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Deals!$A$1:$AF$127</definedName>
    <definedName function="false" hidden="false" name="CBalancingVol" vbProcedure="false">Balancing!$J$3</definedName>
    <definedName function="false" hidden="false" name="cCols" vbProcedure="false">COUNTA(#REF!)</definedName>
    <definedName function="false" hidden="false" name="CISOBegDate" vbProcedure="false">Deals!$D$108</definedName>
    <definedName function="false" hidden="false" name="CISOEndDate" vbProcedure="false">Deals!$D$109</definedName>
    <definedName function="false" hidden="false" name="cRows" vbProcedure="false">COUNTA(#REF!)</definedName>
    <definedName function="false" hidden="false" name="CurrDate" vbProcedure="false">[1]Top!$A$1029</definedName>
    <definedName function="false" hidden="false" name="DataAll" vbProcedure="false">Deals!$A$2:$AF$246</definedName>
    <definedName function="false" hidden="false" name="DelPoint" vbProcedure="false">Deals!$C$2:EndofDPoint</definedName>
    <definedName function="false" hidden="false" name="EndofDPoint" vbProcedure="false">Deals!$C$107</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Deals!$B$107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C58" authorId="0">
      <text>
        <r>
          <rPr>
            <b val="true"/>
            <sz val="8"/>
            <color rgb="FF000000"/>
            <rFont val="Tahoma"/>
            <family val="0"/>
          </rPr>
          <t xml:space="preserve">s_</t>
        </r>
        <r>
          <rPr>
            <b val="true"/>
            <sz val="12"/>
            <color rgb="FF000000"/>
            <rFont val="Tahoma"/>
            <family val="2"/>
          </rPr>
          <t xml:space="preserve">mcrouch:
</t>
        </r>
        <r>
          <rPr>
            <sz val="12"/>
            <color rgb="FF000000"/>
            <rFont val="Tahoma"/>
            <family val="2"/>
          </rPr>
          <t xml:space="preserve">SCRAPE DID NOT ADD UP. OFF 40MW</t>
        </r>
      </text>
      <mc:AlternateContent>
        <mc:Choice Requires="v2">
          <commentPr autoFill="true" autoScale="false" colHidden="false" locked="false" rowHidden="false" textHAlign="justify" textVAlign="top">
            <anchor moveWithCells="false" sizeWithCells="false">
              <xdr:from>
                <xdr:col>3</xdr:col>
                <xdr:colOff>17</xdr:colOff>
                <xdr:row>56</xdr:row>
                <xdr:rowOff>6</xdr:rowOff>
              </xdr:from>
              <xdr:to>
                <xdr:col>5</xdr:col>
                <xdr:colOff>14</xdr:colOff>
                <xdr:row>60</xdr:row>
                <xdr:rowOff>6</xdr:rowOff>
              </xdr:to>
            </anchor>
          </commentPr>
        </mc:Choice>
        <mc:Fallback/>
      </mc:AlternateContent>
    </comment>
    <comment ref="L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8"/>
            <color rgb="FF000000"/>
            <rFont val="Tahoma"/>
            <family val="0"/>
          </rPr>
          <t xml:space="preserve">Mary Katherine Symes:
</t>
        </r>
        <r>
          <rPr>
            <sz val="8"/>
            <color rgb="FF000000"/>
            <rFont val="Tahoma"/>
            <family val="0"/>
          </rPr>
          <t xml:space="preserve">Inadvertent exchange with PACE for 25 mw per WSCCNet</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3</xdr:rowOff>
              </xdr:from>
              <xdr:to>
                <xdr:col>27</xdr:col>
                <xdr:colOff>60</xdr:colOff>
                <xdr:row>160</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<sst xmlns="http://schemas.openxmlformats.org/spreadsheetml/2006/main" count="790" uniqueCount="393">
  <si>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</si>
  <si>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</si>
  <si>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</si>
  <si>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</si>
  <si>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</si>
  <si>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</si>
  <si>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</si>
  <si>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</si>
  <si>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</si>
  <si>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</si>
  <si>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</si>
  <si>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</si>
  <si>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</si>
  <si>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</si>
  <si>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</si>
  <si>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</si>
  <si>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</si>
  <si>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</si>
  <si>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</si>
  <si>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</si>
  <si>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</si>
  <si>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</si>
  <si>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</si>
  <si>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</si>
  <si>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EPMI/LADWP</t>
  </si>
  <si>
    <t xml:space="preserve">ECON</t>
  </si>
  <si>
    <t xml:space="preserve">EPMI/CISO</t>
  </si>
  <si>
    <t xml:space="preserve">Firm</t>
  </si>
  <si>
    <t xml:space="preserve">EPMI/SRP</t>
  </si>
  <si>
    <t xml:space="preserve">EPMI/APS</t>
  </si>
  <si>
    <t xml:space="preserve">PRE</t>
  </si>
  <si>
    <t xml:space="preserve">SRP/TEP</t>
  </si>
  <si>
    <t xml:space="preserve">SRP</t>
  </si>
  <si>
    <t xml:space="preserve">PAC</t>
  </si>
  <si>
    <t xml:space="preserve">IPC/ISO</t>
  </si>
  <si>
    <t xml:space="preserve">SRP/APS</t>
  </si>
  <si>
    <t xml:space="preserve">FIRM</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</si>
  <si>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</si>
  <si>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</si>
  <si>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</si>
  <si>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</si>
  <si>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</si>
  <si>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</si>
  <si>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</si>
  <si>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</si>
  <si>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</si>
  <si>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</si>
  <si>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</si>
  <si>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</si>
  <si>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</si>
  <si>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</si>
  <si>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</si>
  <si>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</si>
  <si>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</si>
  <si>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</si>
  <si>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</si>
  <si>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</si>
  <si>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</si>
  <si>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</si>
  <si>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</si>
  <si>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</si>
  <si>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</si>
  <si>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</si>
  <si>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</si>
  <si>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</si>
  <si>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</si>
  <si>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</si>
  <si>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</si>
  <si>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</si>
  <si>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</si>
  <si>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</si>
  <si>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</si>
  <si>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</si>
  <si>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</si>
  <si>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</si>
  <si>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</si>
  <si>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</si>
  <si>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</si>
  <si>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</si>
  <si>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</si>
  <si>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</si>
  <si>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</si>
  <si>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</si>
  <si>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</si>
  <si>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</si>
  <si>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</si>
  <si>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</si>
  <si>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</si>
  <si>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</si>
  <si>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</si>
  <si>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</si>
  <si>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</si>
  <si>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</si>
  <si>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</si>
  <si>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</si>
  <si>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</si>
  <si>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</si>
  <si>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</si>
  <si>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</si>
  <si>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</si>
  <si>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</si>
  <si>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</si>
  <si>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</si>
  <si>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</si>
  <si>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</si>
  <si>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</si>
  <si>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</si>
  <si>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</si>
  <si>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</si>
  <si>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</si>
  <si>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</si>
  <si>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</si>
  <si>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</si>
  <si>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</si>
  <si>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</si>
  <si>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</si>
  <si>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</si>
  <si>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</si>
  <si>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</si>
  <si>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</si>
  <si>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</si>
  <si>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</si>
  <si>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</si>
  <si>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</si>
  <si>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</si>
  <si>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</si>
  <si>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</si>
  <si>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</si>
  <si>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</si>
  <si>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</si>
  <si>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</si>
  <si>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</si>
  <si>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</si>
  <si>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</si>
  <si>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</si>
  <si>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</si>
  <si>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</si>
  <si>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</si>
  <si>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</si>
  <si>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</si>
  <si>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</si>
  <si>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</si>
  <si>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</si>
  <si>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</si>
  <si>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</si>
  <si>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</si>
  <si>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</si>
  <si>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</si>
  <si>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</si>
  <si>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</si>
  <si>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</si>
  <si>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</si>
  <si>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</si>
  <si>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</si>
  <si>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</si>
  <si>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</si>
  <si>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</si>
  <si>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</si>
  <si>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</si>
  <si>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</si>
  <si>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</si>
  <si>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</si>
  <si>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</si>
  <si>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</si>
  <si>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</si>
  <si>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</si>
  <si>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</si>
  <si>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</si>
  <si>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</si>
  <si>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</si>
  <si>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</si>
  <si>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</si>
  <si>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</si>
  <si>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</si>
  <si>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</si>
  <si>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</si>
  <si>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</si>
  <si>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</si>
  <si>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</si>
  <si>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</si>
  <si>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</si>
  <si>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</si>
  <si>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</si>
  <si>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</si>
  <si>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</si>
  <si>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</si>
  <si>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</si>
  <si>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</si>
  <si>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</si>
  <si>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</si>
  <si>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</si>
  <si>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</si>
  <si>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</si>
  <si>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</si>
  <si>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</si>
  <si>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</si>
  <si>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</si>
  <si>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</si>
  <si>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</si>
  <si>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</si>
  <si>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</si>
  <si>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</si>
  <si>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</si>
  <si>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</si>
  <si>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</si>
  <si>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</si>
  <si>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</si>
  <si>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</si>
  <si>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</si>
  <si>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</si>
  <si>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</si>
  <si>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</si>
  <si>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</si>
  <si>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</si>
  <si>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</si>
  <si>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</si>
  <si>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</si>
  <si>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</si>
  <si>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</si>
  <si>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</si>
  <si>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</si>
  <si>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</si>
  <si>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</si>
  <si>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</si>
  <si>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</si>
  <si>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</si>
  <si>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</si>
  <si>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</si>
  <si>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</si>
  <si>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</si>
  <si>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</si>
  <si>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</si>
  <si>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</si>
  <si>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</si>
  <si>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</si>
  <si>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</si>
  <si>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</si>
  <si>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</si>
  <si>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</si>
  <si>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</si>
  <si>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</si>
  <si>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</si>
  <si>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</si>
  <si>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</si>
  <si>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</si>
  <si>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</si>
  <si>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</si>
  <si>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</si>
  <si>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</si>
  <si>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</si>
  <si>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</si>
  <si>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</si>
  <si>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</si>
  <si>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</si>
  <si>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</si>
  <si>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</si>
  <si>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</si>
  <si>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</si>
  <si>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</si>
  <si>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</si>
  <si>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</si>
  <si>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</si>
  <si>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</si>
  <si>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</si>
  <si>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</si>
  <si>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</si>
  <si>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</si>
  <si>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</si>
  <si>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</si>
  <si>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</si>
  <si>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</si>
  <si>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</si>
  <si>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</si>
  <si>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</si>
  <si>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</si>
  <si>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</si>
  <si>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</si>
  <si>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</si>
  <si>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</si>
  <si>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</si>
  <si>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</si>
  <si>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</si>
  <si>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</si>
  <si>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</si>
  <si>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</si>
  <si>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</si>
  <si>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</si>
  <si>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</si>
  <si>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</si>
  <si>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</si>
  <si>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</si>
  <si>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</si>
  <si>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</si>
  <si>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</si>
  <si>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</si>
  <si>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</si>
  <si>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</si>
  <si>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</si>
  <si>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</si>
  <si>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</si>
  <si>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</si>
  <si>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</si>
  <si>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</si>
  <si>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</si>
  <si>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</si>
  <si>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</si>
  <si>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</si>
  <si>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</si>
  <si>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</si>
  <si>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</si>
  <si>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</si>
  <si>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</si>
  <si>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</si>
  <si>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</si>
  <si>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</si>
  <si>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</si>
  <si>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</si>
  <si>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</si>
  <si>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</si>
  <si>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</si>
  <si>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</si>
  <si>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</si>
  <si>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</si>
  <si>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</si>
  <si>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</si>
  <si>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</si>
  <si>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</si>
  <si>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</si>
  <si>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</si>
  <si>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</si>
  <si>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</si>
  <si>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</si>
  <si>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</si>
  <si>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</si>
  <si>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</si>
  <si>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</si>
  <si>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</si>
  <si>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</si>
  <si>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</si>
  <si>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</si>
  <si>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</si>
  <si>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</si>
  <si>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</si>
  <si>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</si>
  <si>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</si>
  <si>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</si>
  <si>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</si>
  <si>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</si>
  <si>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</si>
  <si>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</si>
  <si>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</si>
  <si>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</si>
  <si>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</si>
  <si>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</si>
  <si>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</si>
  <si>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</si>
  <si>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</si>
  <si>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</si>
  <si>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</si>
  <si>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</si>
  <si>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</si>
  <si>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</si>
  <si>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</si>
  <si>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42  , 75  , 39  , 83  , 32  ,1</t>
  </si>
  <si>
    <t xml:space="preserve">NEWMAN 2 ,MANL, 37  , 77  , 34  , 83  ,  0  ,1</t>
  </si>
  <si>
    <t xml:space="preserve">NEWMAN 3 ,ECON, 35  ,100  , 35  ,103  , 40  ,1</t>
  </si>
  <si>
    <t xml:space="preserve">NEWMN/GT1,UNAV,  0  , 60  , 18  , 60  ,  0  ,1</t>
  </si>
  <si>
    <t xml:space="preserve">NEWMN/GT2,UNAV,  0  , 60  , 18  , 60  ,  0  ,1</t>
  </si>
  <si>
    <t xml:space="preserve">NM/GT1+ST,UNAV,  0  ,100  , 61  ,107  ,  0  ,1</t>
  </si>
  <si>
    <t xml:space="preserve">NM/GT2+ST,UNAV,  0  ,100  , 66  ,107  ,  0  ,1</t>
  </si>
  <si>
    <t xml:space="preserve">NEWMAN 4 ,MANL,106  ,215  , 86  ,214  ,  0  ,1</t>
  </si>
  <si>
    <t xml:space="preserve">NEWMAN   ,, 219 ,  467,  194, 483 ,  72 , </t>
  </si>
  <si>
    <t xml:space="preserve">COPPER   ,AVAL, -0  , 69  , 15  , 69  ,  0  ,1</t>
  </si>
  <si>
    <t xml:space="preserve">RIOGRAN 6,UNAV,  0  , 47  , 29  , 48  ,  0  ,1</t>
  </si>
  <si>
    <t xml:space="preserve">RIOGRAN 7,MANL, 25  , 38  , 32  , 49  ,  0  ,1</t>
  </si>
  <si>
    <t xml:space="preserve">RIOGRAN 8,ECON, 80  ,121  , 56  ,151  , 21  ,1</t>
  </si>
  <si>
    <t xml:space="preserve">RIOGRANDE,, 106 ,  159,   88, 200 ,  21 , </t>
  </si>
  <si>
    <t xml:space="preserve">PALOVERDE,MANL,189  ,189  ,189  ,600  ,  0  ,1</t>
  </si>
  <si>
    <t xml:space="preserve">FOURCRNRS,MANL, 82  , 82  , 82  ,104  ,  0  ,1</t>
  </si>
  <si>
    <t xml:space="preserve">LAMBDA, 32.78,  665,  667,  260,   11,    0,17276,0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</si>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</sst>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b val="true"/>
      <sz val="10"/>
      <color rgb="FF003366"/>
      <name val="Arial"/>
      <family val="2"/>
    </font>
    <font>
      <sz val="10"/>
      <color rgb="FFFF0000"/>
      <name val="Arial"/>
      <family val="2"/>
    </font>
    <font>
      <sz val="10"/>
      <color rgb="FFC0C0C0"/>
      <name val="Arial"/>
      <family val="0"/>
    </font>
    <font>
      <b val="true"/>
      <sz val="10"/>
      <color rgb="FF00000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2"/>
      <color rgb="FF000000"/>
      <name val="Tahoma"/>
      <family val="2"/>
    </font>
    <font>
      <sz val="12"/>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bottom style="thin"/>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5" fontId="8" fillId="4" borderId="14" xfId="15" applyFont="true" applyBorder="true" applyAlignment="true" applyProtection="tru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7" fontId="10" fillId="4" borderId="16" xfId="0" applyFont="true" applyBorder="true" applyAlignment="false" applyProtection="false">
      <alignment horizontal="general" vertical="bottom" textRotation="0" wrapText="fals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5" fillId="5" borderId="14" xfId="0" applyFont="true" applyBorder="true" applyAlignment="true" applyProtection="false">
      <alignment horizontal="general" vertical="bottom" textRotation="0" wrapText="true" indent="0" shrinkToFit="false"/>
      <protection locked="true" hidden="false"/>
    </xf>
    <xf numFmtId="168" fontId="5"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5" fillId="5" borderId="16"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6" fontId="5"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5" fillId="7" borderId="18" xfId="15" applyFont="true" applyBorder="true" applyAlignment="true" applyProtection="true">
      <alignment horizontal="general" vertical="bottom" textRotation="0" wrapText="false" indent="0" shrinkToFit="false"/>
      <protection locked="true" hidden="false"/>
    </xf>
    <xf numFmtId="164" fontId="5"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5" fontId="8" fillId="6" borderId="14" xfId="15" applyFont="true" applyBorder="true" applyAlignment="true" applyProtection="tru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9" fontId="8"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69" fontId="8"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9" fontId="8"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9" fillId="6" borderId="18" xfId="0" applyFont="true" applyBorder="true" applyAlignment="true" applyProtection="false">
      <alignment horizontal="general" vertical="bottom" textRotation="0" wrapText="true" indent="0" shrinkToFit="false"/>
      <protection locked="true" hidden="false"/>
    </xf>
    <xf numFmtId="169" fontId="8" fillId="6" borderId="18" xfId="0" applyFont="true" applyBorder="true" applyAlignment="true" applyProtection="false">
      <alignment horizontal="general" vertical="bottom" textRotation="0" wrapText="true" indent="0" shrinkToFit="false"/>
      <protection locked="true" hidden="false"/>
    </xf>
    <xf numFmtId="170" fontId="7" fillId="6" borderId="18" xfId="0" applyFont="true" applyBorder="true" applyAlignment="true" applyProtection="false">
      <alignment horizontal="general" vertical="bottom" textRotation="0" wrapText="true" indent="0" shrinkToFit="false"/>
      <protection locked="true" hidden="false"/>
    </xf>
    <xf numFmtId="164" fontId="9" fillId="6" borderId="21" xfId="0" applyFont="true" applyBorder="true" applyAlignment="true" applyProtection="false">
      <alignment horizontal="general" vertical="bottom" textRotation="0" wrapText="true" indent="0" shrinkToFit="false"/>
      <protection locked="true" hidden="false"/>
    </xf>
    <xf numFmtId="164" fontId="9" fillId="6" borderId="22"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3"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69" fontId="8"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9" fontId="11" fillId="2" borderId="18" xfId="0" applyFont="true" applyBorder="true" applyAlignment="true" applyProtection="false">
      <alignment horizontal="general" vertical="bottom" textRotation="0" wrapText="true" indent="0" shrinkToFit="false"/>
      <protection locked="true" hidden="false"/>
    </xf>
    <xf numFmtId="164" fontId="13" fillId="2" borderId="22" xfId="0" applyFont="true" applyBorder="true" applyAlignment="true" applyProtection="false">
      <alignment horizontal="general" vertical="bottom" textRotation="0" wrapText="true" indent="0" shrinkToFit="false"/>
      <protection locked="true" hidden="false"/>
    </xf>
    <xf numFmtId="164" fontId="10"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7" fillId="3" borderId="27"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center" vertical="bottom" textRotation="0" wrapText="false" indent="0" shrinkToFit="false"/>
      <protection locked="true" hidden="false"/>
    </xf>
    <xf numFmtId="171" fontId="17" fillId="3" borderId="29" xfId="21" applyFont="true" applyBorder="true" applyAlignment="true" applyProtection="false">
      <alignment horizontal="center" vertical="bottom" textRotation="0" wrapText="false" indent="0" shrinkToFit="false"/>
      <protection locked="true" hidden="false"/>
    </xf>
    <xf numFmtId="171" fontId="17"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9"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7" fillId="3" borderId="29"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31" xfId="0" applyFont="true" applyBorder="true" applyAlignment="true" applyProtection="true">
      <alignment horizontal="center" vertical="bottom" textRotation="0" wrapText="false" indent="0" shrinkToFit="false"/>
      <protection locked="false" hidden="false"/>
    </xf>
    <xf numFmtId="178" fontId="24" fillId="2" borderId="27" xfId="0" applyFont="true" applyBorder="true" applyAlignment="true" applyProtection="true">
      <alignment horizontal="center" vertical="bottom" textRotation="0" wrapText="false" indent="0" shrinkToFit="false"/>
      <protection locked="false" hidden="false"/>
    </xf>
    <xf numFmtId="178" fontId="24"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31" xfId="0" applyFont="true" applyBorder="true" applyAlignment="true" applyProtection="true">
      <alignment horizontal="right" vertical="bottom"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5" fillId="2" borderId="33" xfId="0" applyFont="true" applyBorder="true" applyAlignment="true" applyProtection="true">
      <alignment horizontal="center" vertical="top" textRotation="0" wrapText="false" indent="0" shrinkToFit="false"/>
      <protection locked="false" hidden="false"/>
    </xf>
    <xf numFmtId="164" fontId="25" fillId="2" borderId="34" xfId="0" applyFont="true" applyBorder="true" applyAlignment="true" applyProtection="true">
      <alignment horizontal="center" vertical="top" textRotation="0" wrapText="false" indent="0" shrinkToFit="false"/>
      <protection locked="false" hidden="false"/>
    </xf>
    <xf numFmtId="164" fontId="25" fillId="2" borderId="35" xfId="0" applyFont="true" applyBorder="true" applyAlignment="true" applyProtection="true">
      <alignment horizontal="center" vertical="top" textRotation="0" wrapText="false" indent="0" shrinkToFit="false"/>
      <protection locked="false" hidden="false"/>
    </xf>
    <xf numFmtId="164" fontId="13" fillId="8" borderId="36" xfId="0" applyFont="true" applyBorder="true" applyAlignment="false" applyProtection="true">
      <alignment horizontal="general" vertical="bottom" textRotation="0" wrapText="false" indent="0" shrinkToFit="false"/>
      <protection locked="false" hidden="false"/>
    </xf>
    <xf numFmtId="167" fontId="26" fillId="8" borderId="37" xfId="0" applyFont="true" applyBorder="true" applyAlignment="true" applyProtection="true">
      <alignment horizontal="center" vertical="top" textRotation="0" wrapText="false" indent="0" shrinkToFit="false"/>
      <protection locked="false" hidden="false"/>
    </xf>
    <xf numFmtId="167" fontId="26" fillId="8" borderId="38"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39" xfId="0" applyFont="true" applyBorder="true" applyAlignment="false" applyProtection="true">
      <alignment horizontal="general" vertical="bottom" textRotation="0" wrapText="false" indent="0" shrinkToFit="false"/>
      <protection locked="true" hidden="false"/>
    </xf>
    <xf numFmtId="179" fontId="26" fillId="4" borderId="40" xfId="0" applyFont="true" applyBorder="true" applyAlignment="true" applyProtection="true">
      <alignment horizontal="center" vertical="top" textRotation="0" wrapText="false" indent="0" shrinkToFit="false"/>
      <protection locked="true" hidden="false"/>
    </xf>
    <xf numFmtId="179" fontId="26" fillId="4" borderId="35"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41" xfId="0" applyFont="true" applyBorder="true" applyAlignment="false" applyProtection="true">
      <alignment horizontal="general" vertical="bottom" textRotation="0" wrapText="false" indent="0" shrinkToFit="false"/>
      <protection locked="true" hidden="false"/>
    </xf>
    <xf numFmtId="179" fontId="26" fillId="2" borderId="9" xfId="0" applyFont="true" applyBorder="true" applyAlignment="true" applyProtection="true">
      <alignment horizontal="general" vertical="top" textRotation="0" wrapText="false" indent="0" shrinkToFit="false"/>
      <protection locked="true" hidden="false"/>
    </xf>
    <xf numFmtId="179" fontId="26" fillId="2" borderId="42" xfId="0" applyFont="true" applyBorder="true" applyAlignment="true" applyProtection="true">
      <alignment horizontal="general" vertical="top" textRotation="0" wrapText="false" indent="0" shrinkToFit="false"/>
      <protection locked="tru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3"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4"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64" fontId="32" fillId="9" borderId="39"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35" xfId="0" applyFont="true" applyBorder="true" applyAlignment="true" applyProtection="true">
      <alignment horizontal="center"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79" fontId="26" fillId="9" borderId="46"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79" fontId="26" fillId="10" borderId="43"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6" fillId="10" borderId="34" xfId="0" applyFont="true" applyBorder="true" applyAlignment="true" applyProtection="true">
      <alignment horizontal="center" vertical="top" textRotation="0" wrapText="false" indent="0" shrinkToFit="false"/>
      <protection locked="true" hidden="false"/>
    </xf>
    <xf numFmtId="179" fontId="26" fillId="10" borderId="35" xfId="0" applyFont="true" applyBorder="true" applyAlignment="true" applyProtection="true">
      <alignment horizontal="center" vertical="top" textRotation="0" wrapText="false" indent="0" shrinkToFit="false"/>
      <protection locked="true" hidden="false"/>
    </xf>
    <xf numFmtId="164" fontId="32" fillId="10" borderId="50" xfId="0" applyFont="true" applyBorder="true" applyAlignment="true" applyProtection="true">
      <alignment horizontal="general" vertical="top" textRotation="0" wrapText="false" indent="0" shrinkToFit="false"/>
      <protection locked="true" hidden="false"/>
    </xf>
    <xf numFmtId="179" fontId="26" fillId="10" borderId="10" xfId="0" applyFont="true" applyBorder="true" applyAlignment="true" applyProtection="true">
      <alignment horizontal="center" vertical="top" textRotation="0" wrapText="false" indent="0" shrinkToFit="false"/>
      <protection locked="true" hidden="false"/>
    </xf>
    <xf numFmtId="179" fontId="26" fillId="10" borderId="51"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34" xfId="0" applyFont="true" applyBorder="true" applyAlignment="true" applyProtection="true">
      <alignment horizontal="center" vertical="top" textRotation="0" wrapText="false" indent="0" shrinkToFit="false"/>
      <protection locked="true" hidden="false"/>
    </xf>
    <xf numFmtId="179" fontId="26" fillId="11" borderId="35" xfId="0" applyFont="true" applyBorder="true" applyAlignment="true" applyProtection="true">
      <alignment horizontal="center" vertical="top" textRotation="0" wrapText="false" indent="0" shrinkToFit="false"/>
      <protection locked="true" hidden="false"/>
    </xf>
    <xf numFmtId="164" fontId="32" fillId="11" borderId="50" xfId="0" applyFont="true" applyBorder="true" applyAlignment="true" applyProtection="true">
      <alignment horizontal="general" vertical="top" textRotation="0" wrapText="false" indent="0" shrinkToFit="false"/>
      <protection locked="true" hidden="false"/>
    </xf>
    <xf numFmtId="179" fontId="26" fillId="11" borderId="11" xfId="0" applyFont="true" applyBorder="true" applyAlignment="true" applyProtection="true">
      <alignment horizontal="center" vertical="top" textRotation="0" wrapText="false" indent="0" shrinkToFit="false"/>
      <protection locked="true" hidden="false"/>
    </xf>
    <xf numFmtId="179" fontId="26" fillId="11" borderId="46" xfId="0" applyFont="true" applyBorder="true" applyAlignment="true" applyProtection="true">
      <alignment horizontal="center" vertical="top" textRotation="0" wrapText="false" indent="0" shrinkToFit="false"/>
      <protection locked="true" hidden="false"/>
    </xf>
    <xf numFmtId="164" fontId="32" fillId="2" borderId="47"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center" vertical="top" textRotation="0" wrapText="false" indent="0" shrinkToFit="false"/>
      <protection locked="true" hidden="false"/>
    </xf>
    <xf numFmtId="179" fontId="26" fillId="2" borderId="35" xfId="0" applyFont="true" applyBorder="true" applyAlignment="true" applyProtection="true">
      <alignment horizontal="center" vertical="top" textRotation="0" wrapText="false" indent="0" shrinkToFit="false"/>
      <protection locked="tru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6" fillId="2" borderId="48" xfId="0" applyFont="true" applyBorder="true" applyAlignment="true" applyProtection="true">
      <alignment horizontal="center" vertical="top" textRotation="0" wrapText="false" indent="0" shrinkToFit="false"/>
      <protection locked="true" hidden="false"/>
    </xf>
    <xf numFmtId="179" fontId="26" fillId="2" borderId="43"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64" fontId="30"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79" fontId="26" fillId="2" borderId="56" xfId="0" applyFont="true" applyBorder="true" applyAlignment="true" applyProtection="true">
      <alignment horizontal="general" vertical="top" textRotation="0" wrapText="false" indent="0" shrinkToFit="false"/>
      <protection locked="true" hidden="false"/>
    </xf>
    <xf numFmtId="164" fontId="31" fillId="4" borderId="39" xfId="0" applyFont="true" applyBorder="true" applyAlignment="true" applyProtection="true">
      <alignment horizontal="general" vertical="top" textRotation="0" wrapText="false" indent="0" shrinkToFit="false"/>
      <protection locked="true" hidden="false"/>
    </xf>
    <xf numFmtId="179" fontId="26" fillId="4" borderId="34" xfId="0" applyFont="true" applyBorder="true" applyAlignment="true" applyProtection="true">
      <alignment horizontal="center" vertical="top" textRotation="0" wrapText="false" indent="0" shrinkToFit="false"/>
      <protection locked="true" hidden="false"/>
    </xf>
    <xf numFmtId="164" fontId="31" fillId="4" borderId="53" xfId="0" applyFont="true" applyBorder="true" applyAlignment="true" applyProtection="true">
      <alignment horizontal="general" vertical="top" textRotation="0" wrapText="false" indent="0" shrinkToFit="false"/>
      <protection locked="true" hidden="false"/>
    </xf>
    <xf numFmtId="179" fontId="26" fillId="4" borderId="11" xfId="0" applyFont="true" applyBorder="true" applyAlignment="true" applyProtection="true">
      <alignment horizontal="center" vertical="top" textRotation="0" wrapText="false" indent="0" shrinkToFit="false"/>
      <protection locked="true" hidden="false"/>
    </xf>
    <xf numFmtId="179" fontId="26" fillId="4" borderId="46" xfId="0" applyFont="true" applyBorder="true" applyAlignment="true" applyProtection="true">
      <alignment horizontal="center" vertical="top" textRotation="0" wrapText="false" indent="0" shrinkToFit="false"/>
      <protection locked="true" hidden="false"/>
    </xf>
    <xf numFmtId="164" fontId="31" fillId="2" borderId="53" xfId="0" applyFont="true" applyBorder="true" applyAlignment="true" applyProtection="true">
      <alignment horizontal="general" vertical="top" textRotation="0" wrapText="false" indent="0" shrinkToFit="false"/>
      <protection locked="true" hidden="false"/>
    </xf>
    <xf numFmtId="179" fontId="26" fillId="2" borderId="16" xfId="0" applyFont="true" applyBorder="true" applyAlignment="true" applyProtection="true">
      <alignment horizontal="center" vertical="top" textRotation="0" wrapText="false" indent="0" shrinkToFit="false"/>
      <protection locked="true" hidden="false"/>
    </xf>
    <xf numFmtId="179" fontId="26" fillId="2" borderId="14" xfId="0" applyFont="true" applyBorder="true" applyAlignment="true" applyProtection="true">
      <alignment horizontal="center" vertical="top" textRotation="0" wrapText="false" indent="0" shrinkToFit="false"/>
      <protection locked="true" hidden="false"/>
    </xf>
    <xf numFmtId="179" fontId="26" fillId="2" borderId="20"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21"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79" fontId="26" fillId="9" borderId="34"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9" borderId="49" xfId="0" applyFont="true" applyBorder="true" applyAlignment="true" applyProtection="true">
      <alignment horizontal="general" vertical="top" textRotation="0" wrapText="false" indent="0" shrinkToFit="false"/>
      <protection locked="true" hidden="false"/>
    </xf>
    <xf numFmtId="164" fontId="32" fillId="9" borderId="53" xfId="0" applyFont="true" applyBorder="true" applyAlignment="true" applyProtection="true">
      <alignment horizontal="general" vertical="top" textRotation="0" wrapText="false" indent="0" shrinkToFit="false"/>
      <protection locked="true" hidden="false"/>
    </xf>
    <xf numFmtId="179" fontId="26" fillId="9" borderId="11" xfId="0" applyFont="true" applyBorder="true" applyAlignment="true" applyProtection="true">
      <alignment horizontal="center" vertical="top" textRotation="0" wrapText="false" indent="0" shrinkToFit="false"/>
      <protection locked="true" hidden="false"/>
    </xf>
    <xf numFmtId="179" fontId="26" fillId="9" borderId="10" xfId="0" applyFont="true" applyBorder="true" applyAlignment="true" applyProtection="true">
      <alignment horizontal="center" vertical="top" textRotation="0" wrapText="false" indent="0" shrinkToFit="false"/>
      <protection locked="true" hidden="false"/>
    </xf>
    <xf numFmtId="164" fontId="32" fillId="10" borderId="39" xfId="0" applyFont="true" applyBorder="true" applyAlignment="true" applyProtection="true">
      <alignment horizontal="general" vertical="top" textRotation="0" wrapText="false" indent="0" shrinkToFit="false"/>
      <protection locked="true" hidden="false"/>
    </xf>
    <xf numFmtId="179" fontId="34" fillId="10" borderId="48" xfId="0" applyFont="true" applyBorder="true" applyAlignment="true" applyProtection="true">
      <alignment horizontal="center" vertical="top" textRotation="0" wrapText="false" indent="0" shrinkToFit="false"/>
      <protection locked="true" hidden="false"/>
    </xf>
    <xf numFmtId="164" fontId="32" fillId="10" borderId="53" xfId="0" applyFont="true" applyBorder="true" applyAlignment="true" applyProtection="true">
      <alignment horizontal="general" vertical="top" textRotation="0" wrapText="false" indent="0" shrinkToFit="false"/>
      <protection locked="true" hidden="false"/>
    </xf>
    <xf numFmtId="179" fontId="29" fillId="10" borderId="11" xfId="0" applyFont="true" applyBorder="true" applyAlignment="true" applyProtection="true">
      <alignment horizontal="center" vertical="top" textRotation="0" wrapText="false" indent="0" shrinkToFit="false"/>
      <protection locked="true" hidden="false"/>
    </xf>
    <xf numFmtId="179" fontId="35" fillId="10" borderId="11" xfId="0" applyFont="true" applyBorder="true" applyAlignment="true" applyProtection="true">
      <alignment horizontal="center" vertical="top" textRotation="0" wrapText="false" indent="0" shrinkToFit="false"/>
      <protection locked="true" hidden="false"/>
    </xf>
    <xf numFmtId="179" fontId="35" fillId="10" borderId="46" xfId="0" applyFont="true" applyBorder="true" applyAlignment="true" applyProtection="true">
      <alignment horizontal="center" vertical="top" textRotation="0" wrapText="false" indent="0" shrinkToFit="false"/>
      <protection locked="true" hidden="false"/>
    </xf>
    <xf numFmtId="164" fontId="32" fillId="11" borderId="39" xfId="0" applyFont="true" applyBorder="true" applyAlignment="true" applyProtection="true">
      <alignment horizontal="general" vertical="top" textRotation="0" wrapText="false" indent="0" shrinkToFit="false"/>
      <protection locked="true" hidden="false"/>
    </xf>
    <xf numFmtId="179" fontId="26" fillId="11" borderId="48"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39" xfId="0" applyFont="true" applyBorder="true" applyAlignment="true" applyProtection="true">
      <alignment horizontal="general" vertical="top" textRotation="0" wrapText="false" indent="0" shrinkToFit="false"/>
      <protection locked="true" hidden="false"/>
    </xf>
    <xf numFmtId="179" fontId="26" fillId="2" borderId="34" xfId="0" applyFont="true" applyBorder="true" applyAlignment="true" applyProtection="true">
      <alignment horizontal="center" vertical="top" textRotation="0" wrapText="false" indent="0" shrinkToFit="false"/>
      <protection locked="true" hidden="false"/>
    </xf>
    <xf numFmtId="179" fontId="36" fillId="2" borderId="34"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64" fontId="29" fillId="2" borderId="57" xfId="0" applyFont="true" applyBorder="tru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4" xfId="0" applyFont="true" applyBorder="true" applyAlignment="true" applyProtection="true">
      <alignment horizontal="general" vertical="top" textRotation="0" wrapText="false" indent="0" shrinkToFit="false"/>
      <protection locked="true" hidden="false"/>
    </xf>
    <xf numFmtId="179" fontId="29" fillId="2" borderId="60"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1"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2"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3" xfId="0" applyFont="true" applyBorder="true" applyAlignment="true" applyProtection="true">
      <alignment horizontal="right" vertical="bottom" textRotation="0" wrapText="false" indent="0" shrinkToFit="false"/>
      <protection locked="false" hidden="false"/>
    </xf>
    <xf numFmtId="166" fontId="39" fillId="2" borderId="64"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1" xfId="0" applyFont="true" applyBorder="true" applyAlignment="true" applyProtection="true">
      <alignment horizontal="general" vertical="top" textRotation="0" wrapText="false" indent="0" shrinkToFit="false"/>
      <protection locked="false" hidden="false"/>
    </xf>
    <xf numFmtId="179" fontId="26" fillId="7" borderId="44" xfId="0" applyFont="true" applyBorder="true" applyAlignment="true" applyProtection="true">
      <alignment horizontal="center" vertical="top" textRotation="0" wrapText="false" indent="0" shrinkToFit="false"/>
      <protection locked="false" hidden="false"/>
    </xf>
    <xf numFmtId="179" fontId="29" fillId="7" borderId="44" xfId="0" applyFont="true" applyBorder="true" applyAlignment="true" applyProtection="true">
      <alignment horizontal="center" vertical="top" textRotation="0" wrapText="false" indent="0" shrinkToFit="false"/>
      <protection locked="false" hidden="false"/>
    </xf>
    <xf numFmtId="179" fontId="26" fillId="7" borderId="45"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5" xfId="15" applyFont="true" applyBorder="true" applyAlignment="true" applyProtection="true">
      <alignment horizontal="general" vertical="top" textRotation="0" wrapText="false" indent="0" shrinkToFit="false"/>
      <protection locked="false" hidden="false"/>
    </xf>
    <xf numFmtId="164" fontId="33" fillId="7" borderId="39" xfId="0" applyFont="true" applyBorder="true" applyAlignment="true" applyProtection="true">
      <alignment horizontal="general" vertical="top" textRotation="0" wrapText="false" indent="0" shrinkToFit="false"/>
      <protection locked="false" hidden="false"/>
    </xf>
    <xf numFmtId="179" fontId="26" fillId="7" borderId="40" xfId="0" applyFont="true" applyBorder="true" applyAlignment="true" applyProtection="true">
      <alignment horizontal="center" vertical="top" textRotation="0" wrapText="false" indent="0" shrinkToFit="false"/>
      <protection locked="false" hidden="false"/>
    </xf>
    <xf numFmtId="179" fontId="29" fillId="7" borderId="40" xfId="0" applyFont="true" applyBorder="true" applyAlignment="true" applyProtection="true">
      <alignment horizontal="center" vertical="top" textRotation="0" wrapText="false" indent="0" shrinkToFit="false"/>
      <protection locked="false" hidden="false"/>
    </xf>
    <xf numFmtId="179" fontId="26" fillId="7" borderId="35" xfId="0" applyFont="true" applyBorder="true" applyAlignment="true" applyProtection="true">
      <alignment horizontal="center" vertical="top" textRotation="0" wrapText="false" indent="0" shrinkToFit="false"/>
      <protection locked="false" hidden="false"/>
    </xf>
    <xf numFmtId="164" fontId="33" fillId="7" borderId="66" xfId="0" applyFont="true" applyBorder="true" applyAlignment="true" applyProtection="true">
      <alignment horizontal="general" vertical="top" textRotation="0" wrapText="false" indent="0" shrinkToFit="false"/>
      <protection locked="false" hidden="false"/>
    </xf>
    <xf numFmtId="179" fontId="26" fillId="7" borderId="67" xfId="0" applyFont="true" applyBorder="true" applyAlignment="true" applyProtection="true">
      <alignment horizontal="center" vertical="top" textRotation="0" wrapText="false" indent="0" shrinkToFit="false"/>
      <protection locked="false" hidden="false"/>
    </xf>
    <xf numFmtId="179" fontId="29" fillId="7" borderId="67" xfId="0" applyFont="true" applyBorder="true" applyAlignment="true" applyProtection="true">
      <alignment horizontal="center"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2" borderId="69" xfId="0" applyFont="true" applyBorder="true" applyAlignment="true" applyProtection="true">
      <alignment horizontal="general" vertical="top" textRotation="0" wrapText="false" indent="0" shrinkToFit="false"/>
      <protection locked="false" hidden="false"/>
    </xf>
    <xf numFmtId="166" fontId="29" fillId="2" borderId="70" xfId="15" applyFont="true" applyBorder="true" applyAlignment="true" applyProtection="true">
      <alignment horizontal="general" vertical="top" textRotation="0" wrapText="false" indent="0" shrinkToFit="false"/>
      <protection locked="false" hidden="false"/>
    </xf>
    <xf numFmtId="178" fontId="35" fillId="7" borderId="27" xfId="0" applyFont="true" applyBorder="true" applyAlignment="true" applyProtection="true">
      <alignment horizontal="left" vertical="bottom" textRotation="0" wrapText="false" indent="0" shrinkToFit="false"/>
      <protection locked="false" hidden="false"/>
    </xf>
    <xf numFmtId="179" fontId="29" fillId="2" borderId="71" xfId="0" applyFont="true" applyBorder="true" applyAlignment="true" applyProtection="true">
      <alignment horizontal="general" vertical="top" textRotation="0" wrapText="false" indent="0" shrinkToFit="false"/>
      <protection locked="false" hidden="false"/>
    </xf>
    <xf numFmtId="166" fontId="29" fillId="2" borderId="72" xfId="15" applyFont="true" applyBorder="true" applyAlignment="true" applyProtection="true">
      <alignment horizontal="general" vertical="top" textRotation="0" wrapText="false" indent="0" shrinkToFit="false"/>
      <protection locked="false" hidden="false"/>
    </xf>
    <xf numFmtId="166" fontId="29" fillId="2" borderId="62" xfId="15" applyFont="true" applyBorder="true" applyAlignment="true" applyProtection="true">
      <alignment horizontal="general" vertical="top" textRotation="0" wrapText="false" indent="0" shrinkToFit="false"/>
      <protection locked="false" hidden="false"/>
    </xf>
    <xf numFmtId="164" fontId="33" fillId="7" borderId="4" xfId="0" applyFont="true" applyBorder="true" applyAlignment="true" applyProtection="true">
      <alignment horizontal="general" vertical="top" textRotation="0" wrapText="false" indent="0" shrinkToFit="false"/>
      <protection locked="false" hidden="false"/>
    </xf>
    <xf numFmtId="179" fontId="26" fillId="7" borderId="60" xfId="0" applyFont="true" applyBorder="true" applyAlignment="true" applyProtection="true">
      <alignment horizontal="center" vertical="top" textRotation="0" wrapText="false" indent="0" shrinkToFit="false"/>
      <protection locked="false" hidden="false"/>
    </xf>
    <xf numFmtId="179" fontId="26" fillId="7" borderId="59" xfId="0" applyFont="true" applyBorder="true" applyAlignment="true" applyProtection="true">
      <alignment horizontal="center" vertical="top" textRotation="0" wrapText="false" indent="0" shrinkToFit="false"/>
      <protection locked="false" hidden="false"/>
    </xf>
    <xf numFmtId="164" fontId="30" fillId="2" borderId="4" xfId="0" applyFont="true" applyBorder="true" applyAlignment="true" applyProtection="true">
      <alignment horizontal="general" vertical="top" textRotation="0" wrapText="false" indent="0" shrinkToFit="false"/>
      <protection locked="false" hidden="false"/>
    </xf>
    <xf numFmtId="179" fontId="40" fillId="2" borderId="73" xfId="15" applyFont="true" applyBorder="true" applyAlignment="true" applyProtection="true">
      <alignment horizontal="general" vertical="bottom" textRotation="0" wrapText="false" indent="0" shrinkToFit="false"/>
      <protection locked="false" hidden="false"/>
    </xf>
    <xf numFmtId="179" fontId="29" fillId="2" borderId="14" xfId="0" applyFont="true" applyBorder="true" applyAlignment="true" applyProtection="true">
      <alignment horizontal="general" vertical="top" textRotation="0" wrapText="false" indent="0" shrinkToFit="false"/>
      <protection locked="false" hidden="false"/>
    </xf>
    <xf numFmtId="166" fontId="29" fillId="2" borderId="74" xfId="15" applyFont="true" applyBorder="true" applyAlignment="true" applyProtection="true">
      <alignment horizontal="general" vertical="top" textRotation="0" wrapText="false" indent="0" shrinkToFit="false"/>
      <protection locked="false" hidden="false"/>
    </xf>
    <xf numFmtId="164" fontId="30" fillId="2" borderId="75" xfId="0" applyFont="true" applyBorder="true" applyAlignment="true" applyProtection="true">
      <alignment horizontal="general" vertical="top" textRotation="0" wrapText="false" indent="0" shrinkToFit="false"/>
      <protection locked="false" hidden="false"/>
    </xf>
    <xf numFmtId="179" fontId="29" fillId="2" borderId="76" xfId="0" applyFont="true" applyBorder="true" applyAlignment="false" applyProtection="true">
      <alignment horizontal="general" vertical="bottom" textRotation="0" wrapText="false" indent="0" shrinkToFit="false"/>
      <protection locked="false" hidden="false"/>
    </xf>
    <xf numFmtId="172" fontId="40" fillId="2" borderId="77" xfId="0" applyFont="true" applyBorder="true" applyAlignment="true" applyProtection="true">
      <alignment horizontal="general" vertical="top" textRotation="0" wrapText="false" indent="0" shrinkToFit="false"/>
      <protection locked="false" hidden="false"/>
    </xf>
    <xf numFmtId="166" fontId="40" fillId="2" borderId="74" xfId="15" applyFont="true" applyBorder="true" applyAlignment="true" applyProtection="true">
      <alignment horizontal="general" vertical="top" textRotation="0" wrapText="false" indent="0" shrinkToFit="false"/>
      <protection locked="false" hidden="false"/>
    </xf>
    <xf numFmtId="164" fontId="41" fillId="2" borderId="77"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false" applyProtection="true">
      <alignment horizontal="general" vertical="bottom"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9" fontId="40" fillId="2" borderId="79" xfId="0" applyFont="true" applyBorder="true" applyAlignment="true" applyProtection="true">
      <alignment horizontal="general" vertical="top" textRotation="0" wrapText="false" indent="0" shrinkToFit="false"/>
      <protection locked="false" hidden="false"/>
    </xf>
    <xf numFmtId="166" fontId="40" fillId="2" borderId="80" xfId="15" applyFont="true" applyBorder="true" applyAlignment="true" applyProtection="true">
      <alignment horizontal="general" vertical="top" textRotation="0" wrapText="false" indent="0" shrinkToFit="false"/>
      <protection locked="false" hidden="false"/>
    </xf>
    <xf numFmtId="164" fontId="28" fillId="2" borderId="77"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true" applyProtection="true">
      <alignment horizontal="right" vertical="bottom" textRotation="0" wrapText="false" indent="0" shrinkToFit="false"/>
      <protection locked="false" hidden="false"/>
    </xf>
    <xf numFmtId="176"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true" applyProtection="true">
      <alignment horizontal="right" vertical="bottom" textRotation="0" wrapText="false" indent="0" shrinkToFit="false"/>
      <protection locked="false" hidden="false"/>
    </xf>
    <xf numFmtId="164" fontId="29" fillId="0" borderId="83" xfId="0" applyFont="true" applyBorder="true" applyAlignment="false" applyProtection="true">
      <alignment horizontal="general" vertical="bottom" textRotation="0" wrapText="false" indent="0" shrinkToFit="false"/>
      <protection locked="false" hidden="false"/>
    </xf>
    <xf numFmtId="179" fontId="29" fillId="0" borderId="83" xfId="0" applyFont="true" applyBorder="true" applyAlignment="false" applyProtection="true">
      <alignment horizontal="general" vertical="bottom" textRotation="0" wrapText="false" indent="0" shrinkToFit="false"/>
      <protection locked="false" hidden="false"/>
    </xf>
    <xf numFmtId="164" fontId="28" fillId="2" borderId="81" xfId="0" applyFont="true" applyBorder="true" applyAlignment="true" applyProtection="true">
      <alignment horizontal="general" vertical="top" textRotation="0" wrapText="false" indent="0" shrinkToFit="false"/>
      <protection locked="false" hidden="false"/>
    </xf>
    <xf numFmtId="179" fontId="29" fillId="2" borderId="84" xfId="0" applyFont="true" applyBorder="true" applyAlignment="true" applyProtection="true">
      <alignment horizontal="right" vertical="bottom" textRotation="0" wrapText="false" indent="0" shrinkToFit="false"/>
      <protection locked="false" hidden="false"/>
    </xf>
    <xf numFmtId="179" fontId="29" fillId="2" borderId="85"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40"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6" xfId="0" applyFont="true" applyBorder="true" applyAlignment="true" applyProtection="true">
      <alignment horizontal="right" vertical="bottom" textRotation="0" wrapText="false" indent="0" shrinkToFit="false"/>
      <protection locked="false" hidden="false"/>
    </xf>
    <xf numFmtId="179" fontId="29" fillId="9" borderId="16" xfId="0" applyFont="true" applyBorder="true" applyAlignment="true" applyProtection="true">
      <alignment horizontal="right" vertical="bottom" textRotation="0" wrapText="false" indent="0" shrinkToFit="false"/>
      <protection locked="false" hidden="false"/>
    </xf>
    <xf numFmtId="179" fontId="29"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27" fillId="2" borderId="87" xfId="0" applyFont="true" applyBorder="true" applyAlignment="true" applyProtection="true">
      <alignment horizontal="right" vertical="bottom" textRotation="0" wrapText="false" indent="0" shrinkToFit="false"/>
      <protection locked="false" hidden="false"/>
    </xf>
    <xf numFmtId="183"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92" xfId="0" applyFont="true" applyBorder="true" applyAlignment="true" applyProtection="true">
      <alignment horizontal="right"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79" fontId="27" fillId="2" borderId="87" xfId="0" applyFont="true" applyBorder="true" applyAlignment="false" applyProtection="true">
      <alignment horizontal="general" vertical="bottom" textRotation="0" wrapText="false" indent="0" shrinkToFit="false"/>
      <protection locked="false" hidden="false"/>
    </xf>
    <xf numFmtId="179" fontId="0" fillId="2" borderId="87" xfId="0" applyFont="false" applyBorder="true" applyAlignment="false" applyProtection="true">
      <alignment horizontal="general" vertical="bottom" textRotation="0" wrapText="false" indent="0" shrinkToFit="false"/>
      <protection locked="false" hidden="false"/>
    </xf>
    <xf numFmtId="183" fontId="0" fillId="2" borderId="94"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5"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6"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2" fontId="0" fillId="2" borderId="9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1"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27" fillId="14" borderId="44" xfId="0" applyFont="true" applyBorder="true" applyAlignment="false" applyProtection="true">
      <alignment horizontal="general" vertical="bottom" textRotation="0" wrapText="false" indent="0" shrinkToFit="false"/>
      <protection locked="false" hidden="false"/>
    </xf>
    <xf numFmtId="167" fontId="27" fillId="14" borderId="45" xfId="0" applyFont="true" applyBorder="true" applyAlignment="false" applyProtection="true">
      <alignment horizontal="general" vertical="bottom" textRotation="0" wrapText="false" indent="0" shrinkToFit="false"/>
      <protection locked="false" hidden="false"/>
    </xf>
    <xf numFmtId="167" fontId="27" fillId="14" borderId="30"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9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98"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0" xfId="0" applyFont="true" applyBorder="true" applyAlignment="true" applyProtection="true">
      <alignment horizontal="center" vertical="bottom" textRotation="0" wrapText="true" indent="0" shrinkToFit="false"/>
      <protection locked="false" hidden="false"/>
    </xf>
    <xf numFmtId="167" fontId="42" fillId="3" borderId="60" xfId="0" applyFont="true" applyBorder="true" applyAlignment="false" applyProtection="true">
      <alignment horizontal="general" vertical="bottom" textRotation="0" wrapText="false" indent="0" shrinkToFit="false"/>
      <protection locked="false" hidden="false"/>
    </xf>
    <xf numFmtId="167" fontId="42"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27" fillId="2" borderId="44" xfId="0" applyFont="true" applyBorder="true" applyAlignment="false" applyProtection="true">
      <alignment horizontal="general" vertical="bottom" textRotation="0" wrapText="false" indent="0" shrinkToFit="false"/>
      <protection locked="false" hidden="false"/>
    </xf>
    <xf numFmtId="167" fontId="27" fillId="2" borderId="45"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27" fillId="8" borderId="99" xfId="0" applyFont="true" applyBorder="true" applyAlignment="false" applyProtection="true">
      <alignment horizontal="general" vertical="bottom" textRotation="0" wrapText="false" indent="0" shrinkToFit="false"/>
      <protection locked="false" hidden="false"/>
    </xf>
    <xf numFmtId="167" fontId="27" fillId="8" borderId="100"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27" fillId="3" borderId="40" xfId="0" applyFont="true" applyBorder="true" applyAlignment="false" applyProtection="true">
      <alignment horizontal="general" vertical="bottom" textRotation="0" wrapText="false" indent="0" shrinkToFit="false"/>
      <protection locked="false" hidden="false"/>
    </xf>
    <xf numFmtId="167" fontId="27" fillId="3" borderId="34" xfId="0" applyFont="true" applyBorder="true" applyAlignment="false" applyProtection="true">
      <alignment horizontal="general" vertical="bottom" textRotation="0" wrapText="false" indent="0" shrinkToFit="false"/>
      <protection locked="false" hidden="false"/>
    </xf>
    <xf numFmtId="164" fontId="27" fillId="3" borderId="13" xfId="0" applyFont="true" applyBorder="true" applyAlignment="false" applyProtection="true">
      <alignment horizontal="general" vertical="bottom" textRotation="0" wrapText="false" indent="0" shrinkToFit="false"/>
      <protection locked="false" hidden="false"/>
    </xf>
    <xf numFmtId="164" fontId="27"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3"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4" fillId="0" borderId="15" xfId="0" applyFont="true" applyBorder="true" applyAlignment="true" applyProtection="true">
      <alignment horizontal="right"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27"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3"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3"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23"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50" fillId="15" borderId="0" xfId="15" applyFont="true" applyBorder="true" applyAlignment="true" applyProtection="true">
      <alignment horizontal="general" vertical="bottom" textRotation="0" wrapText="false" indent="0" shrinkToFit="false"/>
      <protection locked="true" hidden="false"/>
    </xf>
    <xf numFmtId="166" fontId="50"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50"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50"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3" xfId="0" applyFont="true" applyBorder="true" applyAlignment="true" applyProtection="false">
      <alignment horizontal="general" vertical="bottom" textRotation="0" wrapText="true" indent="0" shrinkToFit="false"/>
      <protection locked="true" hidden="false"/>
    </xf>
    <xf numFmtId="193" fontId="52" fillId="2" borderId="63" xfId="0" applyFont="true" applyBorder="true" applyAlignment="true" applyProtection="false">
      <alignment horizontal="center" vertical="bottom" textRotation="0" wrapText="true" indent="0" shrinkToFit="false"/>
      <protection locked="true" hidden="false"/>
    </xf>
    <xf numFmtId="172" fontId="52" fillId="2" borderId="63" xfId="0" applyFont="true" applyBorder="true" applyAlignment="true" applyProtection="false">
      <alignment horizontal="center" vertical="bottom" textRotation="0" wrapText="true" indent="0" shrinkToFit="false"/>
      <protection locked="true" hidden="false"/>
    </xf>
    <xf numFmtId="193" fontId="52" fillId="2" borderId="64"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2" fillId="2" borderId="77" xfId="0" applyFont="true" applyBorder="true" applyAlignment="false" applyProtection="false">
      <alignment horizontal="general" vertical="bottom" textRotation="0" wrapText="false" indent="0" shrinkToFit="false"/>
      <protection locked="true" hidden="false"/>
    </xf>
    <xf numFmtId="193" fontId="29" fillId="2" borderId="14" xfId="0" applyFont="true" applyBorder="true" applyAlignment="false" applyProtection="false">
      <alignment horizontal="general" vertical="bottom" textRotation="0" wrapText="false" indent="0" shrinkToFit="false"/>
      <protection locked="true" hidden="false"/>
    </xf>
    <xf numFmtId="172" fontId="29" fillId="2" borderId="14" xfId="0" applyFont="true" applyBorder="true" applyAlignment="false" applyProtection="false">
      <alignment horizontal="general" vertical="bottom" textRotation="0" wrapText="false" indent="0" shrinkToFit="false"/>
      <protection locked="true" hidden="false"/>
    </xf>
    <xf numFmtId="193" fontId="29" fillId="2" borderId="74" xfId="0" applyFont="true" applyBorder="true" applyAlignment="false" applyProtection="false">
      <alignment horizontal="general" vertical="bottom" textRotation="0" wrapText="false" indent="0" shrinkToFit="false"/>
      <protection locked="true" hidden="false"/>
    </xf>
    <xf numFmtId="164" fontId="28" fillId="8" borderId="77" xfId="0" applyFont="true" applyBorder="true" applyAlignment="false" applyProtection="false">
      <alignment horizontal="general" vertical="bottom" textRotation="0" wrapText="false" indent="0" shrinkToFit="false"/>
      <protection locked="true" hidden="false"/>
    </xf>
    <xf numFmtId="176" fontId="29" fillId="8" borderId="14" xfId="0" applyFont="true" applyBorder="true" applyAlignment="false" applyProtection="false">
      <alignment horizontal="general" vertical="bottom" textRotation="0" wrapText="false" indent="0" shrinkToFit="false"/>
      <protection locked="true" hidden="false"/>
    </xf>
    <xf numFmtId="172" fontId="29" fillId="8" borderId="14" xfId="0" applyFont="true" applyBorder="true" applyAlignment="false" applyProtection="false">
      <alignment horizontal="general" vertical="bottom" textRotation="0" wrapText="false" indent="0" shrinkToFit="false"/>
      <protection locked="true" hidden="false"/>
    </xf>
    <xf numFmtId="176" fontId="29" fillId="8" borderId="74" xfId="0" applyFont="true" applyBorder="true" applyAlignment="false" applyProtection="false">
      <alignment horizontal="general" vertical="bottom" textRotation="0" wrapText="false" indent="0" shrinkToFit="false"/>
      <protection locked="true" hidden="false"/>
    </xf>
    <xf numFmtId="164" fontId="41" fillId="2" borderId="77" xfId="0" applyFont="true" applyBorder="true" applyAlignment="false" applyProtection="false">
      <alignment horizontal="general" vertical="bottom" textRotation="0" wrapText="false" indent="0" shrinkToFit="false"/>
      <protection locked="true" hidden="false"/>
    </xf>
    <xf numFmtId="176" fontId="29" fillId="2" borderId="14" xfId="0" applyFont="true" applyBorder="true" applyAlignment="false" applyProtection="false">
      <alignment horizontal="general" vertical="bottom" textRotation="0" wrapText="false" indent="0" shrinkToFit="false"/>
      <protection locked="true" hidden="false"/>
    </xf>
    <xf numFmtId="176" fontId="29" fillId="2" borderId="74" xfId="0" applyFont="true" applyBorder="true" applyAlignment="false" applyProtection="false">
      <alignment horizontal="general" vertical="bottom" textRotation="0" wrapText="false" indent="0" shrinkToFit="false"/>
      <protection locked="true" hidden="false"/>
    </xf>
    <xf numFmtId="164" fontId="28" fillId="9" borderId="77" xfId="0" applyFont="true" applyBorder="true" applyAlignment="false" applyProtection="false">
      <alignment horizontal="general" vertical="bottom" textRotation="0" wrapText="false" indent="0" shrinkToFit="false"/>
      <protection locked="true" hidden="false"/>
    </xf>
    <xf numFmtId="176" fontId="29" fillId="9" borderId="14" xfId="0" applyFont="true" applyBorder="true" applyAlignment="false" applyProtection="false">
      <alignment horizontal="general" vertical="bottom" textRotation="0" wrapText="false" indent="0" shrinkToFit="false"/>
      <protection locked="true" hidden="false"/>
    </xf>
    <xf numFmtId="172" fontId="29" fillId="9" borderId="14" xfId="0" applyFont="true" applyBorder="true" applyAlignment="false" applyProtection="false">
      <alignment horizontal="general" vertical="bottom" textRotation="0" wrapText="false" indent="0" shrinkToFit="false"/>
      <protection locked="true" hidden="false"/>
    </xf>
    <xf numFmtId="176" fontId="29" fillId="9" borderId="74" xfId="0" applyFont="true" applyBorder="true" applyAlignment="false" applyProtection="false">
      <alignment horizontal="general" vertical="bottom" textRotation="0" wrapText="false" indent="0" shrinkToFit="false"/>
      <protection locked="true" hidden="false"/>
    </xf>
    <xf numFmtId="164" fontId="28" fillId="10" borderId="77" xfId="0" applyFont="true" applyBorder="true" applyAlignment="false" applyProtection="false">
      <alignment horizontal="general" vertical="bottom" textRotation="0" wrapText="false" indent="0" shrinkToFit="false"/>
      <protection locked="true" hidden="false"/>
    </xf>
    <xf numFmtId="176" fontId="29" fillId="10" borderId="14" xfId="0" applyFont="true" applyBorder="true" applyAlignment="false" applyProtection="false">
      <alignment horizontal="general" vertical="bottom" textRotation="0" wrapText="false" indent="0" shrinkToFit="false"/>
      <protection locked="true" hidden="false"/>
    </xf>
    <xf numFmtId="172" fontId="29" fillId="10" borderId="14" xfId="0" applyFont="true" applyBorder="true" applyAlignment="false" applyProtection="false">
      <alignment horizontal="general" vertical="bottom" textRotation="0" wrapText="false" indent="0" shrinkToFit="false"/>
      <protection locked="true" hidden="false"/>
    </xf>
    <xf numFmtId="176" fontId="29" fillId="10" borderId="74" xfId="0" applyFont="true" applyBorder="true" applyAlignment="false" applyProtection="false">
      <alignment horizontal="general" vertical="bottom" textRotation="0" wrapText="false" indent="0" shrinkToFit="false"/>
      <protection locked="true" hidden="false"/>
    </xf>
    <xf numFmtId="164" fontId="28" fillId="2" borderId="77" xfId="0" applyFont="true" applyBorder="true" applyAlignment="false" applyProtection="false">
      <alignment horizontal="general" vertical="bottom" textRotation="0" wrapText="false" indent="0" shrinkToFit="false"/>
      <protection locked="true" hidden="false"/>
    </xf>
    <xf numFmtId="164" fontId="28" fillId="16" borderId="77" xfId="0" applyFont="true" applyBorder="true" applyAlignment="false" applyProtection="false">
      <alignment horizontal="general" vertical="bottom" textRotation="0" wrapText="false" indent="0" shrinkToFit="false"/>
      <protection locked="true" hidden="false"/>
    </xf>
    <xf numFmtId="176" fontId="29" fillId="16" borderId="14" xfId="0" applyFont="true" applyBorder="true" applyAlignment="false" applyProtection="false">
      <alignment horizontal="general" vertical="bottom" textRotation="0" wrapText="false" indent="0" shrinkToFit="false"/>
      <protection locked="true" hidden="false"/>
    </xf>
    <xf numFmtId="172" fontId="29" fillId="16" borderId="14" xfId="0" applyFont="true" applyBorder="true" applyAlignment="false" applyProtection="false">
      <alignment horizontal="general" vertical="bottom" textRotation="0" wrapText="false" indent="0" shrinkToFit="false"/>
      <protection locked="true" hidden="false"/>
    </xf>
    <xf numFmtId="176" fontId="29" fillId="16" borderId="74" xfId="0" applyFont="true" applyBorder="true" applyAlignment="false" applyProtection="false">
      <alignment horizontal="general" vertical="bottom" textRotation="0" wrapText="false" indent="0" shrinkToFit="false"/>
      <protection locked="true" hidden="false"/>
    </xf>
    <xf numFmtId="190" fontId="39" fillId="2" borderId="104" xfId="0" applyFont="true" applyBorder="true" applyAlignment="true" applyProtection="false">
      <alignment horizontal="center" vertical="bottom" textRotation="0" wrapText="false" indent="0" shrinkToFit="false"/>
      <protection locked="true" hidden="false"/>
    </xf>
    <xf numFmtId="190" fontId="39" fillId="2" borderId="105" xfId="0" applyFont="true" applyBorder="true" applyAlignment="true" applyProtection="false">
      <alignment horizontal="center" vertical="bottom" textRotation="0" wrapText="false" indent="0" shrinkToFit="false"/>
      <protection locked="true" hidden="false"/>
    </xf>
    <xf numFmtId="190" fontId="39" fillId="2" borderId="83" xfId="0" applyFont="true" applyBorder="true" applyAlignment="true" applyProtection="false">
      <alignment horizontal="center" vertical="bottom" textRotation="0" wrapText="false" indent="0" shrinkToFit="false"/>
      <protection locked="true" hidden="false"/>
    </xf>
    <xf numFmtId="190" fontId="39" fillId="2" borderId="65" xfId="0" applyFont="true" applyBorder="true" applyAlignment="true" applyProtection="false">
      <alignment horizontal="center" vertical="bottom" textRotation="0" wrapText="false" indent="0" shrinkToFit="false"/>
      <protection locked="true" hidden="false"/>
    </xf>
    <xf numFmtId="193" fontId="29" fillId="2" borderId="77" xfId="0" applyFont="true" applyBorder="true" applyAlignment="true" applyProtection="false">
      <alignment horizontal="center" vertical="bottom" textRotation="0" wrapText="false" indent="0" shrinkToFit="false"/>
      <protection locked="true" hidden="false"/>
    </xf>
    <xf numFmtId="193" fontId="29" fillId="2" borderId="74" xfId="0" applyFont="true" applyBorder="true" applyAlignment="true" applyProtection="false">
      <alignment horizontal="center" vertical="bottom" textRotation="0" wrapText="false" indent="0" shrinkToFit="false"/>
      <protection locked="true" hidden="false"/>
    </xf>
    <xf numFmtId="193" fontId="29" fillId="2" borderId="14" xfId="0" applyFont="true" applyBorder="true" applyAlignment="true" applyProtection="false">
      <alignment horizontal="center" vertical="bottom" textRotation="0" wrapText="false" indent="0" shrinkToFit="false"/>
      <protection locked="true" hidden="false"/>
    </xf>
    <xf numFmtId="193" fontId="29" fillId="2" borderId="106" xfId="0" applyFont="true" applyBorder="true" applyAlignment="true" applyProtection="false">
      <alignment horizontal="center" vertical="bottom" textRotation="0" wrapText="false" indent="0" shrinkToFit="false"/>
      <protection locked="true" hidden="false"/>
    </xf>
    <xf numFmtId="193" fontId="29" fillId="2" borderId="82" xfId="0" applyFont="true" applyBorder="true" applyAlignment="true" applyProtection="false">
      <alignment horizontal="center" vertical="bottom" textRotation="0" wrapText="false" indent="0" shrinkToFit="false"/>
      <protection locked="true" hidden="false"/>
    </xf>
    <xf numFmtId="164" fontId="29" fillId="16" borderId="81" xfId="0" applyFont="true" applyBorder="true" applyAlignment="false" applyProtection="false">
      <alignment horizontal="general" vertical="bottom" textRotation="0" wrapText="false" indent="0" shrinkToFit="false"/>
      <protection locked="true" hidden="false"/>
    </xf>
    <xf numFmtId="176" fontId="29" fillId="16" borderId="106" xfId="0" applyFont="true" applyBorder="true" applyAlignment="false" applyProtection="false">
      <alignment horizontal="general" vertical="bottom" textRotation="0" wrapText="false" indent="0" shrinkToFit="false"/>
      <protection locked="true" hidden="false"/>
    </xf>
    <xf numFmtId="172" fontId="29" fillId="16" borderId="106" xfId="0" applyFont="true" applyBorder="true" applyAlignment="false" applyProtection="false">
      <alignment horizontal="general" vertical="bottom" textRotation="0" wrapText="false" indent="0" shrinkToFit="false"/>
      <protection locked="true" hidden="false"/>
    </xf>
    <xf numFmtId="176" fontId="29" fillId="16" borderId="82"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3" fillId="2" borderId="107"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left" vertical="bottom" textRotation="0" wrapText="false" indent="0" shrinkToFit="false"/>
      <protection locked="true" hidden="false"/>
    </xf>
    <xf numFmtId="164" fontId="28" fillId="10" borderId="109"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6" fillId="10" borderId="110" xfId="0" applyFont="true" applyBorder="true" applyAlignment="true" applyProtection="false">
      <alignment horizontal="center" vertical="bottom" textRotation="0" wrapText="false" indent="0" shrinkToFit="false"/>
      <protection locked="true" hidden="false"/>
    </xf>
    <xf numFmtId="164" fontId="55" fillId="2" borderId="111" xfId="0" applyFont="true" applyBorder="true" applyAlignment="true" applyProtection="false">
      <alignment horizontal="left"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4" fillId="17" borderId="111" xfId="0" applyFont="true" applyBorder="true" applyAlignment="true" applyProtection="false">
      <alignment horizontal="left" vertical="bottom" textRotation="0" wrapText="false" indent="0" shrinkToFit="false"/>
      <protection locked="true" hidden="false"/>
    </xf>
    <xf numFmtId="164" fontId="56" fillId="17" borderId="109" xfId="0" applyFont="true" applyBorder="true" applyAlignment="true" applyProtection="false">
      <alignment horizontal="center" vertical="bottom" textRotation="0" wrapText="false" indent="0" shrinkToFit="false"/>
      <protection locked="true" hidden="false"/>
    </xf>
    <xf numFmtId="164" fontId="56" fillId="17" borderId="112" xfId="0" applyFont="true" applyBorder="true" applyAlignment="true" applyProtection="false">
      <alignment horizontal="center" vertical="bottom" textRotation="0" wrapText="false" indent="0" shrinkToFit="false"/>
      <protection locked="true" hidden="false"/>
    </xf>
    <xf numFmtId="164" fontId="54" fillId="2" borderId="108" xfId="0" applyFont="true" applyBorder="true" applyAlignment="true" applyProtection="false">
      <alignment horizontal="left" vertical="bottom" textRotation="0" wrapText="false" indent="0" shrinkToFit="false"/>
      <protection locked="true" hidden="false"/>
    </xf>
    <xf numFmtId="164" fontId="56" fillId="2" borderId="112" xfId="0" applyFont="true" applyBorder="true" applyAlignment="true" applyProtection="false">
      <alignment horizontal="center" vertical="bottom" textRotation="0" wrapText="false" indent="0" shrinkToFit="false"/>
      <protection locked="true" hidden="false"/>
    </xf>
    <xf numFmtId="164" fontId="55" fillId="10" borderId="83"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3" xfId="0" applyFont="true" applyBorder="true" applyAlignment="true" applyProtection="false">
      <alignment horizontal="center" vertical="bottom" textRotation="0" wrapText="false" indent="0" shrinkToFit="false"/>
      <protection locked="true" hidden="false"/>
    </xf>
    <xf numFmtId="164" fontId="55" fillId="2" borderId="114"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3" xfId="0" applyFont="true" applyBorder="true" applyAlignment="true" applyProtection="false">
      <alignment horizontal="center" vertical="bottom" textRotation="0" wrapText="false" indent="0" shrinkToFit="false"/>
      <protection locked="true" hidden="false"/>
    </xf>
    <xf numFmtId="164" fontId="54" fillId="17" borderId="114"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5" xfId="0" applyFont="true" applyBorder="true" applyAlignment="true" applyProtection="false">
      <alignment horizontal="center" vertical="bottom" textRotation="0" wrapText="false" indent="0" shrinkToFit="false"/>
      <protection locked="true" hidden="false"/>
    </xf>
    <xf numFmtId="164" fontId="54" fillId="2" borderId="83"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5" xfId="0" applyFont="true" applyBorder="true" applyAlignment="true" applyProtection="false">
      <alignment horizontal="center" vertical="bottom" textRotation="0" wrapText="true" indent="0" shrinkToFit="false"/>
      <protection locked="true" hidden="false"/>
    </xf>
    <xf numFmtId="164" fontId="58"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3" fontId="9" fillId="10" borderId="116" xfId="17" applyFont="true" applyBorder="true" applyAlignment="true" applyProtection="true">
      <alignment horizontal="general" vertical="bottom" textRotation="0" wrapText="false" indent="0" shrinkToFit="false"/>
      <protection locked="false" hidden="false"/>
    </xf>
    <xf numFmtId="194" fontId="14" fillId="10" borderId="113" xfId="0" applyFont="true" applyBorder="true" applyAlignment="true" applyProtection="false">
      <alignment horizontal="general"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14" fillId="2" borderId="115" xfId="0" applyFont="true" applyBorder="true" applyAlignment="true" applyProtection="true">
      <alignment horizontal="center" vertical="bottom" textRotation="0" wrapText="false" indent="0" shrinkToFit="false"/>
      <protection locked="false" hidden="false"/>
    </xf>
    <xf numFmtId="173" fontId="14" fillId="2" borderId="116" xfId="17" applyFont="true" applyBorder="true" applyAlignment="true" applyProtection="true">
      <alignment horizontal="general" vertical="bottom" textRotation="0" wrapText="false" indent="0" shrinkToFit="false"/>
      <protection locked="false" hidden="false"/>
    </xf>
    <xf numFmtId="194" fontId="14" fillId="2" borderId="113" xfId="0" applyFont="true" applyBorder="true" applyAlignment="true" applyProtection="false">
      <alignment horizontal="general"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14" fillId="17" borderId="115" xfId="0" applyFont="true" applyBorder="true" applyAlignment="true" applyProtection="true">
      <alignment horizontal="general" vertical="bottom" textRotation="0" wrapText="false" indent="0" shrinkToFit="false"/>
      <protection locked="false" hidden="false"/>
    </xf>
    <xf numFmtId="173" fontId="14" fillId="17" borderId="116" xfId="17" applyFont="true" applyBorder="true" applyAlignment="true" applyProtection="true">
      <alignment horizontal="general" vertical="bottom" textRotation="0" wrapText="false" indent="0" shrinkToFit="false"/>
      <protection locked="false" hidden="false"/>
    </xf>
    <xf numFmtId="194" fontId="14" fillId="17" borderId="65" xfId="0" applyFont="true" applyBorder="true" applyAlignment="true" applyProtection="false">
      <alignment horizontal="general" vertical="bottom" textRotation="0" wrapText="false" indent="0" shrinkToFit="false"/>
      <protection locked="true" hidden="false"/>
    </xf>
    <xf numFmtId="164" fontId="58" fillId="2" borderId="83" xfId="0" applyFont="true" applyBorder="true" applyAlignment="true" applyProtection="false">
      <alignment horizontal="left" vertical="bottom" textRotation="0" wrapText="false" indent="0" shrinkToFit="false"/>
      <protection locked="true" hidden="false"/>
    </xf>
    <xf numFmtId="168" fontId="14" fillId="2" borderId="117" xfId="0" applyFont="true" applyBorder="true" applyAlignment="true" applyProtection="true">
      <alignment horizontal="general" vertical="bottom" textRotation="0" wrapText="false" indent="0" shrinkToFit="false"/>
      <protection locked="false" hidden="false"/>
    </xf>
    <xf numFmtId="164" fontId="14" fillId="2" borderId="116"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5"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3" fontId="9" fillId="10" borderId="119" xfId="17" applyFont="true" applyBorder="true" applyAlignment="true" applyProtection="true">
      <alignment horizontal="general" vertical="bottom" textRotation="0" wrapText="false" indent="0" shrinkToFit="false"/>
      <protection locked="false" hidden="false"/>
    </xf>
    <xf numFmtId="164" fontId="14" fillId="2" borderId="118" xfId="0" applyFont="true" applyBorder="true" applyAlignment="true" applyProtection="true">
      <alignment horizontal="center" vertical="bottom" textRotation="0" wrapText="false" indent="0" shrinkToFit="false"/>
      <protection locked="false" hidden="false"/>
    </xf>
    <xf numFmtId="173" fontId="14" fillId="2" borderId="119" xfId="17" applyFont="true" applyBorder="true" applyAlignment="true" applyProtection="true">
      <alignment horizontal="general" vertical="bottom" textRotation="0" wrapText="false" indent="0" shrinkToFit="false"/>
      <protection locked="false" hidden="false"/>
    </xf>
    <xf numFmtId="164" fontId="14" fillId="17" borderId="118" xfId="0" applyFont="true" applyBorder="true" applyAlignment="true" applyProtection="true">
      <alignment horizontal="general" vertical="bottom" textRotation="0" wrapText="false" indent="0" shrinkToFit="false"/>
      <protection locked="false" hidden="false"/>
    </xf>
    <xf numFmtId="173" fontId="14" fillId="17" borderId="119" xfId="17" applyFont="true" applyBorder="true" applyAlignment="true" applyProtection="true">
      <alignment horizontal="general" vertical="bottom" textRotation="0" wrapText="false" indent="0" shrinkToFit="false"/>
      <protection locked="false" hidden="false"/>
    </xf>
    <xf numFmtId="168" fontId="14" fillId="2" borderId="40" xfId="0" applyFont="true" applyBorder="true" applyAlignment="true" applyProtection="true">
      <alignment horizontal="general" vertical="bottom" textRotation="0" wrapText="false" indent="0" shrinkToFit="false"/>
      <protection locked="false" hidden="false"/>
    </xf>
    <xf numFmtId="164" fontId="14"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3" fontId="9" fillId="10" borderId="121" xfId="0" applyFont="true" applyBorder="true" applyAlignment="true" applyProtection="true">
      <alignment horizontal="general" vertical="bottom" textRotation="0" wrapText="false" indent="0" shrinkToFit="false"/>
      <protection locked="false" hidden="false"/>
    </xf>
    <xf numFmtId="164" fontId="14" fillId="2" borderId="120" xfId="0" applyFont="true" applyBorder="true" applyAlignment="true" applyProtection="true">
      <alignment horizontal="center" vertical="bottom" textRotation="0" wrapText="false" indent="0" shrinkToFit="false"/>
      <protection locked="false" hidden="false"/>
    </xf>
    <xf numFmtId="173" fontId="14" fillId="2" borderId="121" xfId="0" applyFont="true" applyBorder="true" applyAlignment="true" applyProtection="true">
      <alignment horizontal="general" vertical="bottom" textRotation="0" wrapText="false" indent="0" shrinkToFit="false"/>
      <protection locked="false" hidden="false"/>
    </xf>
    <xf numFmtId="164" fontId="14" fillId="17" borderId="120" xfId="0" applyFont="true" applyBorder="true" applyAlignment="true" applyProtection="true">
      <alignment horizontal="center" vertical="bottom" textRotation="0" wrapText="false" indent="0" shrinkToFit="false"/>
      <protection locked="false" hidden="false"/>
    </xf>
    <xf numFmtId="173" fontId="14" fillId="17" borderId="121" xfId="0" applyFont="true" applyBorder="true" applyAlignment="true" applyProtection="true">
      <alignment horizontal="general" vertical="bottom" textRotation="0" wrapText="false" indent="0" shrinkToFit="false"/>
      <protection locked="false" hidden="false"/>
    </xf>
    <xf numFmtId="168" fontId="14" fillId="2" borderId="122" xfId="0" applyFont="true" applyBorder="true" applyAlignment="true" applyProtection="true">
      <alignment horizontal="general" vertical="bottom" textRotation="0" wrapText="false" indent="0" shrinkToFit="false"/>
      <protection locked="false" hidden="false"/>
    </xf>
    <xf numFmtId="164" fontId="14" fillId="2" borderId="121"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5" fillId="2" borderId="123" xfId="0" applyFont="true" applyBorder="true" applyAlignment="true" applyProtection="false">
      <alignment horizontal="left" vertical="bottom" textRotation="0" wrapText="false" indent="0" shrinkToFit="false"/>
      <protection locked="true" hidden="false"/>
    </xf>
    <xf numFmtId="164" fontId="14" fillId="2" borderId="124" xfId="0" applyFont="true" applyBorder="true" applyAlignment="true" applyProtection="false">
      <alignment horizontal="general" vertical="bottom" textRotation="0" wrapText="false" indent="0" shrinkToFit="false"/>
      <protection locked="true" hidden="false"/>
    </xf>
    <xf numFmtId="164" fontId="14" fillId="2" borderId="125" xfId="0" applyFont="true" applyBorder="true" applyAlignment="true" applyProtection="false">
      <alignment horizontal="general" vertical="bottom" textRotation="0" wrapText="false" indent="0" shrinkToFit="false"/>
      <protection locked="true" hidden="false"/>
    </xf>
    <xf numFmtId="164" fontId="25" fillId="10" borderId="83" xfId="0" applyFont="true" applyBorder="true" applyAlignment="true" applyProtection="false">
      <alignment horizontal="left" vertical="bottom" textRotation="0" wrapText="false" indent="0" shrinkToFit="false"/>
      <protection locked="true" hidden="false"/>
    </xf>
    <xf numFmtId="164" fontId="25" fillId="2" borderId="114" xfId="0" applyFont="true" applyBorder="true" applyAlignment="true" applyProtection="false">
      <alignment horizontal="left" vertical="bottom" textRotation="0" wrapText="false" indent="0" shrinkToFit="false"/>
      <protection locked="true" hidden="false"/>
    </xf>
    <xf numFmtId="164" fontId="25" fillId="17" borderId="114" xfId="0" applyFont="true" applyBorder="true" applyAlignment="true" applyProtection="false">
      <alignment horizontal="left" vertical="bottom" textRotation="0" wrapText="false" indent="0" shrinkToFit="false"/>
      <protection locked="true" hidden="false"/>
    </xf>
    <xf numFmtId="164" fontId="25" fillId="10" borderId="123" xfId="0" applyFont="true" applyBorder="true" applyAlignment="true" applyProtection="false">
      <alignment horizontal="left" vertical="bottom" textRotation="0" wrapText="false" indent="0" shrinkToFit="false"/>
      <protection locked="true" hidden="false"/>
    </xf>
    <xf numFmtId="164" fontId="14" fillId="10" borderId="124" xfId="0" applyFont="true" applyBorder="true" applyAlignment="true" applyProtection="false">
      <alignment horizontal="general" vertical="bottom" textRotation="0" wrapText="false" indent="0" shrinkToFit="false"/>
      <protection locked="true" hidden="false"/>
    </xf>
    <xf numFmtId="194" fontId="14" fillId="10" borderId="126" xfId="0" applyFont="true" applyBorder="true" applyAlignment="true" applyProtection="false">
      <alignment horizontal="general" vertical="bottom" textRotation="0" wrapText="false" indent="0" shrinkToFit="false"/>
      <protection locked="true" hidden="false"/>
    </xf>
    <xf numFmtId="164" fontId="25" fillId="2" borderId="127" xfId="0" applyFont="true" applyBorder="true" applyAlignment="true" applyProtection="false">
      <alignment horizontal="left" vertical="bottom" textRotation="0" wrapText="false" indent="0" shrinkToFit="false"/>
      <protection locked="true" hidden="false"/>
    </xf>
    <xf numFmtId="194" fontId="14" fillId="2" borderId="126" xfId="0" applyFont="true" applyBorder="true" applyAlignment="true" applyProtection="false">
      <alignment horizontal="general" vertical="bottom" textRotation="0" wrapText="false" indent="0" shrinkToFit="false"/>
      <protection locked="true" hidden="false"/>
    </xf>
    <xf numFmtId="164" fontId="25" fillId="17" borderId="127" xfId="0" applyFont="true" applyBorder="true" applyAlignment="true" applyProtection="false">
      <alignment horizontal="left" vertical="bottom" textRotation="0" wrapText="false" indent="0" shrinkToFit="false"/>
      <protection locked="true" hidden="false"/>
    </xf>
    <xf numFmtId="164" fontId="14" fillId="17" borderId="124" xfId="0" applyFont="true" applyBorder="true" applyAlignment="true" applyProtection="false">
      <alignment horizontal="general" vertical="bottom" textRotation="0" wrapText="false" indent="0" shrinkToFit="false"/>
      <protection locked="true" hidden="false"/>
    </xf>
    <xf numFmtId="194" fontId="14" fillId="17" borderId="125" xfId="0" applyFont="true" applyBorder="true" applyAlignment="true" applyProtection="false">
      <alignment horizontal="general" vertical="bottom" textRotation="0" wrapText="false" indent="0" shrinkToFit="false"/>
      <protection locked="true" hidden="false"/>
    </xf>
    <xf numFmtId="164" fontId="27" fillId="13" borderId="16" xfId="0" applyFont="true" applyBorder="true" applyAlignment="true" applyProtection="false">
      <alignment horizontal="center" vertical="bottom" textRotation="0" wrapText="false" indent="0" shrinkToFit="false"/>
      <protection locked="true" hidden="false"/>
    </xf>
    <xf numFmtId="164" fontId="27"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1" fontId="60"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107</xdr:row>
          <xdr:rowOff>171360</xdr:rowOff>
        </xdr:from>
        <xdr:to>
          <xdr:col>12</xdr:col>
          <xdr:colOff>100800</xdr:colOff>
          <xdr:row>108</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109</xdr:row>
      <xdr:rowOff>66960</xdr:rowOff>
    </xdr:from>
    <xdr:to>
      <xdr:col>23</xdr:col>
      <xdr:colOff>121320</xdr:colOff>
      <xdr:row>124</xdr:row>
      <xdr:rowOff>18720</xdr:rowOff>
    </xdr:to>
    <xdr:sp>
      <xdr:nvSpPr>
        <xdr:cNvPr id="0" name="Text 255"/>
        <xdr:cNvSpPr/>
      </xdr:nvSpPr>
      <xdr:spPr>
        <a:xfrm>
          <a:off x="5593320" y="10620720"/>
          <a:ext cx="750096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45</v>
      </c>
      <c r="G3" s="21" t="n">
        <v>35</v>
      </c>
      <c r="H3" s="21" t="n">
        <v>25</v>
      </c>
      <c r="I3" s="21" t="n">
        <v>25</v>
      </c>
      <c r="J3" s="21" t="n">
        <v>25</v>
      </c>
      <c r="K3" s="21" t="n">
        <v>40</v>
      </c>
      <c r="L3" s="21" t="n">
        <v>55</v>
      </c>
      <c r="M3" s="22" t="n">
        <v>45</v>
      </c>
      <c r="N3" s="21" t="n">
        <v>75</v>
      </c>
      <c r="O3" s="21" t="n">
        <v>95</v>
      </c>
      <c r="P3" s="21" t="n">
        <v>130</v>
      </c>
      <c r="Q3" s="21" t="n">
        <v>150</v>
      </c>
      <c r="R3" s="21" t="n">
        <v>150</v>
      </c>
      <c r="S3" s="21" t="n">
        <v>150</v>
      </c>
      <c r="T3" s="21" t="n">
        <v>150</v>
      </c>
      <c r="U3" s="21" t="n">
        <v>150</v>
      </c>
      <c r="V3" s="21" t="n">
        <v>150</v>
      </c>
      <c r="W3" s="21" t="n">
        <v>150</v>
      </c>
      <c r="X3" s="21" t="n">
        <v>150</v>
      </c>
      <c r="Y3" s="21" t="n">
        <v>140</v>
      </c>
      <c r="Z3" s="21" t="n">
        <v>120</v>
      </c>
      <c r="AA3" s="21" t="n">
        <v>100</v>
      </c>
      <c r="AB3" s="21" t="n">
        <v>80</v>
      </c>
      <c r="AC3" s="21" t="n">
        <v>65</v>
      </c>
      <c r="AD3" s="23" t="n">
        <f aca="false">SUM(F3:AC3)</f>
        <v>2300</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2" t="n">
        <v>25</v>
      </c>
      <c r="N4" s="32" t="n">
        <v>25</v>
      </c>
      <c r="O4" s="32" t="n">
        <v>25</v>
      </c>
      <c r="P4" s="32" t="n">
        <v>25</v>
      </c>
      <c r="Q4" s="32" t="n">
        <v>25</v>
      </c>
      <c r="R4" s="32" t="n">
        <v>25</v>
      </c>
      <c r="S4" s="32" t="n">
        <v>25</v>
      </c>
      <c r="T4" s="32" t="n">
        <v>25</v>
      </c>
      <c r="U4" s="32" t="n">
        <v>25</v>
      </c>
      <c r="V4" s="32" t="n">
        <v>25</v>
      </c>
      <c r="W4" s="32" t="n">
        <v>25</v>
      </c>
      <c r="X4" s="32" t="n">
        <v>25</v>
      </c>
      <c r="Y4" s="32" t="n">
        <v>25</v>
      </c>
      <c r="Z4" s="32" t="n">
        <v>25</v>
      </c>
      <c r="AA4" s="32" t="n">
        <v>25</v>
      </c>
      <c r="AB4" s="32" t="n">
        <v>25</v>
      </c>
      <c r="AC4" s="32" t="n">
        <v>25</v>
      </c>
      <c r="AD4" s="33" t="n">
        <f aca="false">SUM(F4:AC4)</f>
        <v>600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1" t="n">
        <v>0</v>
      </c>
      <c r="N5" s="31" t="n">
        <v>0</v>
      </c>
      <c r="O5" s="31" t="n">
        <v>0</v>
      </c>
      <c r="P5" s="31" t="n">
        <v>0</v>
      </c>
      <c r="Q5" s="31" t="n">
        <v>0</v>
      </c>
      <c r="R5" s="31" t="n">
        <v>0</v>
      </c>
      <c r="S5" s="31" t="n">
        <v>1</v>
      </c>
      <c r="T5" s="31" t="n">
        <v>1</v>
      </c>
      <c r="U5" s="31" t="n">
        <v>1</v>
      </c>
      <c r="V5" s="31" t="n">
        <v>1</v>
      </c>
      <c r="W5" s="31" t="n">
        <v>1</v>
      </c>
      <c r="X5" s="31" t="n">
        <v>1</v>
      </c>
      <c r="Y5" s="31" t="n">
        <v>1</v>
      </c>
      <c r="Z5" s="31" t="n">
        <v>1</v>
      </c>
      <c r="AA5" s="31" t="n">
        <v>1</v>
      </c>
      <c r="AB5" s="31" t="n">
        <v>1</v>
      </c>
      <c r="AC5" s="31" t="n">
        <v>1</v>
      </c>
      <c r="AD5" s="33" t="n">
        <f aca="false">SUM(F5:AC5)</f>
        <v>11</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1"/>
      <c r="N6" s="31"/>
      <c r="O6" s="31"/>
      <c r="P6" s="31"/>
      <c r="Q6" s="31"/>
      <c r="R6" s="31"/>
      <c r="S6" s="31"/>
      <c r="T6" s="31"/>
      <c r="U6" s="31"/>
      <c r="V6" s="31"/>
      <c r="W6" s="31"/>
      <c r="X6" s="31"/>
      <c r="Y6" s="31"/>
      <c r="Z6" s="31"/>
      <c r="AA6" s="31"/>
      <c r="AB6" s="31"/>
      <c r="AC6" s="31"/>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8"/>
      <c r="F7" s="32"/>
      <c r="G7" s="32"/>
      <c r="H7" s="32"/>
      <c r="I7" s="32"/>
      <c r="J7" s="32"/>
      <c r="K7" s="32"/>
      <c r="L7" s="32"/>
      <c r="M7" s="32"/>
      <c r="N7" s="32"/>
      <c r="O7" s="32"/>
      <c r="P7" s="32"/>
      <c r="Q7" s="32"/>
      <c r="R7" s="32"/>
      <c r="S7" s="32"/>
      <c r="T7" s="32"/>
      <c r="U7" s="32"/>
      <c r="V7" s="32"/>
      <c r="W7" s="32"/>
      <c r="X7" s="32"/>
      <c r="Y7" s="32"/>
      <c r="Z7" s="32"/>
      <c r="AA7" s="32"/>
      <c r="AB7" s="32"/>
      <c r="AC7" s="32"/>
      <c r="AD7" s="33"/>
      <c r="AE7" s="34"/>
      <c r="AF7" s="35"/>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t="s">
        <v>16</v>
      </c>
      <c r="B9" s="37"/>
      <c r="C9" s="37" t="s">
        <v>11</v>
      </c>
      <c r="D9" s="37"/>
      <c r="E9" s="38"/>
      <c r="F9" s="32"/>
      <c r="G9" s="32"/>
      <c r="H9" s="32"/>
      <c r="I9" s="32"/>
      <c r="J9" s="32"/>
      <c r="K9" s="32"/>
      <c r="L9" s="32"/>
      <c r="M9" s="32"/>
      <c r="N9" s="32"/>
      <c r="O9" s="32"/>
      <c r="P9" s="32"/>
      <c r="Q9" s="32"/>
      <c r="R9" s="32"/>
      <c r="S9" s="32"/>
      <c r="T9" s="32"/>
      <c r="U9" s="32"/>
      <c r="V9" s="32"/>
      <c r="W9" s="32"/>
      <c r="X9" s="32"/>
      <c r="Y9" s="32"/>
      <c r="Z9" s="32"/>
      <c r="AA9" s="32"/>
      <c r="AB9" s="32"/>
      <c r="AC9" s="32"/>
      <c r="AD9" s="33" t="n">
        <f aca="false">SUM(F9:AC9)</f>
        <v>0</v>
      </c>
      <c r="AE9" s="34"/>
      <c r="AF9" s="35"/>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6" t="s">
        <v>17</v>
      </c>
      <c r="B10" s="37"/>
      <c r="C10" s="37" t="s">
        <v>11</v>
      </c>
      <c r="D10" s="39"/>
      <c r="E10" s="40"/>
      <c r="F10" s="32"/>
      <c r="G10" s="32"/>
      <c r="H10" s="32"/>
      <c r="I10" s="32"/>
      <c r="J10" s="32"/>
      <c r="K10" s="32"/>
      <c r="L10" s="32"/>
      <c r="M10" s="32"/>
      <c r="N10" s="32"/>
      <c r="O10" s="32"/>
      <c r="P10" s="32"/>
      <c r="Q10" s="32"/>
      <c r="R10" s="32"/>
      <c r="S10" s="32"/>
      <c r="T10" s="32"/>
      <c r="U10" s="32"/>
      <c r="V10" s="32"/>
      <c r="W10" s="32"/>
      <c r="X10" s="32"/>
      <c r="Y10" s="32"/>
      <c r="Z10" s="32"/>
      <c r="AA10" s="32"/>
      <c r="AB10" s="32"/>
      <c r="AC10" s="32"/>
      <c r="AD10" s="33" t="n">
        <f aca="false">SUM(E10:AC10)</f>
        <v>0</v>
      </c>
      <c r="AE10" s="34" t="n">
        <f aca="false">AD10*D10</f>
        <v>0</v>
      </c>
      <c r="AF10" s="35"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6" t="s">
        <v>18</v>
      </c>
      <c r="B11" s="37"/>
      <c r="C11" s="37" t="s">
        <v>11</v>
      </c>
      <c r="D11" s="37"/>
      <c r="E11" s="38"/>
      <c r="F11" s="32"/>
      <c r="G11" s="32"/>
      <c r="H11" s="32"/>
      <c r="I11" s="32"/>
      <c r="J11" s="32"/>
      <c r="K11" s="32"/>
      <c r="L11" s="32"/>
      <c r="M11" s="32"/>
      <c r="N11" s="32"/>
      <c r="O11" s="32"/>
      <c r="P11" s="32"/>
      <c r="Q11" s="32"/>
      <c r="R11" s="32"/>
      <c r="S11" s="32"/>
      <c r="T11" s="32"/>
      <c r="U11" s="32"/>
      <c r="V11" s="32"/>
      <c r="W11" s="32"/>
      <c r="X11" s="32"/>
      <c r="Y11" s="32"/>
      <c r="Z11" s="32"/>
      <c r="AA11" s="32"/>
      <c r="AB11" s="32"/>
      <c r="AC11" s="32"/>
      <c r="AD11" s="33" t="n">
        <f aca="false">SUM(E11:AC11)</f>
        <v>0</v>
      </c>
      <c r="AE11" s="34" t="n">
        <f aca="false">AD11*D11</f>
        <v>0</v>
      </c>
      <c r="AF11" s="35"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6"/>
      <c r="B12" s="37"/>
      <c r="C12" s="37"/>
      <c r="D12" s="37"/>
      <c r="E12" s="38"/>
      <c r="F12" s="32"/>
      <c r="G12" s="32"/>
      <c r="H12" s="32"/>
      <c r="I12" s="32"/>
      <c r="J12" s="32"/>
      <c r="K12" s="32"/>
      <c r="L12" s="32"/>
      <c r="M12" s="32"/>
      <c r="N12" s="32"/>
      <c r="O12" s="32"/>
      <c r="P12" s="32"/>
      <c r="Q12" s="32"/>
      <c r="R12" s="32"/>
      <c r="S12" s="32"/>
      <c r="T12" s="32"/>
      <c r="U12" s="32"/>
      <c r="V12" s="32"/>
      <c r="W12" s="32"/>
      <c r="X12" s="32"/>
      <c r="Y12" s="32"/>
      <c r="Z12" s="32"/>
      <c r="AA12" s="32"/>
      <c r="AB12" s="32"/>
      <c r="AC12" s="32"/>
      <c r="AD12" s="41" t="n">
        <f aca="false">SUM(E12:AC12)</f>
        <v>0</v>
      </c>
      <c r="AE12" s="34"/>
      <c r="AF12" s="35"/>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2" t="s">
        <v>19</v>
      </c>
      <c r="B13" s="43"/>
      <c r="C13" s="43"/>
      <c r="D13" s="44"/>
      <c r="E13" s="45"/>
      <c r="F13" s="46"/>
      <c r="G13" s="46"/>
      <c r="H13" s="46"/>
      <c r="I13" s="46"/>
      <c r="J13" s="46"/>
      <c r="K13" s="46"/>
      <c r="L13" s="46"/>
      <c r="M13" s="46"/>
      <c r="N13" s="46"/>
      <c r="O13" s="46"/>
      <c r="P13" s="46"/>
      <c r="Q13" s="46"/>
      <c r="R13" s="46"/>
      <c r="S13" s="46"/>
      <c r="T13" s="46"/>
      <c r="U13" s="46"/>
      <c r="V13" s="46"/>
      <c r="W13" s="46"/>
      <c r="X13" s="46"/>
      <c r="Y13" s="46"/>
      <c r="Z13" s="46"/>
      <c r="AA13" s="46"/>
      <c r="AB13" s="46"/>
      <c r="AC13" s="46"/>
      <c r="AD13" s="47"/>
      <c r="AE13" s="48"/>
      <c r="AF13" s="49"/>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50" t="s">
        <v>20</v>
      </c>
      <c r="B14" s="51"/>
      <c r="C14" s="52"/>
      <c r="D14" s="51"/>
      <c r="E14" s="51"/>
      <c r="F14" s="53"/>
      <c r="G14" s="53"/>
      <c r="H14" s="53"/>
      <c r="I14" s="53"/>
      <c r="J14" s="53"/>
      <c r="K14" s="53"/>
      <c r="L14" s="53"/>
      <c r="M14" s="53"/>
      <c r="N14" s="53"/>
      <c r="O14" s="53"/>
      <c r="P14" s="53"/>
      <c r="Q14" s="53"/>
      <c r="R14" s="53"/>
      <c r="S14" s="53"/>
      <c r="T14" s="53"/>
      <c r="U14" s="53"/>
      <c r="V14" s="53"/>
      <c r="W14" s="53"/>
      <c r="X14" s="53"/>
      <c r="Y14" s="53"/>
      <c r="Z14" s="53"/>
      <c r="AA14" s="53"/>
      <c r="AB14" s="53"/>
      <c r="AC14" s="53"/>
      <c r="AD14" s="51"/>
      <c r="AE14" s="54"/>
      <c r="AF14" s="54"/>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55" t="s">
        <v>21</v>
      </c>
      <c r="B15" s="56" t="s">
        <v>22</v>
      </c>
      <c r="C15" s="56" t="s">
        <v>11</v>
      </c>
      <c r="D15" s="57" t="n">
        <f aca="false">F112</f>
        <v>-0.25</v>
      </c>
      <c r="E15" s="57"/>
      <c r="F15" s="58" t="n">
        <v>0</v>
      </c>
      <c r="G15" s="59"/>
      <c r="H15" s="58"/>
      <c r="I15" s="58"/>
      <c r="J15" s="58"/>
      <c r="K15" s="58"/>
      <c r="L15" s="58"/>
      <c r="M15" s="58"/>
      <c r="N15" s="58"/>
      <c r="O15" s="58"/>
      <c r="P15" s="58"/>
      <c r="Q15" s="58"/>
      <c r="R15" s="58"/>
      <c r="S15" s="58"/>
      <c r="T15" s="58"/>
      <c r="U15" s="58"/>
      <c r="V15" s="58"/>
      <c r="W15" s="58"/>
      <c r="X15" s="58"/>
      <c r="Y15" s="58"/>
      <c r="Z15" s="58"/>
      <c r="AA15" s="58"/>
      <c r="AB15" s="58"/>
      <c r="AC15" s="60"/>
      <c r="AD15" s="61" t="n">
        <f aca="false">SUM(F15:AC15)</f>
        <v>0</v>
      </c>
      <c r="AE15" s="62" t="n">
        <f aca="false">AD15*D15</f>
        <v>-0</v>
      </c>
      <c r="AF15" s="63"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5" t="s">
        <v>21</v>
      </c>
      <c r="B16" s="56" t="s">
        <v>22</v>
      </c>
      <c r="C16" s="56" t="s">
        <v>11</v>
      </c>
      <c r="D16" s="57" t="n">
        <f aca="false">F113</f>
        <v>-0.25</v>
      </c>
      <c r="E16" s="57"/>
      <c r="F16" s="58"/>
      <c r="G16" s="58" t="n">
        <v>0</v>
      </c>
      <c r="H16" s="58"/>
      <c r="I16" s="58"/>
      <c r="J16" s="58"/>
      <c r="K16" s="58"/>
      <c r="L16" s="58"/>
      <c r="M16" s="58"/>
      <c r="N16" s="58"/>
      <c r="O16" s="58"/>
      <c r="P16" s="58"/>
      <c r="Q16" s="58"/>
      <c r="R16" s="58"/>
      <c r="S16" s="58"/>
      <c r="T16" s="58"/>
      <c r="U16" s="58"/>
      <c r="V16" s="58"/>
      <c r="W16" s="58"/>
      <c r="X16" s="58"/>
      <c r="Y16" s="58"/>
      <c r="Z16" s="58"/>
      <c r="AA16" s="58"/>
      <c r="AB16" s="60"/>
      <c r="AC16" s="60"/>
      <c r="AD16" s="61" t="n">
        <f aca="false">SUM(F16:AC16)</f>
        <v>0</v>
      </c>
      <c r="AE16" s="62" t="n">
        <f aca="false">AD16*D16</f>
        <v>-0</v>
      </c>
      <c r="AF16" s="63"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5" t="s">
        <v>21</v>
      </c>
      <c r="B17" s="56" t="s">
        <v>22</v>
      </c>
      <c r="C17" s="56" t="s">
        <v>11</v>
      </c>
      <c r="D17" s="57" t="n">
        <f aca="false">F114</f>
        <v>-0.25</v>
      </c>
      <c r="E17" s="57"/>
      <c r="F17" s="58"/>
      <c r="G17" s="59"/>
      <c r="H17" s="58" t="n">
        <v>0</v>
      </c>
      <c r="I17" s="58"/>
      <c r="J17" s="58"/>
      <c r="K17" s="58"/>
      <c r="L17" s="58"/>
      <c r="M17" s="58"/>
      <c r="N17" s="58"/>
      <c r="O17" s="58"/>
      <c r="P17" s="58"/>
      <c r="Q17" s="58"/>
      <c r="R17" s="58"/>
      <c r="S17" s="58"/>
      <c r="T17" s="58"/>
      <c r="U17" s="58"/>
      <c r="V17" s="58"/>
      <c r="W17" s="58"/>
      <c r="X17" s="58"/>
      <c r="Y17" s="58"/>
      <c r="Z17" s="58"/>
      <c r="AA17" s="58"/>
      <c r="AB17" s="58"/>
      <c r="AC17" s="60"/>
      <c r="AD17" s="61" t="n">
        <f aca="false">SUM(F17:AC17)</f>
        <v>0</v>
      </c>
      <c r="AE17" s="62" t="n">
        <f aca="false">AD17*D17</f>
        <v>-0</v>
      </c>
      <c r="AF17" s="63"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5" t="s">
        <v>21</v>
      </c>
      <c r="B18" s="56" t="s">
        <v>22</v>
      </c>
      <c r="C18" s="56" t="s">
        <v>11</v>
      </c>
      <c r="D18" s="57" t="n">
        <f aca="false">F115</f>
        <v>-0.25</v>
      </c>
      <c r="E18" s="57"/>
      <c r="F18" s="58"/>
      <c r="G18" s="59"/>
      <c r="H18" s="58"/>
      <c r="I18" s="58" t="n">
        <v>0</v>
      </c>
      <c r="J18" s="58"/>
      <c r="K18" s="58"/>
      <c r="L18" s="58"/>
      <c r="M18" s="58"/>
      <c r="N18" s="58"/>
      <c r="O18" s="58"/>
      <c r="P18" s="58"/>
      <c r="Q18" s="58"/>
      <c r="R18" s="58"/>
      <c r="S18" s="58"/>
      <c r="T18" s="58"/>
      <c r="U18" s="58"/>
      <c r="V18" s="58"/>
      <c r="W18" s="58"/>
      <c r="X18" s="58"/>
      <c r="Y18" s="58"/>
      <c r="Z18" s="58"/>
      <c r="AA18" s="58"/>
      <c r="AB18" s="58"/>
      <c r="AC18" s="60"/>
      <c r="AD18" s="61" t="n">
        <f aca="false">SUM(F18:AC18)</f>
        <v>0</v>
      </c>
      <c r="AE18" s="62" t="n">
        <f aca="false">AD18*D18</f>
        <v>-0</v>
      </c>
      <c r="AF18" s="63"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5" t="s">
        <v>21</v>
      </c>
      <c r="B19" s="56" t="s">
        <v>22</v>
      </c>
      <c r="C19" s="56" t="s">
        <v>11</v>
      </c>
      <c r="D19" s="57" t="n">
        <f aca="false">F116</f>
        <v>-0.25</v>
      </c>
      <c r="E19" s="57"/>
      <c r="F19" s="58"/>
      <c r="G19" s="59"/>
      <c r="H19" s="58"/>
      <c r="I19" s="58"/>
      <c r="J19" s="58" t="n">
        <v>0</v>
      </c>
      <c r="K19" s="58"/>
      <c r="L19" s="58"/>
      <c r="M19" s="58"/>
      <c r="N19" s="58"/>
      <c r="O19" s="58"/>
      <c r="P19" s="58"/>
      <c r="Q19" s="58"/>
      <c r="R19" s="58"/>
      <c r="S19" s="58"/>
      <c r="T19" s="58"/>
      <c r="U19" s="58"/>
      <c r="V19" s="58"/>
      <c r="W19" s="58"/>
      <c r="X19" s="58"/>
      <c r="Y19" s="58"/>
      <c r="Z19" s="58"/>
      <c r="AA19" s="58"/>
      <c r="AB19" s="58"/>
      <c r="AC19" s="60"/>
      <c r="AD19" s="61" t="n">
        <f aca="false">SUM(F19:AC19)</f>
        <v>0</v>
      </c>
      <c r="AE19" s="62" t="n">
        <f aca="false">AD19*D19</f>
        <v>-0</v>
      </c>
      <c r="AF19" s="63"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5" t="s">
        <v>21</v>
      </c>
      <c r="B20" s="56" t="s">
        <v>22</v>
      </c>
      <c r="C20" s="56" t="s">
        <v>11</v>
      </c>
      <c r="D20" s="57" t="n">
        <f aca="false">F117</f>
        <v>-0.25</v>
      </c>
      <c r="E20" s="57"/>
      <c r="F20" s="58"/>
      <c r="G20" s="59"/>
      <c r="H20" s="58"/>
      <c r="I20" s="58"/>
      <c r="J20" s="58"/>
      <c r="K20" s="58" t="n">
        <v>0</v>
      </c>
      <c r="L20" s="58"/>
      <c r="M20" s="58"/>
      <c r="N20" s="58"/>
      <c r="O20" s="58"/>
      <c r="P20" s="58"/>
      <c r="Q20" s="58"/>
      <c r="R20" s="58"/>
      <c r="S20" s="58"/>
      <c r="T20" s="58"/>
      <c r="U20" s="58"/>
      <c r="V20" s="58"/>
      <c r="W20" s="58"/>
      <c r="X20" s="58"/>
      <c r="Y20" s="58"/>
      <c r="Z20" s="58"/>
      <c r="AA20" s="58"/>
      <c r="AB20" s="58"/>
      <c r="AC20" s="58"/>
      <c r="AD20" s="61" t="n">
        <f aca="false">SUM(F20:AC20)</f>
        <v>0</v>
      </c>
      <c r="AE20" s="62" t="n">
        <f aca="false">AD20*D20</f>
        <v>-0</v>
      </c>
      <c r="AF20" s="63"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5" t="s">
        <v>21</v>
      </c>
      <c r="B21" s="56" t="s">
        <v>22</v>
      </c>
      <c r="C21" s="56" t="s">
        <v>11</v>
      </c>
      <c r="D21" s="57" t="n">
        <f aca="false">F118</f>
        <v>-0.25</v>
      </c>
      <c r="E21" s="57"/>
      <c r="F21" s="58"/>
      <c r="G21" s="59"/>
      <c r="H21" s="58"/>
      <c r="I21" s="58"/>
      <c r="J21" s="58"/>
      <c r="K21" s="58"/>
      <c r="L21" s="58" t="n">
        <v>0</v>
      </c>
      <c r="M21" s="58"/>
      <c r="N21" s="58"/>
      <c r="O21" s="58"/>
      <c r="P21" s="58"/>
      <c r="Q21" s="58"/>
      <c r="R21" s="58"/>
      <c r="S21" s="58"/>
      <c r="T21" s="58"/>
      <c r="U21" s="58"/>
      <c r="V21" s="58"/>
      <c r="W21" s="58"/>
      <c r="X21" s="58"/>
      <c r="Y21" s="58"/>
      <c r="Z21" s="58"/>
      <c r="AA21" s="58"/>
      <c r="AB21" s="58"/>
      <c r="AC21" s="58"/>
      <c r="AD21" s="61" t="n">
        <f aca="false">SUM(F21:AC21)</f>
        <v>0</v>
      </c>
      <c r="AE21" s="62" t="n">
        <f aca="false">AD21*D21</f>
        <v>-0</v>
      </c>
      <c r="AF21" s="63"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5" t="s">
        <v>21</v>
      </c>
      <c r="B22" s="56" t="s">
        <v>22</v>
      </c>
      <c r="C22" s="56" t="s">
        <v>11</v>
      </c>
      <c r="D22" s="57" t="n">
        <f aca="false">F119</f>
        <v>-0.25</v>
      </c>
      <c r="E22" s="57"/>
      <c r="F22" s="58"/>
      <c r="G22" s="59"/>
      <c r="H22" s="58"/>
      <c r="I22" s="58"/>
      <c r="J22" s="58"/>
      <c r="K22" s="58"/>
      <c r="L22" s="58"/>
      <c r="M22" s="58" t="n">
        <v>0</v>
      </c>
      <c r="N22" s="58"/>
      <c r="O22" s="58"/>
      <c r="P22" s="58"/>
      <c r="Q22" s="58"/>
      <c r="R22" s="58"/>
      <c r="S22" s="58"/>
      <c r="T22" s="58"/>
      <c r="U22" s="58"/>
      <c r="V22" s="58"/>
      <c r="W22" s="58"/>
      <c r="X22" s="58"/>
      <c r="Y22" s="58"/>
      <c r="Z22" s="58"/>
      <c r="AA22" s="58"/>
      <c r="AB22" s="58"/>
      <c r="AC22" s="58"/>
      <c r="AD22" s="61" t="n">
        <f aca="false">SUM(F22:AC22)</f>
        <v>0</v>
      </c>
      <c r="AE22" s="62" t="n">
        <f aca="false">AD22*D22</f>
        <v>-0</v>
      </c>
      <c r="AF22" s="63"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5" t="s">
        <v>21</v>
      </c>
      <c r="B23" s="56" t="s">
        <v>22</v>
      </c>
      <c r="C23" s="56" t="s">
        <v>11</v>
      </c>
      <c r="D23" s="57" t="n">
        <f aca="false">F120</f>
        <v>-0.25</v>
      </c>
      <c r="E23" s="57"/>
      <c r="F23" s="58"/>
      <c r="G23" s="59"/>
      <c r="H23" s="58"/>
      <c r="I23" s="58"/>
      <c r="J23" s="58"/>
      <c r="K23" s="58"/>
      <c r="L23" s="58"/>
      <c r="M23" s="58"/>
      <c r="N23" s="58" t="n">
        <v>0</v>
      </c>
      <c r="O23" s="58"/>
      <c r="P23" s="58"/>
      <c r="Q23" s="58"/>
      <c r="R23" s="58"/>
      <c r="S23" s="58"/>
      <c r="T23" s="58"/>
      <c r="U23" s="58"/>
      <c r="V23" s="58"/>
      <c r="W23" s="58"/>
      <c r="X23" s="58"/>
      <c r="Y23" s="58"/>
      <c r="Z23" s="58"/>
      <c r="AA23" s="58"/>
      <c r="AB23" s="58"/>
      <c r="AC23" s="58"/>
      <c r="AD23" s="61" t="n">
        <f aca="false">SUM(F23:AC23)</f>
        <v>0</v>
      </c>
      <c r="AE23" s="62" t="n">
        <f aca="false">AD23*D23</f>
        <v>-0</v>
      </c>
      <c r="AF23" s="63"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5" t="s">
        <v>21</v>
      </c>
      <c r="B24" s="56" t="s">
        <v>22</v>
      </c>
      <c r="C24" s="56" t="s">
        <v>11</v>
      </c>
      <c r="D24" s="57" t="n">
        <f aca="false">F121</f>
        <v>-0.25</v>
      </c>
      <c r="E24" s="57"/>
      <c r="F24" s="58"/>
      <c r="G24" s="59"/>
      <c r="H24" s="58"/>
      <c r="I24" s="58"/>
      <c r="J24" s="58"/>
      <c r="K24" s="58"/>
      <c r="L24" s="58"/>
      <c r="M24" s="58"/>
      <c r="N24" s="58"/>
      <c r="O24" s="58" t="n">
        <v>0</v>
      </c>
      <c r="P24" s="58"/>
      <c r="Q24" s="58"/>
      <c r="R24" s="58"/>
      <c r="S24" s="58"/>
      <c r="T24" s="58"/>
      <c r="U24" s="58"/>
      <c r="V24" s="58"/>
      <c r="W24" s="58"/>
      <c r="X24" s="58"/>
      <c r="Y24" s="58"/>
      <c r="Z24" s="58"/>
      <c r="AA24" s="58"/>
      <c r="AB24" s="58"/>
      <c r="AC24" s="58"/>
      <c r="AD24" s="61" t="n">
        <f aca="false">SUM(F24:AC24)</f>
        <v>0</v>
      </c>
      <c r="AE24" s="62" t="n">
        <f aca="false">AD24*D24</f>
        <v>-0</v>
      </c>
      <c r="AF24" s="63"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5" t="s">
        <v>21</v>
      </c>
      <c r="B25" s="56" t="s">
        <v>22</v>
      </c>
      <c r="C25" s="56" t="s">
        <v>11</v>
      </c>
      <c r="D25" s="57" t="n">
        <f aca="false">F122</f>
        <v>-0.25</v>
      </c>
      <c r="E25" s="57"/>
      <c r="F25" s="58"/>
      <c r="G25" s="59"/>
      <c r="H25" s="58"/>
      <c r="I25" s="58"/>
      <c r="J25" s="58"/>
      <c r="K25" s="58"/>
      <c r="L25" s="58"/>
      <c r="M25" s="58"/>
      <c r="N25" s="58"/>
      <c r="O25" s="58"/>
      <c r="P25" s="58" t="n">
        <v>0</v>
      </c>
      <c r="Q25" s="58"/>
      <c r="R25" s="58"/>
      <c r="S25" s="58"/>
      <c r="T25" s="58"/>
      <c r="U25" s="58"/>
      <c r="V25" s="58"/>
      <c r="W25" s="58"/>
      <c r="X25" s="58"/>
      <c r="Y25" s="58"/>
      <c r="Z25" s="58"/>
      <c r="AA25" s="58"/>
      <c r="AB25" s="58"/>
      <c r="AC25" s="58"/>
      <c r="AD25" s="61" t="n">
        <f aca="false">SUM(F25:AC25)</f>
        <v>0</v>
      </c>
      <c r="AE25" s="62" t="n">
        <f aca="false">AD25*D25</f>
        <v>-0</v>
      </c>
      <c r="AF25" s="63"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5" t="s">
        <v>21</v>
      </c>
      <c r="B26" s="56" t="s">
        <v>22</v>
      </c>
      <c r="C26" s="56" t="s">
        <v>11</v>
      </c>
      <c r="D26" s="57" t="n">
        <f aca="false">F123</f>
        <v>-0.25</v>
      </c>
      <c r="E26" s="57"/>
      <c r="F26" s="58"/>
      <c r="G26" s="59"/>
      <c r="H26" s="58"/>
      <c r="I26" s="58"/>
      <c r="J26" s="58"/>
      <c r="K26" s="58"/>
      <c r="L26" s="58"/>
      <c r="M26" s="58"/>
      <c r="N26" s="58"/>
      <c r="O26" s="58"/>
      <c r="P26" s="58"/>
      <c r="Q26" s="58" t="n">
        <v>0</v>
      </c>
      <c r="R26" s="58"/>
      <c r="S26" s="58"/>
      <c r="T26" s="58"/>
      <c r="U26" s="58"/>
      <c r="V26" s="58"/>
      <c r="W26" s="58"/>
      <c r="X26" s="58"/>
      <c r="Y26" s="58"/>
      <c r="Z26" s="58"/>
      <c r="AA26" s="58"/>
      <c r="AB26" s="58"/>
      <c r="AC26" s="58"/>
      <c r="AD26" s="61" t="n">
        <f aca="false">SUM(F26:AC26)</f>
        <v>0</v>
      </c>
      <c r="AE26" s="62" t="n">
        <f aca="false">AD26*D26</f>
        <v>-0</v>
      </c>
      <c r="AF26" s="63"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5" t="s">
        <v>21</v>
      </c>
      <c r="B27" s="56" t="s">
        <v>22</v>
      </c>
      <c r="C27" s="56" t="s">
        <v>11</v>
      </c>
      <c r="D27" s="57" t="n">
        <f aca="false">F124</f>
        <v>-0.25</v>
      </c>
      <c r="E27" s="57"/>
      <c r="F27" s="58"/>
      <c r="G27" s="59"/>
      <c r="H27" s="58"/>
      <c r="I27" s="58"/>
      <c r="J27" s="58"/>
      <c r="K27" s="58"/>
      <c r="L27" s="58"/>
      <c r="M27" s="58"/>
      <c r="N27" s="58"/>
      <c r="O27" s="58"/>
      <c r="P27" s="58"/>
      <c r="Q27" s="58"/>
      <c r="R27" s="58" t="n">
        <v>0</v>
      </c>
      <c r="S27" s="58"/>
      <c r="T27" s="58"/>
      <c r="U27" s="58"/>
      <c r="V27" s="58"/>
      <c r="W27" s="58"/>
      <c r="X27" s="58"/>
      <c r="Y27" s="58"/>
      <c r="Z27" s="58"/>
      <c r="AA27" s="58"/>
      <c r="AB27" s="58"/>
      <c r="AC27" s="58"/>
      <c r="AD27" s="61" t="n">
        <f aca="false">SUM(F27:AC27)</f>
        <v>0</v>
      </c>
      <c r="AE27" s="62" t="n">
        <f aca="false">AD27*D27</f>
        <v>-0</v>
      </c>
      <c r="AF27" s="63"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5" t="s">
        <v>21</v>
      </c>
      <c r="B28" s="56" t="s">
        <v>22</v>
      </c>
      <c r="C28" s="56" t="s">
        <v>11</v>
      </c>
      <c r="D28" s="57" t="n">
        <f aca="false">F125</f>
        <v>-0.25</v>
      </c>
      <c r="E28" s="57"/>
      <c r="F28" s="58"/>
      <c r="G28" s="59"/>
      <c r="H28" s="58"/>
      <c r="I28" s="58"/>
      <c r="J28" s="58"/>
      <c r="K28" s="58"/>
      <c r="L28" s="58"/>
      <c r="M28" s="58"/>
      <c r="N28" s="58"/>
      <c r="O28" s="58"/>
      <c r="P28" s="58"/>
      <c r="Q28" s="58"/>
      <c r="R28" s="58"/>
      <c r="S28" s="58" t="n">
        <v>0</v>
      </c>
      <c r="T28" s="58"/>
      <c r="U28" s="58"/>
      <c r="V28" s="58"/>
      <c r="W28" s="58"/>
      <c r="X28" s="58"/>
      <c r="Y28" s="58"/>
      <c r="Z28" s="58"/>
      <c r="AA28" s="58"/>
      <c r="AB28" s="58"/>
      <c r="AC28" s="58"/>
      <c r="AD28" s="61" t="n">
        <f aca="false">SUM(F28:AC28)</f>
        <v>0</v>
      </c>
      <c r="AE28" s="62" t="n">
        <f aca="false">AD28*D28</f>
        <v>-0</v>
      </c>
      <c r="AF28" s="63"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5" t="s">
        <v>21</v>
      </c>
      <c r="B29" s="56" t="s">
        <v>22</v>
      </c>
      <c r="C29" s="56" t="s">
        <v>11</v>
      </c>
      <c r="D29" s="57" t="n">
        <f aca="false">F126</f>
        <v>-0.25</v>
      </c>
      <c r="E29" s="57"/>
      <c r="F29" s="58"/>
      <c r="G29" s="59"/>
      <c r="H29" s="58"/>
      <c r="I29" s="58"/>
      <c r="J29" s="58"/>
      <c r="K29" s="58"/>
      <c r="L29" s="58"/>
      <c r="M29" s="58"/>
      <c r="N29" s="58"/>
      <c r="O29" s="58"/>
      <c r="P29" s="58"/>
      <c r="Q29" s="58"/>
      <c r="R29" s="58"/>
      <c r="S29" s="58"/>
      <c r="T29" s="58" t="n">
        <v>0</v>
      </c>
      <c r="U29" s="58"/>
      <c r="V29" s="58"/>
      <c r="W29" s="58"/>
      <c r="X29" s="58"/>
      <c r="Y29" s="58"/>
      <c r="Z29" s="58"/>
      <c r="AA29" s="58"/>
      <c r="AB29" s="58"/>
      <c r="AC29" s="58"/>
      <c r="AD29" s="61" t="n">
        <f aca="false">SUM(F29:AC29)</f>
        <v>0</v>
      </c>
      <c r="AE29" s="62" t="n">
        <f aca="false">AD29*D29</f>
        <v>-0</v>
      </c>
      <c r="AF29" s="63"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5" t="s">
        <v>21</v>
      </c>
      <c r="B30" s="56" t="s">
        <v>22</v>
      </c>
      <c r="C30" s="56" t="s">
        <v>11</v>
      </c>
      <c r="D30" s="57" t="n">
        <f aca="false">F127</f>
        <v>-0.25</v>
      </c>
      <c r="E30" s="57"/>
      <c r="F30" s="58"/>
      <c r="G30" s="59"/>
      <c r="H30" s="58"/>
      <c r="I30" s="58"/>
      <c r="J30" s="58"/>
      <c r="K30" s="58"/>
      <c r="L30" s="58"/>
      <c r="M30" s="58"/>
      <c r="N30" s="58"/>
      <c r="O30" s="58"/>
      <c r="P30" s="58"/>
      <c r="Q30" s="58"/>
      <c r="R30" s="58"/>
      <c r="S30" s="58"/>
      <c r="T30" s="58"/>
      <c r="U30" s="58" t="n">
        <v>0</v>
      </c>
      <c r="V30" s="58"/>
      <c r="W30" s="58"/>
      <c r="X30" s="58"/>
      <c r="Y30" s="58"/>
      <c r="Z30" s="58"/>
      <c r="AA30" s="58"/>
      <c r="AB30" s="58"/>
      <c r="AC30" s="58"/>
      <c r="AD30" s="61" t="n">
        <f aca="false">SUM(F30:AC30)</f>
        <v>0</v>
      </c>
      <c r="AE30" s="62" t="n">
        <f aca="false">AD30*D30</f>
        <v>-0</v>
      </c>
      <c r="AF30" s="63"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5" t="s">
        <v>21</v>
      </c>
      <c r="B31" s="56" t="s">
        <v>22</v>
      </c>
      <c r="C31" s="56" t="s">
        <v>11</v>
      </c>
      <c r="D31" s="57" t="n">
        <f aca="false">F128</f>
        <v>-0.25</v>
      </c>
      <c r="E31" s="57"/>
      <c r="F31" s="58"/>
      <c r="G31" s="59"/>
      <c r="H31" s="58"/>
      <c r="I31" s="58"/>
      <c r="J31" s="58"/>
      <c r="K31" s="58"/>
      <c r="L31" s="58"/>
      <c r="M31" s="58"/>
      <c r="N31" s="58"/>
      <c r="O31" s="58"/>
      <c r="P31" s="58"/>
      <c r="Q31" s="58"/>
      <c r="R31" s="58"/>
      <c r="S31" s="58"/>
      <c r="T31" s="58"/>
      <c r="U31" s="58"/>
      <c r="V31" s="58" t="n">
        <v>0</v>
      </c>
      <c r="W31" s="58"/>
      <c r="X31" s="58"/>
      <c r="Y31" s="58"/>
      <c r="Z31" s="58"/>
      <c r="AA31" s="64"/>
      <c r="AB31" s="58"/>
      <c r="AC31" s="58"/>
      <c r="AD31" s="61" t="n">
        <f aca="false">SUM(F31:AC31)</f>
        <v>0</v>
      </c>
      <c r="AE31" s="62" t="n">
        <f aca="false">AD31*D31</f>
        <v>-0</v>
      </c>
      <c r="AF31" s="63"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5" t="s">
        <v>21</v>
      </c>
      <c r="B32" s="56" t="s">
        <v>22</v>
      </c>
      <c r="C32" s="56" t="s">
        <v>11</v>
      </c>
      <c r="D32" s="57" t="n">
        <f aca="false">F129</f>
        <v>-0.25</v>
      </c>
      <c r="E32" s="57"/>
      <c r="F32" s="58"/>
      <c r="G32" s="59"/>
      <c r="H32" s="58"/>
      <c r="I32" s="58"/>
      <c r="J32" s="58"/>
      <c r="K32" s="58"/>
      <c r="L32" s="58"/>
      <c r="M32" s="58"/>
      <c r="N32" s="58"/>
      <c r="O32" s="58"/>
      <c r="P32" s="58"/>
      <c r="Q32" s="58"/>
      <c r="R32" s="58"/>
      <c r="S32" s="58"/>
      <c r="T32" s="58"/>
      <c r="U32" s="58"/>
      <c r="V32" s="58"/>
      <c r="W32" s="58" t="n">
        <v>0</v>
      </c>
      <c r="X32" s="58"/>
      <c r="Y32" s="58"/>
      <c r="Z32" s="58"/>
      <c r="AA32" s="58"/>
      <c r="AB32" s="58"/>
      <c r="AC32" s="58"/>
      <c r="AD32" s="61" t="n">
        <f aca="false">SUM(F32:AC32)</f>
        <v>0</v>
      </c>
      <c r="AE32" s="62" t="n">
        <f aca="false">AD32*D32</f>
        <v>-0</v>
      </c>
      <c r="AF32" s="63"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5" t="s">
        <v>21</v>
      </c>
      <c r="B33" s="56" t="s">
        <v>22</v>
      </c>
      <c r="C33" s="56" t="s">
        <v>11</v>
      </c>
      <c r="D33" s="57" t="n">
        <f aca="false">F130</f>
        <v>-0.25</v>
      </c>
      <c r="E33" s="57"/>
      <c r="F33" s="58"/>
      <c r="G33" s="59"/>
      <c r="H33" s="58"/>
      <c r="I33" s="58"/>
      <c r="J33" s="58"/>
      <c r="K33" s="58"/>
      <c r="L33" s="58"/>
      <c r="M33" s="58"/>
      <c r="N33" s="58"/>
      <c r="O33" s="58"/>
      <c r="P33" s="58"/>
      <c r="Q33" s="58"/>
      <c r="R33" s="58"/>
      <c r="S33" s="58"/>
      <c r="T33" s="58"/>
      <c r="U33" s="58"/>
      <c r="V33" s="58"/>
      <c r="W33" s="58"/>
      <c r="X33" s="58" t="n">
        <v>0</v>
      </c>
      <c r="Y33" s="58"/>
      <c r="Z33" s="58"/>
      <c r="AA33" s="58"/>
      <c r="AB33" s="58"/>
      <c r="AC33" s="58"/>
      <c r="AD33" s="61" t="n">
        <f aca="false">SUM(F33:AC33)</f>
        <v>0</v>
      </c>
      <c r="AE33" s="62" t="n">
        <f aca="false">AD33*D33</f>
        <v>-0</v>
      </c>
      <c r="AF33" s="63"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5" t="s">
        <v>21</v>
      </c>
      <c r="B34" s="56" t="s">
        <v>22</v>
      </c>
      <c r="C34" s="56" t="s">
        <v>11</v>
      </c>
      <c r="D34" s="57" t="n">
        <f aca="false">F131</f>
        <v>-0.25</v>
      </c>
      <c r="E34" s="57"/>
      <c r="F34" s="58"/>
      <c r="G34" s="59"/>
      <c r="H34" s="58"/>
      <c r="I34" s="58"/>
      <c r="J34" s="58"/>
      <c r="K34" s="58"/>
      <c r="L34" s="58"/>
      <c r="M34" s="58"/>
      <c r="N34" s="58"/>
      <c r="O34" s="58"/>
      <c r="P34" s="58"/>
      <c r="Q34" s="58"/>
      <c r="R34" s="58"/>
      <c r="S34" s="58"/>
      <c r="T34" s="58"/>
      <c r="U34" s="58"/>
      <c r="V34" s="58"/>
      <c r="W34" s="58"/>
      <c r="X34" s="58"/>
      <c r="Y34" s="58" t="n">
        <v>0</v>
      </c>
      <c r="Z34" s="58"/>
      <c r="AA34" s="58"/>
      <c r="AB34" s="58"/>
      <c r="AC34" s="58"/>
      <c r="AD34" s="61" t="n">
        <f aca="false">SUM(F34:AC34)</f>
        <v>0</v>
      </c>
      <c r="AE34" s="62" t="n">
        <f aca="false">AD34*D34</f>
        <v>-0</v>
      </c>
      <c r="AF34" s="63"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5" t="s">
        <v>21</v>
      </c>
      <c r="B35" s="56" t="s">
        <v>22</v>
      </c>
      <c r="C35" s="56" t="s">
        <v>11</v>
      </c>
      <c r="D35" s="57" t="n">
        <f aca="false">F132</f>
        <v>-0.25</v>
      </c>
      <c r="E35" s="57"/>
      <c r="F35" s="58"/>
      <c r="G35" s="59"/>
      <c r="H35" s="58"/>
      <c r="I35" s="58"/>
      <c r="J35" s="58"/>
      <c r="K35" s="58"/>
      <c r="L35" s="58"/>
      <c r="M35" s="58"/>
      <c r="N35" s="58"/>
      <c r="O35" s="58"/>
      <c r="P35" s="58"/>
      <c r="Q35" s="58"/>
      <c r="R35" s="58"/>
      <c r="S35" s="58"/>
      <c r="T35" s="58"/>
      <c r="U35" s="58"/>
      <c r="V35" s="58"/>
      <c r="W35" s="58"/>
      <c r="X35" s="58"/>
      <c r="Y35" s="58"/>
      <c r="Z35" s="58" t="n">
        <v>0</v>
      </c>
      <c r="AA35" s="58"/>
      <c r="AB35" s="58"/>
      <c r="AC35" s="58"/>
      <c r="AD35" s="61" t="n">
        <f aca="false">SUM(F35:AC35)</f>
        <v>0</v>
      </c>
      <c r="AE35" s="62" t="n">
        <f aca="false">AD35*D35</f>
        <v>-0</v>
      </c>
      <c r="AF35" s="63"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5" t="s">
        <v>21</v>
      </c>
      <c r="B36" s="56" t="s">
        <v>22</v>
      </c>
      <c r="C36" s="56" t="s">
        <v>11</v>
      </c>
      <c r="D36" s="57" t="n">
        <f aca="false">F133</f>
        <v>-0.25</v>
      </c>
      <c r="E36" s="57"/>
      <c r="F36" s="58"/>
      <c r="G36" s="59"/>
      <c r="H36" s="58"/>
      <c r="I36" s="58"/>
      <c r="J36" s="58"/>
      <c r="K36" s="58"/>
      <c r="L36" s="58"/>
      <c r="M36" s="58"/>
      <c r="N36" s="58"/>
      <c r="O36" s="58"/>
      <c r="P36" s="58"/>
      <c r="Q36" s="58"/>
      <c r="R36" s="58"/>
      <c r="S36" s="58"/>
      <c r="T36" s="58"/>
      <c r="U36" s="58"/>
      <c r="V36" s="58"/>
      <c r="W36" s="58"/>
      <c r="X36" s="58"/>
      <c r="Y36" s="58"/>
      <c r="Z36" s="58"/>
      <c r="AA36" s="58" t="n">
        <v>0</v>
      </c>
      <c r="AB36" s="58"/>
      <c r="AC36" s="58"/>
      <c r="AD36" s="61" t="n">
        <f aca="false">SUM(F36:AC36)</f>
        <v>0</v>
      </c>
      <c r="AE36" s="62" t="n">
        <f aca="false">AD36*D36</f>
        <v>-0</v>
      </c>
      <c r="AF36" s="63"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5" t="s">
        <v>21</v>
      </c>
      <c r="B37" s="56" t="s">
        <v>22</v>
      </c>
      <c r="C37" s="56" t="s">
        <v>11</v>
      </c>
      <c r="D37" s="57" t="n">
        <f aca="false">F134</f>
        <v>-0.25</v>
      </c>
      <c r="E37" s="57"/>
      <c r="F37" s="58"/>
      <c r="G37" s="59"/>
      <c r="H37" s="58"/>
      <c r="I37" s="58"/>
      <c r="J37" s="58"/>
      <c r="K37" s="58"/>
      <c r="L37" s="58"/>
      <c r="M37" s="58"/>
      <c r="N37" s="58"/>
      <c r="O37" s="58"/>
      <c r="P37" s="58"/>
      <c r="Q37" s="58"/>
      <c r="R37" s="58"/>
      <c r="S37" s="58"/>
      <c r="T37" s="58"/>
      <c r="U37" s="58"/>
      <c r="V37" s="58"/>
      <c r="W37" s="58"/>
      <c r="X37" s="58"/>
      <c r="Y37" s="58"/>
      <c r="Z37" s="58"/>
      <c r="AA37" s="58"/>
      <c r="AB37" s="58" t="n">
        <v>0</v>
      </c>
      <c r="AC37" s="58"/>
      <c r="AD37" s="61" t="n">
        <f aca="false">SUM(F37:AC37)</f>
        <v>0</v>
      </c>
      <c r="AE37" s="62" t="n">
        <f aca="false">AD37*D37</f>
        <v>-0</v>
      </c>
      <c r="AF37" s="63"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5" t="s">
        <v>21</v>
      </c>
      <c r="B38" s="56" t="s">
        <v>22</v>
      </c>
      <c r="C38" s="56" t="s">
        <v>11</v>
      </c>
      <c r="D38" s="57" t="n">
        <f aca="false">F135</f>
        <v>-0.25</v>
      </c>
      <c r="E38" s="57"/>
      <c r="F38" s="58"/>
      <c r="G38" s="59"/>
      <c r="H38" s="58"/>
      <c r="I38" s="58"/>
      <c r="J38" s="58"/>
      <c r="K38" s="58"/>
      <c r="L38" s="58"/>
      <c r="M38" s="58"/>
      <c r="N38" s="58"/>
      <c r="O38" s="58"/>
      <c r="P38" s="58"/>
      <c r="Q38" s="58"/>
      <c r="R38" s="58"/>
      <c r="S38" s="58"/>
      <c r="T38" s="58"/>
      <c r="U38" s="58"/>
      <c r="V38" s="58"/>
      <c r="W38" s="58"/>
      <c r="X38" s="58"/>
      <c r="Y38" s="58"/>
      <c r="Z38" s="58"/>
      <c r="AA38" s="58"/>
      <c r="AB38" s="58"/>
      <c r="AC38" s="58" t="n">
        <v>0</v>
      </c>
      <c r="AD38" s="61" t="n">
        <f aca="false">SUM(F38:AC38)</f>
        <v>0</v>
      </c>
      <c r="AE38" s="62" t="n">
        <f aca="false">AD38*D38</f>
        <v>-0</v>
      </c>
      <c r="AF38" s="63"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5"/>
      <c r="B39" s="56"/>
      <c r="C39" s="56"/>
      <c r="D39" s="57"/>
      <c r="E39" s="57"/>
      <c r="F39" s="58"/>
      <c r="G39" s="59"/>
      <c r="H39" s="58"/>
      <c r="I39" s="58"/>
      <c r="J39" s="58"/>
      <c r="K39" s="58"/>
      <c r="L39" s="58"/>
      <c r="M39" s="58"/>
      <c r="N39" s="58"/>
      <c r="O39" s="58"/>
      <c r="P39" s="58"/>
      <c r="Q39" s="58"/>
      <c r="R39" s="58"/>
      <c r="S39" s="58"/>
      <c r="T39" s="58"/>
      <c r="U39" s="58"/>
      <c r="V39" s="58"/>
      <c r="W39" s="58"/>
      <c r="X39" s="58"/>
      <c r="Y39" s="58"/>
      <c r="Z39" s="58"/>
      <c r="AA39" s="58"/>
      <c r="AB39" s="58"/>
      <c r="AC39" s="58"/>
      <c r="AD39" s="61" t="n">
        <f aca="false">SUM(F39:AC39)</f>
        <v>0</v>
      </c>
      <c r="AE39" s="62" t="n">
        <f aca="false">AD39*D39</f>
        <v>0</v>
      </c>
      <c r="AF39" s="63"/>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5" t="s">
        <v>21</v>
      </c>
      <c r="B40" s="56" t="s">
        <v>22</v>
      </c>
      <c r="C40" s="56" t="s">
        <v>23</v>
      </c>
      <c r="D40" s="57" t="n">
        <f aca="false">F142</f>
        <v>-0.25</v>
      </c>
      <c r="E40" s="57"/>
      <c r="F40" s="58" t="n">
        <v>0</v>
      </c>
      <c r="G40" s="58"/>
      <c r="H40" s="58"/>
      <c r="I40" s="58"/>
      <c r="J40" s="58"/>
      <c r="K40" s="58"/>
      <c r="L40" s="58"/>
      <c r="M40" s="58"/>
      <c r="N40" s="58"/>
      <c r="O40" s="58"/>
      <c r="P40" s="58"/>
      <c r="Q40" s="58"/>
      <c r="R40" s="58"/>
      <c r="S40" s="58"/>
      <c r="T40" s="58"/>
      <c r="U40" s="58"/>
      <c r="V40" s="58"/>
      <c r="W40" s="58"/>
      <c r="X40" s="58"/>
      <c r="Y40" s="58"/>
      <c r="Z40" s="58"/>
      <c r="AA40" s="58"/>
      <c r="AB40" s="58"/>
      <c r="AC40" s="58"/>
      <c r="AD40" s="61" t="n">
        <f aca="false">SUM(F40:AC40)</f>
        <v>0</v>
      </c>
      <c r="AE40" s="62" t="n">
        <f aca="false">AD40*D40</f>
        <v>-0</v>
      </c>
      <c r="AF40" s="63"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5" t="s">
        <v>21</v>
      </c>
      <c r="B41" s="56" t="s">
        <v>22</v>
      </c>
      <c r="C41" s="56" t="s">
        <v>23</v>
      </c>
      <c r="D41" s="57" t="n">
        <f aca="false">F143</f>
        <v>-0.25</v>
      </c>
      <c r="E41" s="57"/>
      <c r="F41" s="58"/>
      <c r="G41" s="58" t="n">
        <v>0</v>
      </c>
      <c r="H41" s="58"/>
      <c r="I41" s="58"/>
      <c r="J41" s="58"/>
      <c r="K41" s="58"/>
      <c r="L41" s="58"/>
      <c r="M41" s="58"/>
      <c r="N41" s="58"/>
      <c r="O41" s="58"/>
      <c r="P41" s="58"/>
      <c r="Q41" s="58"/>
      <c r="R41" s="58"/>
      <c r="S41" s="58"/>
      <c r="T41" s="58"/>
      <c r="U41" s="58"/>
      <c r="V41" s="58"/>
      <c r="W41" s="58"/>
      <c r="X41" s="58"/>
      <c r="Y41" s="58"/>
      <c r="Z41" s="58"/>
      <c r="AA41" s="58"/>
      <c r="AB41" s="58"/>
      <c r="AC41" s="58"/>
      <c r="AD41" s="61" t="n">
        <f aca="false">SUM(F41:AC41)</f>
        <v>0</v>
      </c>
      <c r="AE41" s="62" t="n">
        <f aca="false">AD41*D41</f>
        <v>-0</v>
      </c>
      <c r="AF41" s="63"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5" t="s">
        <v>21</v>
      </c>
      <c r="B42" s="56" t="s">
        <v>22</v>
      </c>
      <c r="C42" s="56" t="s">
        <v>23</v>
      </c>
      <c r="D42" s="57" t="n">
        <f aca="false">F144</f>
        <v>-0.25</v>
      </c>
      <c r="E42" s="57"/>
      <c r="F42" s="58"/>
      <c r="G42" s="58"/>
      <c r="H42" s="58" t="n">
        <v>0</v>
      </c>
      <c r="I42" s="58"/>
      <c r="J42" s="58"/>
      <c r="K42" s="58"/>
      <c r="L42" s="58"/>
      <c r="M42" s="58"/>
      <c r="N42" s="58"/>
      <c r="O42" s="58"/>
      <c r="P42" s="58"/>
      <c r="Q42" s="58"/>
      <c r="R42" s="58"/>
      <c r="S42" s="58"/>
      <c r="T42" s="58"/>
      <c r="U42" s="58"/>
      <c r="V42" s="58"/>
      <c r="W42" s="58"/>
      <c r="X42" s="58"/>
      <c r="Y42" s="58"/>
      <c r="Z42" s="58"/>
      <c r="AA42" s="58"/>
      <c r="AB42" s="58"/>
      <c r="AC42" s="58"/>
      <c r="AD42" s="61" t="n">
        <f aca="false">SUM(F42:AC42)</f>
        <v>0</v>
      </c>
      <c r="AE42" s="62" t="n">
        <f aca="false">AD42*D42</f>
        <v>-0</v>
      </c>
      <c r="AF42" s="63"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5" t="s">
        <v>21</v>
      </c>
      <c r="B43" s="56" t="s">
        <v>22</v>
      </c>
      <c r="C43" s="56" t="s">
        <v>23</v>
      </c>
      <c r="D43" s="57" t="n">
        <f aca="false">F145</f>
        <v>-0.25</v>
      </c>
      <c r="E43" s="57"/>
      <c r="F43" s="58"/>
      <c r="G43" s="58"/>
      <c r="H43" s="58"/>
      <c r="I43" s="58" t="n">
        <v>0</v>
      </c>
      <c r="J43" s="58"/>
      <c r="K43" s="58"/>
      <c r="L43" s="58"/>
      <c r="M43" s="58"/>
      <c r="N43" s="58"/>
      <c r="O43" s="58"/>
      <c r="P43" s="58"/>
      <c r="Q43" s="58"/>
      <c r="R43" s="58"/>
      <c r="S43" s="58"/>
      <c r="T43" s="58"/>
      <c r="U43" s="58"/>
      <c r="V43" s="58"/>
      <c r="W43" s="58"/>
      <c r="X43" s="58"/>
      <c r="Y43" s="58"/>
      <c r="Z43" s="58"/>
      <c r="AA43" s="58"/>
      <c r="AB43" s="58"/>
      <c r="AC43" s="58"/>
      <c r="AD43" s="61" t="n">
        <f aca="false">SUM(F43:AC43)</f>
        <v>0</v>
      </c>
      <c r="AE43" s="62" t="n">
        <f aca="false">AD43*D43</f>
        <v>-0</v>
      </c>
      <c r="AF43" s="63"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5" t="s">
        <v>21</v>
      </c>
      <c r="B44" s="56" t="s">
        <v>22</v>
      </c>
      <c r="C44" s="56" t="s">
        <v>23</v>
      </c>
      <c r="D44" s="57" t="n">
        <f aca="false">F146</f>
        <v>-0.25</v>
      </c>
      <c r="E44" s="57"/>
      <c r="F44" s="58"/>
      <c r="G44" s="58"/>
      <c r="H44" s="58"/>
      <c r="I44" s="58"/>
      <c r="J44" s="58" t="n">
        <v>0</v>
      </c>
      <c r="K44" s="58"/>
      <c r="L44" s="58"/>
      <c r="M44" s="58"/>
      <c r="N44" s="58"/>
      <c r="O44" s="58"/>
      <c r="P44" s="58"/>
      <c r="Q44" s="58"/>
      <c r="R44" s="58"/>
      <c r="S44" s="58"/>
      <c r="T44" s="58"/>
      <c r="U44" s="58"/>
      <c r="V44" s="58"/>
      <c r="W44" s="58"/>
      <c r="X44" s="58"/>
      <c r="Y44" s="58"/>
      <c r="Z44" s="58"/>
      <c r="AA44" s="58"/>
      <c r="AB44" s="58"/>
      <c r="AC44" s="58"/>
      <c r="AD44" s="61" t="n">
        <f aca="false">SUM(F44:AC44)</f>
        <v>0</v>
      </c>
      <c r="AE44" s="62" t="n">
        <f aca="false">AD44*D44</f>
        <v>-0</v>
      </c>
      <c r="AF44" s="63"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5" t="s">
        <v>21</v>
      </c>
      <c r="B45" s="56" t="s">
        <v>22</v>
      </c>
      <c r="C45" s="56" t="s">
        <v>23</v>
      </c>
      <c r="D45" s="57" t="n">
        <f aca="false">F147</f>
        <v>-0.25</v>
      </c>
      <c r="E45" s="57"/>
      <c r="F45" s="58"/>
      <c r="G45" s="58"/>
      <c r="H45" s="58"/>
      <c r="I45" s="58"/>
      <c r="J45" s="58"/>
      <c r="K45" s="58" t="n">
        <v>0</v>
      </c>
      <c r="L45" s="58"/>
      <c r="M45" s="58"/>
      <c r="N45" s="58"/>
      <c r="O45" s="58"/>
      <c r="P45" s="58"/>
      <c r="Q45" s="58"/>
      <c r="R45" s="58"/>
      <c r="S45" s="58"/>
      <c r="T45" s="58"/>
      <c r="U45" s="58"/>
      <c r="V45" s="58"/>
      <c r="W45" s="58"/>
      <c r="X45" s="58"/>
      <c r="Y45" s="58"/>
      <c r="Z45" s="58"/>
      <c r="AA45" s="58"/>
      <c r="AB45" s="58"/>
      <c r="AC45" s="58"/>
      <c r="AD45" s="61" t="n">
        <f aca="false">SUM(F45:AC45)</f>
        <v>0</v>
      </c>
      <c r="AE45" s="62" t="n">
        <f aca="false">AD45*D45</f>
        <v>-0</v>
      </c>
      <c r="AF45" s="63"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5" t="s">
        <v>21</v>
      </c>
      <c r="B46" s="56" t="s">
        <v>22</v>
      </c>
      <c r="C46" s="56" t="s">
        <v>23</v>
      </c>
      <c r="D46" s="57" t="n">
        <f aca="false">F148</f>
        <v>-0.25</v>
      </c>
      <c r="E46" s="57"/>
      <c r="F46" s="58"/>
      <c r="G46" s="58"/>
      <c r="H46" s="58"/>
      <c r="I46" s="58"/>
      <c r="J46" s="58"/>
      <c r="K46" s="58"/>
      <c r="L46" s="58" t="n">
        <v>0</v>
      </c>
      <c r="M46" s="58"/>
      <c r="N46" s="58"/>
      <c r="O46" s="58"/>
      <c r="P46" s="58"/>
      <c r="Q46" s="58"/>
      <c r="R46" s="58"/>
      <c r="S46" s="58"/>
      <c r="T46" s="58"/>
      <c r="U46" s="58"/>
      <c r="V46" s="58"/>
      <c r="W46" s="58"/>
      <c r="X46" s="58"/>
      <c r="Y46" s="58"/>
      <c r="Z46" s="58"/>
      <c r="AA46" s="58"/>
      <c r="AB46" s="58"/>
      <c r="AC46" s="58"/>
      <c r="AD46" s="61" t="n">
        <f aca="false">SUM(F46:AC46)</f>
        <v>0</v>
      </c>
      <c r="AE46" s="62" t="n">
        <f aca="false">AD46*D46</f>
        <v>-0</v>
      </c>
      <c r="AF46" s="63"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5" t="s">
        <v>21</v>
      </c>
      <c r="B47" s="56" t="s">
        <v>22</v>
      </c>
      <c r="C47" s="56" t="s">
        <v>23</v>
      </c>
      <c r="D47" s="57" t="n">
        <f aca="false">F149</f>
        <v>-0.25</v>
      </c>
      <c r="E47" s="57"/>
      <c r="F47" s="58"/>
      <c r="G47" s="58"/>
      <c r="H47" s="58"/>
      <c r="I47" s="58"/>
      <c r="J47" s="58"/>
      <c r="K47" s="58"/>
      <c r="L47" s="58"/>
      <c r="M47" s="58" t="n">
        <v>0</v>
      </c>
      <c r="N47" s="58"/>
      <c r="O47" s="58"/>
      <c r="P47" s="58"/>
      <c r="Q47" s="58"/>
      <c r="R47" s="58"/>
      <c r="S47" s="58"/>
      <c r="T47" s="58"/>
      <c r="U47" s="58"/>
      <c r="V47" s="58"/>
      <c r="W47" s="58"/>
      <c r="X47" s="58"/>
      <c r="Y47" s="58"/>
      <c r="Z47" s="58"/>
      <c r="AA47" s="58"/>
      <c r="AB47" s="58"/>
      <c r="AC47" s="58"/>
      <c r="AD47" s="61" t="n">
        <f aca="false">SUM(F47:AC47)</f>
        <v>0</v>
      </c>
      <c r="AE47" s="62" t="n">
        <f aca="false">AD47*D47</f>
        <v>-0</v>
      </c>
      <c r="AF47" s="63"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5" t="s">
        <v>21</v>
      </c>
      <c r="B48" s="56" t="s">
        <v>22</v>
      </c>
      <c r="C48" s="56" t="s">
        <v>23</v>
      </c>
      <c r="D48" s="57" t="n">
        <f aca="false">F150</f>
        <v>-0.25</v>
      </c>
      <c r="E48" s="57"/>
      <c r="F48" s="58"/>
      <c r="G48" s="58"/>
      <c r="H48" s="58"/>
      <c r="I48" s="58"/>
      <c r="J48" s="58"/>
      <c r="K48" s="58"/>
      <c r="L48" s="58"/>
      <c r="M48" s="58"/>
      <c r="N48" s="58" t="n">
        <v>0</v>
      </c>
      <c r="O48" s="58"/>
      <c r="P48" s="58"/>
      <c r="Q48" s="58"/>
      <c r="R48" s="58"/>
      <c r="S48" s="58"/>
      <c r="T48" s="58"/>
      <c r="U48" s="58"/>
      <c r="V48" s="58"/>
      <c r="W48" s="58"/>
      <c r="X48" s="58"/>
      <c r="Y48" s="58"/>
      <c r="Z48" s="58"/>
      <c r="AA48" s="58"/>
      <c r="AB48" s="58"/>
      <c r="AC48" s="58"/>
      <c r="AD48" s="61" t="n">
        <f aca="false">SUM(F48:AC48)</f>
        <v>0</v>
      </c>
      <c r="AE48" s="62" t="n">
        <f aca="false">AD48*D48</f>
        <v>-0</v>
      </c>
      <c r="AF48" s="63"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5" t="s">
        <v>21</v>
      </c>
      <c r="B49" s="56" t="s">
        <v>22</v>
      </c>
      <c r="C49" s="56" t="s">
        <v>23</v>
      </c>
      <c r="D49" s="57" t="n">
        <f aca="false">F151</f>
        <v>-0.25</v>
      </c>
      <c r="E49" s="57"/>
      <c r="F49" s="58"/>
      <c r="G49" s="58"/>
      <c r="H49" s="58"/>
      <c r="I49" s="58"/>
      <c r="J49" s="58"/>
      <c r="K49" s="58"/>
      <c r="L49" s="58"/>
      <c r="M49" s="58"/>
      <c r="N49" s="58"/>
      <c r="O49" s="58" t="n">
        <v>0</v>
      </c>
      <c r="P49" s="58"/>
      <c r="Q49" s="58"/>
      <c r="R49" s="58"/>
      <c r="S49" s="58"/>
      <c r="T49" s="58"/>
      <c r="U49" s="58"/>
      <c r="V49" s="58"/>
      <c r="W49" s="58"/>
      <c r="X49" s="58"/>
      <c r="Y49" s="58"/>
      <c r="Z49" s="58"/>
      <c r="AA49" s="58"/>
      <c r="AB49" s="58"/>
      <c r="AC49" s="58"/>
      <c r="AD49" s="61" t="n">
        <f aca="false">SUM(F49:AC49)</f>
        <v>0</v>
      </c>
      <c r="AE49" s="62" t="n">
        <f aca="false">AD49*D49</f>
        <v>-0</v>
      </c>
      <c r="AF49" s="63"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5" t="s">
        <v>21</v>
      </c>
      <c r="B50" s="56" t="s">
        <v>22</v>
      </c>
      <c r="C50" s="56" t="s">
        <v>23</v>
      </c>
      <c r="D50" s="57" t="n">
        <f aca="false">F152</f>
        <v>-0.25</v>
      </c>
      <c r="E50" s="57"/>
      <c r="F50" s="58"/>
      <c r="G50" s="58"/>
      <c r="H50" s="58"/>
      <c r="I50" s="58"/>
      <c r="J50" s="58"/>
      <c r="K50" s="58"/>
      <c r="L50" s="58"/>
      <c r="M50" s="58"/>
      <c r="N50" s="58"/>
      <c r="O50" s="58"/>
      <c r="P50" s="58" t="n">
        <v>0</v>
      </c>
      <c r="Q50" s="58"/>
      <c r="R50" s="58"/>
      <c r="S50" s="58"/>
      <c r="T50" s="58"/>
      <c r="U50" s="58"/>
      <c r="V50" s="58"/>
      <c r="W50" s="58"/>
      <c r="X50" s="58"/>
      <c r="Y50" s="58"/>
      <c r="Z50" s="58"/>
      <c r="AA50" s="58"/>
      <c r="AB50" s="58"/>
      <c r="AC50" s="58"/>
      <c r="AD50" s="61" t="n">
        <f aca="false">SUM(F50:AC50)</f>
        <v>0</v>
      </c>
      <c r="AE50" s="62" t="n">
        <f aca="false">AD50*D50</f>
        <v>-0</v>
      </c>
      <c r="AF50" s="63"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5" t="s">
        <v>21</v>
      </c>
      <c r="B51" s="56" t="s">
        <v>22</v>
      </c>
      <c r="C51" s="56" t="s">
        <v>23</v>
      </c>
      <c r="D51" s="57" t="n">
        <f aca="false">F153</f>
        <v>-0.25</v>
      </c>
      <c r="E51" s="57"/>
      <c r="F51" s="58"/>
      <c r="G51" s="58"/>
      <c r="H51" s="58"/>
      <c r="I51" s="58"/>
      <c r="J51" s="58"/>
      <c r="K51" s="58"/>
      <c r="L51" s="58"/>
      <c r="M51" s="58"/>
      <c r="N51" s="58"/>
      <c r="O51" s="58"/>
      <c r="P51" s="58"/>
      <c r="Q51" s="58" t="n">
        <v>0</v>
      </c>
      <c r="R51" s="58"/>
      <c r="S51" s="58"/>
      <c r="T51" s="58"/>
      <c r="U51" s="58"/>
      <c r="V51" s="58"/>
      <c r="W51" s="58"/>
      <c r="X51" s="58"/>
      <c r="Y51" s="58"/>
      <c r="Z51" s="58"/>
      <c r="AA51" s="58"/>
      <c r="AB51" s="58"/>
      <c r="AC51" s="58"/>
      <c r="AD51" s="61" t="n">
        <f aca="false">SUM(F51:AC51)</f>
        <v>0</v>
      </c>
      <c r="AE51" s="62" t="n">
        <f aca="false">AD51*D51</f>
        <v>-0</v>
      </c>
      <c r="AF51" s="63"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5" t="s">
        <v>21</v>
      </c>
      <c r="B52" s="56" t="s">
        <v>22</v>
      </c>
      <c r="C52" s="56" t="s">
        <v>23</v>
      </c>
      <c r="D52" s="57" t="n">
        <f aca="false">F154</f>
        <v>-0.25</v>
      </c>
      <c r="E52" s="57"/>
      <c r="F52" s="58"/>
      <c r="G52" s="58"/>
      <c r="H52" s="58"/>
      <c r="I52" s="58"/>
      <c r="J52" s="58"/>
      <c r="K52" s="58"/>
      <c r="L52" s="58"/>
      <c r="M52" s="58"/>
      <c r="N52" s="58"/>
      <c r="O52" s="58"/>
      <c r="P52" s="58"/>
      <c r="Q52" s="58"/>
      <c r="R52" s="58" t="n">
        <v>0</v>
      </c>
      <c r="S52" s="58"/>
      <c r="T52" s="58"/>
      <c r="U52" s="58"/>
      <c r="V52" s="58"/>
      <c r="W52" s="58"/>
      <c r="X52" s="58"/>
      <c r="Y52" s="58"/>
      <c r="Z52" s="58"/>
      <c r="AA52" s="58"/>
      <c r="AB52" s="58"/>
      <c r="AC52" s="58"/>
      <c r="AD52" s="61" t="n">
        <f aca="false">SUM(F52:AC52)</f>
        <v>0</v>
      </c>
      <c r="AE52" s="62" t="n">
        <f aca="false">AD52*D52</f>
        <v>-0</v>
      </c>
      <c r="AF52" s="63"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5" t="s">
        <v>21</v>
      </c>
      <c r="B53" s="56" t="s">
        <v>22</v>
      </c>
      <c r="C53" s="56" t="s">
        <v>23</v>
      </c>
      <c r="D53" s="57" t="n">
        <f aca="false">F155</f>
        <v>-0.25</v>
      </c>
      <c r="E53" s="57"/>
      <c r="F53" s="58"/>
      <c r="G53" s="58"/>
      <c r="H53" s="58"/>
      <c r="I53" s="58"/>
      <c r="J53" s="58"/>
      <c r="K53" s="58"/>
      <c r="L53" s="58"/>
      <c r="M53" s="58"/>
      <c r="N53" s="58"/>
      <c r="O53" s="58"/>
      <c r="P53" s="58"/>
      <c r="Q53" s="58"/>
      <c r="R53" s="58"/>
      <c r="S53" s="58" t="n">
        <v>0</v>
      </c>
      <c r="T53" s="58"/>
      <c r="U53" s="58"/>
      <c r="V53" s="58"/>
      <c r="W53" s="58"/>
      <c r="X53" s="58"/>
      <c r="Y53" s="58"/>
      <c r="Z53" s="58"/>
      <c r="AA53" s="58"/>
      <c r="AB53" s="58"/>
      <c r="AC53" s="58"/>
      <c r="AD53" s="61" t="n">
        <f aca="false">SUM(F53:AC53)</f>
        <v>0</v>
      </c>
      <c r="AE53" s="62" t="n">
        <f aca="false">AD53*D53</f>
        <v>-0</v>
      </c>
      <c r="AF53" s="63"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5" t="s">
        <v>21</v>
      </c>
      <c r="B54" s="56" t="s">
        <v>22</v>
      </c>
      <c r="C54" s="56" t="s">
        <v>23</v>
      </c>
      <c r="D54" s="57" t="n">
        <f aca="false">F156</f>
        <v>-0.25</v>
      </c>
      <c r="E54" s="57"/>
      <c r="F54" s="58"/>
      <c r="G54" s="58"/>
      <c r="H54" s="58"/>
      <c r="I54" s="58"/>
      <c r="J54" s="58"/>
      <c r="K54" s="58"/>
      <c r="L54" s="58"/>
      <c r="M54" s="58"/>
      <c r="N54" s="58"/>
      <c r="O54" s="58"/>
      <c r="P54" s="58"/>
      <c r="Q54" s="58"/>
      <c r="R54" s="58"/>
      <c r="S54" s="58"/>
      <c r="T54" s="58" t="n">
        <v>0</v>
      </c>
      <c r="U54" s="58"/>
      <c r="V54" s="58"/>
      <c r="W54" s="58"/>
      <c r="X54" s="58"/>
      <c r="Y54" s="58"/>
      <c r="Z54" s="58"/>
      <c r="AA54" s="58"/>
      <c r="AB54" s="58"/>
      <c r="AC54" s="58"/>
      <c r="AD54" s="61" t="n">
        <f aca="false">SUM(F54:AC54)</f>
        <v>0</v>
      </c>
      <c r="AE54" s="62" t="n">
        <f aca="false">AD54*D54</f>
        <v>-0</v>
      </c>
      <c r="AF54" s="63"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5" t="s">
        <v>21</v>
      </c>
      <c r="B55" s="56" t="s">
        <v>22</v>
      </c>
      <c r="C55" s="56" t="s">
        <v>23</v>
      </c>
      <c r="D55" s="57" t="n">
        <f aca="false">F157</f>
        <v>-0.25</v>
      </c>
      <c r="E55" s="57"/>
      <c r="F55" s="58"/>
      <c r="G55" s="58"/>
      <c r="H55" s="58"/>
      <c r="I55" s="58"/>
      <c r="J55" s="58"/>
      <c r="K55" s="58"/>
      <c r="L55" s="58"/>
      <c r="M55" s="58"/>
      <c r="N55" s="58"/>
      <c r="O55" s="58"/>
      <c r="P55" s="58"/>
      <c r="Q55" s="58"/>
      <c r="R55" s="58"/>
      <c r="S55" s="58"/>
      <c r="T55" s="58"/>
      <c r="U55" s="58" t="n">
        <v>0</v>
      </c>
      <c r="V55" s="58"/>
      <c r="W55" s="58"/>
      <c r="X55" s="58"/>
      <c r="Y55" s="58"/>
      <c r="Z55" s="58"/>
      <c r="AA55" s="58"/>
      <c r="AB55" s="58"/>
      <c r="AC55" s="58"/>
      <c r="AD55" s="61" t="n">
        <f aca="false">SUM(F55:AC55)</f>
        <v>0</v>
      </c>
      <c r="AE55" s="62" t="n">
        <f aca="false">AD55*D55</f>
        <v>-0</v>
      </c>
      <c r="AF55" s="63"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5" t="s">
        <v>21</v>
      </c>
      <c r="B56" s="56" t="s">
        <v>22</v>
      </c>
      <c r="C56" s="56" t="s">
        <v>23</v>
      </c>
      <c r="D56" s="57" t="n">
        <f aca="false">F158</f>
        <v>-0.25</v>
      </c>
      <c r="E56" s="57"/>
      <c r="F56" s="58"/>
      <c r="G56" s="58"/>
      <c r="H56" s="58"/>
      <c r="I56" s="58"/>
      <c r="J56" s="58"/>
      <c r="K56" s="58"/>
      <c r="L56" s="58"/>
      <c r="M56" s="58"/>
      <c r="N56" s="58"/>
      <c r="O56" s="58"/>
      <c r="P56" s="58"/>
      <c r="Q56" s="58"/>
      <c r="R56" s="58"/>
      <c r="S56" s="58"/>
      <c r="T56" s="58"/>
      <c r="U56" s="58"/>
      <c r="V56" s="58" t="n">
        <v>0</v>
      </c>
      <c r="W56" s="58"/>
      <c r="X56" s="58"/>
      <c r="Y56" s="58"/>
      <c r="Z56" s="58"/>
      <c r="AA56" s="58"/>
      <c r="AB56" s="58"/>
      <c r="AC56" s="58"/>
      <c r="AD56" s="61" t="n">
        <f aca="false">SUM(F56:AC56)</f>
        <v>0</v>
      </c>
      <c r="AE56" s="62" t="n">
        <f aca="false">AD56*D56</f>
        <v>-0</v>
      </c>
      <c r="AF56" s="63"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5" t="s">
        <v>21</v>
      </c>
      <c r="B57" s="56" t="s">
        <v>22</v>
      </c>
      <c r="C57" s="56" t="s">
        <v>23</v>
      </c>
      <c r="D57" s="57" t="n">
        <f aca="false">F159</f>
        <v>-0.25</v>
      </c>
      <c r="E57" s="57"/>
      <c r="F57" s="58"/>
      <c r="G57" s="58"/>
      <c r="H57" s="58"/>
      <c r="I57" s="58"/>
      <c r="J57" s="58"/>
      <c r="K57" s="58"/>
      <c r="L57" s="58"/>
      <c r="M57" s="58"/>
      <c r="N57" s="58"/>
      <c r="O57" s="58"/>
      <c r="P57" s="58"/>
      <c r="Q57" s="58"/>
      <c r="R57" s="58"/>
      <c r="S57" s="58"/>
      <c r="T57" s="58"/>
      <c r="U57" s="58"/>
      <c r="V57" s="58"/>
      <c r="W57" s="58" t="n">
        <v>0</v>
      </c>
      <c r="X57" s="58"/>
      <c r="Y57" s="58"/>
      <c r="Z57" s="58"/>
      <c r="AA57" s="58"/>
      <c r="AB57" s="58"/>
      <c r="AC57" s="58"/>
      <c r="AD57" s="61" t="n">
        <f aca="false">SUM(F57:AC57)</f>
        <v>0</v>
      </c>
      <c r="AE57" s="62" t="n">
        <f aca="false">AD57*D57</f>
        <v>-0</v>
      </c>
      <c r="AF57" s="63"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5" t="s">
        <v>21</v>
      </c>
      <c r="B58" s="56" t="s">
        <v>22</v>
      </c>
      <c r="C58" s="56" t="s">
        <v>23</v>
      </c>
      <c r="D58" s="57" t="n">
        <f aca="false">F160</f>
        <v>-0.25</v>
      </c>
      <c r="E58" s="57"/>
      <c r="F58" s="58"/>
      <c r="G58" s="58"/>
      <c r="H58" s="58"/>
      <c r="I58" s="58"/>
      <c r="J58" s="58"/>
      <c r="K58" s="58"/>
      <c r="L58" s="58"/>
      <c r="M58" s="58"/>
      <c r="N58" s="58"/>
      <c r="O58" s="58"/>
      <c r="P58" s="58"/>
      <c r="Q58" s="58"/>
      <c r="R58" s="58"/>
      <c r="S58" s="58"/>
      <c r="T58" s="58"/>
      <c r="U58" s="58"/>
      <c r="V58" s="58"/>
      <c r="W58" s="58"/>
      <c r="X58" s="58" t="n">
        <v>0</v>
      </c>
      <c r="Y58" s="58"/>
      <c r="Z58" s="58"/>
      <c r="AA58" s="58"/>
      <c r="AB58" s="58"/>
      <c r="AC58" s="58"/>
      <c r="AD58" s="61" t="n">
        <f aca="false">SUM(F58:AC58)</f>
        <v>0</v>
      </c>
      <c r="AE58" s="62" t="n">
        <f aca="false">AD58*D58</f>
        <v>-0</v>
      </c>
      <c r="AF58" s="63"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5" t="s">
        <v>21</v>
      </c>
      <c r="B59" s="56" t="s">
        <v>22</v>
      </c>
      <c r="C59" s="56" t="s">
        <v>23</v>
      </c>
      <c r="D59" s="57" t="n">
        <f aca="false">F161</f>
        <v>-0.25</v>
      </c>
      <c r="E59" s="57"/>
      <c r="F59" s="58"/>
      <c r="G59" s="58"/>
      <c r="H59" s="58"/>
      <c r="I59" s="58"/>
      <c r="J59" s="58"/>
      <c r="K59" s="58"/>
      <c r="L59" s="58"/>
      <c r="M59" s="58"/>
      <c r="N59" s="58"/>
      <c r="O59" s="58"/>
      <c r="P59" s="58"/>
      <c r="Q59" s="58"/>
      <c r="R59" s="58"/>
      <c r="S59" s="58"/>
      <c r="T59" s="58"/>
      <c r="U59" s="58"/>
      <c r="V59" s="58"/>
      <c r="W59" s="58"/>
      <c r="X59" s="58"/>
      <c r="Y59" s="58" t="n">
        <v>0</v>
      </c>
      <c r="Z59" s="58"/>
      <c r="AA59" s="58"/>
      <c r="AB59" s="58"/>
      <c r="AC59" s="58"/>
      <c r="AD59" s="61" t="n">
        <f aca="false">SUM(F59:AC59)</f>
        <v>0</v>
      </c>
      <c r="AE59" s="62" t="n">
        <f aca="false">AD59*D59</f>
        <v>-0</v>
      </c>
      <c r="AF59" s="63"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5" t="s">
        <v>21</v>
      </c>
      <c r="B60" s="56" t="s">
        <v>22</v>
      </c>
      <c r="C60" s="56" t="s">
        <v>23</v>
      </c>
      <c r="D60" s="57" t="n">
        <f aca="false">F162</f>
        <v>-0.25</v>
      </c>
      <c r="E60" s="57"/>
      <c r="F60" s="58"/>
      <c r="G60" s="58"/>
      <c r="H60" s="58"/>
      <c r="I60" s="58"/>
      <c r="J60" s="58"/>
      <c r="K60" s="58"/>
      <c r="L60" s="58"/>
      <c r="M60" s="58"/>
      <c r="N60" s="58"/>
      <c r="O60" s="58"/>
      <c r="P60" s="58"/>
      <c r="Q60" s="58"/>
      <c r="R60" s="58"/>
      <c r="S60" s="58"/>
      <c r="T60" s="58"/>
      <c r="U60" s="58"/>
      <c r="V60" s="58"/>
      <c r="W60" s="58"/>
      <c r="X60" s="58"/>
      <c r="Y60" s="58"/>
      <c r="Z60" s="58" t="n">
        <v>0</v>
      </c>
      <c r="AA60" s="58"/>
      <c r="AB60" s="58"/>
      <c r="AC60" s="58"/>
      <c r="AD60" s="61" t="n">
        <f aca="false">SUM(F60:AC60)</f>
        <v>0</v>
      </c>
      <c r="AE60" s="62" t="n">
        <f aca="false">AD60*D60</f>
        <v>-0</v>
      </c>
      <c r="AF60" s="63"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5" t="s">
        <v>21</v>
      </c>
      <c r="B61" s="56" t="s">
        <v>22</v>
      </c>
      <c r="C61" s="56" t="s">
        <v>23</v>
      </c>
      <c r="D61" s="57" t="n">
        <f aca="false">F163</f>
        <v>-0.25</v>
      </c>
      <c r="E61" s="57"/>
      <c r="F61" s="58"/>
      <c r="G61" s="58"/>
      <c r="H61" s="58"/>
      <c r="I61" s="58"/>
      <c r="J61" s="58"/>
      <c r="K61" s="58"/>
      <c r="L61" s="58"/>
      <c r="M61" s="58"/>
      <c r="N61" s="58"/>
      <c r="O61" s="58"/>
      <c r="P61" s="58"/>
      <c r="Q61" s="58"/>
      <c r="R61" s="58"/>
      <c r="S61" s="58"/>
      <c r="T61" s="58"/>
      <c r="U61" s="58"/>
      <c r="V61" s="58"/>
      <c r="W61" s="58"/>
      <c r="X61" s="58"/>
      <c r="Y61" s="58"/>
      <c r="Z61" s="58"/>
      <c r="AA61" s="58" t="n">
        <v>0</v>
      </c>
      <c r="AB61" s="58"/>
      <c r="AC61" s="58"/>
      <c r="AD61" s="61" t="n">
        <f aca="false">SUM(F61:AC61)</f>
        <v>0</v>
      </c>
      <c r="AE61" s="62" t="n">
        <f aca="false">AD61*D61</f>
        <v>-0</v>
      </c>
      <c r="AF61" s="63"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5" t="s">
        <v>21</v>
      </c>
      <c r="B62" s="56" t="s">
        <v>22</v>
      </c>
      <c r="C62" s="56" t="s">
        <v>23</v>
      </c>
      <c r="D62" s="57" t="n">
        <f aca="false">F164</f>
        <v>-0.25</v>
      </c>
      <c r="E62" s="57"/>
      <c r="F62" s="58"/>
      <c r="G62" s="58"/>
      <c r="H62" s="58"/>
      <c r="I62" s="58"/>
      <c r="J62" s="58"/>
      <c r="K62" s="58"/>
      <c r="L62" s="58"/>
      <c r="M62" s="58"/>
      <c r="N62" s="58"/>
      <c r="O62" s="58"/>
      <c r="P62" s="58"/>
      <c r="Q62" s="58"/>
      <c r="R62" s="58"/>
      <c r="S62" s="58"/>
      <c r="T62" s="58"/>
      <c r="U62" s="58"/>
      <c r="V62" s="58"/>
      <c r="W62" s="58"/>
      <c r="X62" s="58"/>
      <c r="Y62" s="58"/>
      <c r="Z62" s="58"/>
      <c r="AA62" s="58"/>
      <c r="AB62" s="58" t="n">
        <v>0</v>
      </c>
      <c r="AC62" s="58"/>
      <c r="AD62" s="61" t="n">
        <f aca="false">SUM(F62:AC62)</f>
        <v>0</v>
      </c>
      <c r="AE62" s="62" t="n">
        <f aca="false">AD62*D62</f>
        <v>-0</v>
      </c>
      <c r="AF62" s="63"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5"/>
      <c r="B63" s="56"/>
      <c r="C63" s="56"/>
      <c r="D63" s="57"/>
      <c r="E63" s="57"/>
      <c r="F63" s="58"/>
      <c r="G63" s="59"/>
      <c r="H63" s="58"/>
      <c r="I63" s="58"/>
      <c r="J63" s="58"/>
      <c r="K63" s="58"/>
      <c r="L63" s="58"/>
      <c r="M63" s="58"/>
      <c r="N63" s="58"/>
      <c r="O63" s="58"/>
      <c r="P63" s="58"/>
      <c r="Q63" s="58"/>
      <c r="R63" s="58"/>
      <c r="S63" s="58"/>
      <c r="T63" s="58"/>
      <c r="U63" s="58"/>
      <c r="V63" s="58"/>
      <c r="W63" s="58"/>
      <c r="X63" s="58"/>
      <c r="Y63" s="58"/>
      <c r="Z63" s="58"/>
      <c r="AA63" s="58"/>
      <c r="AB63" s="58"/>
      <c r="AC63" s="58"/>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5" hidden="false" customHeight="true" outlineLevel="0" collapsed="false">
      <c r="A64" s="68"/>
      <c r="B64" s="69"/>
      <c r="C64" s="69"/>
      <c r="D64" s="70"/>
      <c r="E64" s="71"/>
      <c r="F64" s="58"/>
      <c r="G64" s="58"/>
      <c r="H64" s="58"/>
      <c r="I64" s="58"/>
      <c r="J64" s="58"/>
      <c r="K64" s="58"/>
      <c r="L64" s="58"/>
      <c r="M64" s="58"/>
      <c r="N64" s="58"/>
      <c r="O64" s="58"/>
      <c r="P64" s="58"/>
      <c r="Q64" s="58"/>
      <c r="R64" s="58"/>
      <c r="S64" s="58"/>
      <c r="T64" s="58"/>
      <c r="U64" s="58"/>
      <c r="V64" s="58"/>
      <c r="W64" s="58"/>
      <c r="X64" s="58"/>
      <c r="Y64" s="58"/>
      <c r="Z64" s="58"/>
      <c r="AA64" s="58"/>
      <c r="AB64" s="58"/>
      <c r="AC64" s="58"/>
      <c r="AD64" s="65" t="n">
        <f aca="false">SUM(E64:AC64)</f>
        <v>0</v>
      </c>
      <c r="AE64" s="66" t="n">
        <f aca="false">AD64*D64</f>
        <v>0</v>
      </c>
      <c r="AF64" s="67" t="str">
        <f aca="false">IF(AD64&lt;0,"buy","sell")</f>
        <v>sell</v>
      </c>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c r="GT64" s="72"/>
      <c r="GU64" s="72"/>
      <c r="GV64" s="72"/>
      <c r="GW64" s="72"/>
      <c r="GX64" s="72"/>
      <c r="GY64" s="72"/>
      <c r="GZ64" s="72"/>
      <c r="HA64" s="72"/>
      <c r="HB64" s="72"/>
      <c r="HC64" s="72"/>
      <c r="HD64" s="72"/>
      <c r="HE64" s="72"/>
      <c r="HF64" s="72"/>
      <c r="HG64" s="72"/>
      <c r="HH64" s="72"/>
      <c r="HI64" s="72"/>
      <c r="HJ64" s="72"/>
      <c r="HK64" s="72"/>
      <c r="HL64" s="72"/>
      <c r="HM64" s="72"/>
      <c r="HN64" s="72"/>
      <c r="HO64" s="72"/>
      <c r="HP64" s="72"/>
      <c r="HQ64" s="72"/>
      <c r="HR64" s="72"/>
      <c r="HS64" s="72"/>
      <c r="HT64" s="72"/>
      <c r="HU64" s="72"/>
      <c r="HV64" s="72"/>
      <c r="HW64" s="72"/>
      <c r="HX64" s="72"/>
      <c r="HY64" s="72"/>
      <c r="HZ64" s="72"/>
      <c r="IA64" s="72"/>
      <c r="IB64" s="72"/>
      <c r="IC64" s="72"/>
      <c r="ID64" s="72"/>
      <c r="IE64" s="72"/>
      <c r="IF64" s="72"/>
      <c r="IG64" s="72"/>
      <c r="IH64" s="72"/>
      <c r="II64" s="72"/>
      <c r="IJ64" s="72"/>
      <c r="IK64" s="72"/>
      <c r="IL64" s="72"/>
      <c r="IM64" s="72"/>
      <c r="IN64" s="72"/>
      <c r="IO64" s="72"/>
      <c r="IP64" s="72"/>
      <c r="IQ64" s="72"/>
      <c r="IR64" s="72"/>
      <c r="IS64" s="72"/>
      <c r="IT64" s="72"/>
      <c r="IU64" s="72"/>
      <c r="IV64" s="72"/>
      <c r="IW64" s="72"/>
    </row>
    <row r="65" customFormat="false" ht="12.75" hidden="false" customHeight="false" outlineLevel="0" collapsed="false">
      <c r="A65" s="73"/>
      <c r="B65" s="74"/>
      <c r="C65" s="74"/>
      <c r="D65" s="75"/>
      <c r="E65" s="71"/>
      <c r="F65" s="58"/>
      <c r="G65" s="58"/>
      <c r="H65" s="58"/>
      <c r="I65" s="58"/>
      <c r="J65" s="58"/>
      <c r="K65" s="58"/>
      <c r="L65" s="58"/>
      <c r="M65" s="58"/>
      <c r="N65" s="58"/>
      <c r="O65" s="58"/>
      <c r="P65" s="58"/>
      <c r="Q65" s="58"/>
      <c r="R65" s="58"/>
      <c r="S65" s="58"/>
      <c r="T65" s="58"/>
      <c r="U65" s="58"/>
      <c r="V65" s="58"/>
      <c r="W65" s="58"/>
      <c r="X65" s="58"/>
      <c r="Y65" s="58"/>
      <c r="Z65" s="58"/>
      <c r="AA65" s="58"/>
      <c r="AB65" s="58"/>
      <c r="AC65" s="58"/>
      <c r="AD65" s="65" t="n">
        <f aca="false">SUM(E65:AC65)</f>
        <v>0</v>
      </c>
      <c r="AE65" s="66" t="n">
        <f aca="false">AD65*D65</f>
        <v>0</v>
      </c>
      <c r="AF65" s="67" t="str">
        <f aca="false">IF(AD65&lt;0,"buy","sell")</f>
        <v>sell</v>
      </c>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c r="IK65" s="72"/>
      <c r="IL65" s="72"/>
      <c r="IM65" s="72"/>
      <c r="IN65" s="72"/>
      <c r="IO65" s="72"/>
      <c r="IP65" s="72"/>
      <c r="IQ65" s="72"/>
      <c r="IR65" s="72"/>
      <c r="IS65" s="72"/>
      <c r="IT65" s="72"/>
      <c r="IU65" s="72"/>
      <c r="IV65" s="72"/>
      <c r="IW65" s="72"/>
    </row>
    <row r="66" customFormat="false" ht="12.75" hidden="false" customHeight="false" outlineLevel="0" collapsed="false">
      <c r="A66" s="73"/>
      <c r="B66" s="74"/>
      <c r="C66" s="74"/>
      <c r="D66" s="75"/>
      <c r="E66" s="71"/>
      <c r="F66" s="58"/>
      <c r="G66" s="58"/>
      <c r="H66" s="58"/>
      <c r="I66" s="58"/>
      <c r="J66" s="58"/>
      <c r="K66" s="58"/>
      <c r="L66" s="58"/>
      <c r="M66" s="58"/>
      <c r="N66" s="58"/>
      <c r="O66" s="58"/>
      <c r="P66" s="58"/>
      <c r="Q66" s="58"/>
      <c r="R66" s="58"/>
      <c r="S66" s="58"/>
      <c r="T66" s="58"/>
      <c r="U66" s="58"/>
      <c r="V66" s="58"/>
      <c r="W66" s="58"/>
      <c r="X66" s="58"/>
      <c r="Y66" s="58"/>
      <c r="Z66" s="58"/>
      <c r="AA66" s="58"/>
      <c r="AB66" s="58"/>
      <c r="AC66" s="58"/>
      <c r="AD66" s="65" t="n">
        <f aca="false">SUM(E66:AC66)</f>
        <v>0</v>
      </c>
      <c r="AE66" s="66" t="n">
        <f aca="false">AD66*D66</f>
        <v>0</v>
      </c>
      <c r="AF66" s="67" t="str">
        <f aca="false">IF(AD66&lt;0,"buy","sell")</f>
        <v>sell</v>
      </c>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c r="GT66" s="72"/>
      <c r="GU66" s="72"/>
      <c r="GV66" s="72"/>
      <c r="GW66" s="72"/>
      <c r="GX66" s="72"/>
      <c r="GY66" s="72"/>
      <c r="GZ66" s="72"/>
      <c r="HA66" s="72"/>
      <c r="HB66" s="72"/>
      <c r="HC66" s="72"/>
      <c r="HD66" s="72"/>
      <c r="HE66" s="72"/>
      <c r="HF66" s="72"/>
      <c r="HG66" s="72"/>
      <c r="HH66" s="72"/>
      <c r="HI66" s="72"/>
      <c r="HJ66" s="72"/>
      <c r="HK66" s="72"/>
      <c r="HL66" s="72"/>
      <c r="HM66" s="72"/>
      <c r="HN66" s="72"/>
      <c r="HO66" s="72"/>
      <c r="HP66" s="72"/>
      <c r="HQ66" s="72"/>
      <c r="HR66" s="72"/>
      <c r="HS66" s="72"/>
      <c r="HT66" s="72"/>
      <c r="HU66" s="72"/>
      <c r="HV66" s="72"/>
      <c r="HW66" s="72"/>
      <c r="HX66" s="72"/>
      <c r="HY66" s="72"/>
      <c r="HZ66" s="72"/>
      <c r="IA66" s="72"/>
      <c r="IB66" s="72"/>
      <c r="IC66" s="72"/>
      <c r="ID66" s="72"/>
      <c r="IE66" s="72"/>
      <c r="IF66" s="72"/>
      <c r="IG66" s="72"/>
      <c r="IH66" s="72"/>
      <c r="II66" s="72"/>
      <c r="IJ66" s="72"/>
      <c r="IK66" s="72"/>
      <c r="IL66" s="72"/>
      <c r="IM66" s="72"/>
      <c r="IN66" s="72"/>
      <c r="IO66" s="72"/>
      <c r="IP66" s="72"/>
      <c r="IQ66" s="72"/>
      <c r="IR66" s="72"/>
      <c r="IS66" s="72"/>
      <c r="IT66" s="72"/>
      <c r="IU66" s="72"/>
      <c r="IV66" s="72"/>
      <c r="IW66" s="72"/>
    </row>
    <row r="67" customFormat="false" ht="12.75" hidden="false" customHeight="false" outlineLevel="0" collapsed="false">
      <c r="A67" s="73"/>
      <c r="B67" s="74"/>
      <c r="C67" s="74"/>
      <c r="D67" s="75"/>
      <c r="E67" s="71"/>
      <c r="F67" s="58"/>
      <c r="G67" s="58"/>
      <c r="H67" s="58"/>
      <c r="I67" s="58"/>
      <c r="J67" s="58"/>
      <c r="K67" s="58"/>
      <c r="L67" s="58"/>
      <c r="M67" s="58"/>
      <c r="N67" s="58"/>
      <c r="O67" s="58"/>
      <c r="P67" s="58"/>
      <c r="Q67" s="58"/>
      <c r="R67" s="58"/>
      <c r="S67" s="58"/>
      <c r="T67" s="58"/>
      <c r="U67" s="58"/>
      <c r="V67" s="58"/>
      <c r="W67" s="58"/>
      <c r="X67" s="58"/>
      <c r="Y67" s="58"/>
      <c r="Z67" s="58"/>
      <c r="AA67" s="58"/>
      <c r="AB67" s="58"/>
      <c r="AC67" s="58"/>
      <c r="AD67" s="65"/>
      <c r="AE67" s="66"/>
      <c r="AF67" s="67"/>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c r="IK67" s="72"/>
      <c r="IL67" s="72"/>
      <c r="IM67" s="72"/>
      <c r="IN67" s="72"/>
      <c r="IO67" s="72"/>
      <c r="IP67" s="72"/>
      <c r="IQ67" s="72"/>
      <c r="IR67" s="72"/>
      <c r="IS67" s="72"/>
      <c r="IT67" s="72"/>
      <c r="IU67" s="72"/>
      <c r="IV67" s="72"/>
      <c r="IW67" s="72"/>
    </row>
    <row r="68" customFormat="false" ht="15" hidden="false" customHeight="true" outlineLevel="0" collapsed="false">
      <c r="A68" s="76" t="s">
        <v>24</v>
      </c>
      <c r="B68" s="77" t="s">
        <v>25</v>
      </c>
      <c r="C68" s="77" t="s">
        <v>11</v>
      </c>
      <c r="D68" s="78" t="n">
        <v>19</v>
      </c>
      <c r="E68" s="79"/>
      <c r="F68" s="80"/>
      <c r="G68" s="80" t="n">
        <v>6</v>
      </c>
      <c r="H68" s="80" t="n">
        <v>11</v>
      </c>
      <c r="I68" s="80" t="n">
        <v>20</v>
      </c>
      <c r="J68" s="80" t="n">
        <v>24</v>
      </c>
      <c r="K68" s="80" t="n">
        <v>15</v>
      </c>
      <c r="L68" s="80"/>
      <c r="M68" s="80"/>
      <c r="N68" s="80"/>
      <c r="O68" s="80"/>
      <c r="P68" s="80"/>
      <c r="Q68" s="80"/>
      <c r="R68" s="80"/>
      <c r="S68" s="80"/>
      <c r="T68" s="80"/>
      <c r="U68" s="80"/>
      <c r="V68" s="80"/>
      <c r="W68" s="80"/>
      <c r="X68" s="80"/>
      <c r="Y68" s="80"/>
      <c r="Z68" s="80"/>
      <c r="AA68" s="80"/>
      <c r="AB68" s="80"/>
      <c r="AC68" s="80"/>
      <c r="AD68" s="65" t="n">
        <f aca="false">SUM(E68:AC68)</f>
        <v>76</v>
      </c>
      <c r="AE68" s="66" t="n">
        <f aca="false">AD68*D68</f>
        <v>1444</v>
      </c>
      <c r="AF68" s="67"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5" hidden="false" customHeight="true" outlineLevel="0" collapsed="false">
      <c r="A69" s="76" t="s">
        <v>24</v>
      </c>
      <c r="B69" s="77" t="s">
        <v>25</v>
      </c>
      <c r="C69" s="77" t="s">
        <v>11</v>
      </c>
      <c r="D69" s="78" t="n">
        <v>26.79</v>
      </c>
      <c r="E69" s="79"/>
      <c r="F69" s="80"/>
      <c r="G69" s="80" t="n">
        <v>50</v>
      </c>
      <c r="H69" s="80" t="n">
        <v>50</v>
      </c>
      <c r="I69" s="80" t="n">
        <v>50</v>
      </c>
      <c r="J69" s="80" t="n">
        <v>50</v>
      </c>
      <c r="K69" s="80" t="n">
        <v>50</v>
      </c>
      <c r="L69" s="80"/>
      <c r="M69" s="80"/>
      <c r="N69" s="80"/>
      <c r="O69" s="80"/>
      <c r="P69" s="80"/>
      <c r="Q69" s="80"/>
      <c r="R69" s="80"/>
      <c r="S69" s="80"/>
      <c r="T69" s="80"/>
      <c r="U69" s="80"/>
      <c r="V69" s="80"/>
      <c r="W69" s="80"/>
      <c r="X69" s="80"/>
      <c r="Y69" s="80"/>
      <c r="Z69" s="80"/>
      <c r="AA69" s="80"/>
      <c r="AB69" s="80"/>
      <c r="AC69" s="80"/>
      <c r="AD69" s="65" t="n">
        <f aca="false">SUM(E69:AC69)</f>
        <v>250</v>
      </c>
      <c r="AE69" s="66" t="n">
        <f aca="false">AD69*D69</f>
        <v>6697.5</v>
      </c>
      <c r="AF69" s="67"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5" hidden="false" customHeight="true" outlineLevel="0" collapsed="false">
      <c r="A70" s="76" t="s">
        <v>26</v>
      </c>
      <c r="B70" s="77" t="s">
        <v>27</v>
      </c>
      <c r="C70" s="77" t="s">
        <v>11</v>
      </c>
      <c r="D70" s="78" t="n">
        <v>37.35</v>
      </c>
      <c r="E70" s="79"/>
      <c r="F70" s="80"/>
      <c r="G70" s="80"/>
      <c r="H70" s="80"/>
      <c r="I70" s="80"/>
      <c r="J70" s="80"/>
      <c r="K70" s="80"/>
      <c r="L70" s="80"/>
      <c r="M70" s="80" t="n">
        <v>50</v>
      </c>
      <c r="N70" s="80"/>
      <c r="O70" s="80"/>
      <c r="P70" s="80"/>
      <c r="Q70" s="80"/>
      <c r="R70" s="80"/>
      <c r="S70" s="80"/>
      <c r="T70" s="80"/>
      <c r="U70" s="80"/>
      <c r="V70" s="80"/>
      <c r="W70" s="80"/>
      <c r="X70" s="80"/>
      <c r="Y70" s="80"/>
      <c r="Z70" s="80"/>
      <c r="AA70" s="80"/>
      <c r="AB70" s="80"/>
      <c r="AC70" s="80"/>
      <c r="AD70" s="65" t="n">
        <f aca="false">SUM(E70:AC70)</f>
        <v>50</v>
      </c>
      <c r="AE70" s="66" t="n">
        <f aca="false">AD70*D70</f>
        <v>1867.5</v>
      </c>
      <c r="AF70" s="67"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5" hidden="false" customHeight="true" outlineLevel="0" collapsed="false">
      <c r="A71" s="76" t="s">
        <v>28</v>
      </c>
      <c r="B71" s="77" t="s">
        <v>27</v>
      </c>
      <c r="C71" s="77" t="s">
        <v>11</v>
      </c>
      <c r="D71" s="78" t="n">
        <v>37.35</v>
      </c>
      <c r="E71" s="79"/>
      <c r="F71" s="80"/>
      <c r="G71" s="80"/>
      <c r="H71" s="80"/>
      <c r="I71" s="80"/>
      <c r="J71" s="80"/>
      <c r="K71" s="80"/>
      <c r="L71" s="80"/>
      <c r="M71" s="80"/>
      <c r="N71" s="80" t="n">
        <v>50</v>
      </c>
      <c r="O71" s="80" t="n">
        <v>50</v>
      </c>
      <c r="P71" s="80"/>
      <c r="Q71" s="80" t="n">
        <v>25</v>
      </c>
      <c r="R71" s="80" t="n">
        <v>50</v>
      </c>
      <c r="S71" s="80" t="n">
        <v>50</v>
      </c>
      <c r="T71" s="80" t="n">
        <v>50</v>
      </c>
      <c r="U71" s="80" t="n">
        <v>50</v>
      </c>
      <c r="V71" s="80" t="n">
        <v>50</v>
      </c>
      <c r="W71" s="80" t="n">
        <v>50</v>
      </c>
      <c r="X71" s="80" t="n">
        <v>50</v>
      </c>
      <c r="Y71" s="80"/>
      <c r="Z71" s="80"/>
      <c r="AA71" s="80"/>
      <c r="AB71" s="80"/>
      <c r="AC71" s="80"/>
      <c r="AD71" s="65" t="n">
        <f aca="false">SUM(E71:AC71)</f>
        <v>475</v>
      </c>
      <c r="AE71" s="66" t="n">
        <f aca="false">AD71*D71</f>
        <v>17741.25</v>
      </c>
      <c r="AF71" s="67"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5" hidden="false" customHeight="true" outlineLevel="0" collapsed="false">
      <c r="A72" s="76" t="s">
        <v>26</v>
      </c>
      <c r="B72" s="77" t="s">
        <v>27</v>
      </c>
      <c r="C72" s="77" t="s">
        <v>11</v>
      </c>
      <c r="D72" s="78" t="n">
        <v>37.35</v>
      </c>
      <c r="E72" s="79"/>
      <c r="F72" s="80"/>
      <c r="G72" s="80"/>
      <c r="H72" s="80"/>
      <c r="I72" s="80"/>
      <c r="J72" s="80"/>
      <c r="K72" s="80"/>
      <c r="L72" s="80"/>
      <c r="M72" s="80"/>
      <c r="N72" s="80"/>
      <c r="O72" s="80"/>
      <c r="P72" s="80" t="n">
        <v>50</v>
      </c>
      <c r="Q72" s="80" t="n">
        <v>25</v>
      </c>
      <c r="R72" s="80"/>
      <c r="S72" s="80"/>
      <c r="T72" s="80"/>
      <c r="U72" s="80"/>
      <c r="V72" s="80"/>
      <c r="W72" s="80"/>
      <c r="X72" s="80"/>
      <c r="Y72" s="80"/>
      <c r="Z72" s="80"/>
      <c r="AA72" s="80"/>
      <c r="AB72" s="80"/>
      <c r="AC72" s="80"/>
      <c r="AD72" s="65" t="n">
        <f aca="false">SUM(E72:AC72)</f>
        <v>75</v>
      </c>
      <c r="AE72" s="66" t="n">
        <f aca="false">AD72*D72</f>
        <v>2801.25</v>
      </c>
      <c r="AF72" s="67"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5" hidden="false" customHeight="true" outlineLevel="0" collapsed="false">
      <c r="A73" s="76" t="s">
        <v>26</v>
      </c>
      <c r="B73" s="77" t="s">
        <v>27</v>
      </c>
      <c r="C73" s="77" t="s">
        <v>11</v>
      </c>
      <c r="D73" s="78" t="n">
        <v>37.35</v>
      </c>
      <c r="E73" s="79"/>
      <c r="F73" s="80"/>
      <c r="G73" s="80"/>
      <c r="H73" s="80"/>
      <c r="I73" s="80"/>
      <c r="J73" s="80"/>
      <c r="K73" s="80"/>
      <c r="L73" s="80"/>
      <c r="M73" s="80"/>
      <c r="N73" s="80"/>
      <c r="O73" s="80"/>
      <c r="P73" s="80"/>
      <c r="Q73" s="80"/>
      <c r="R73" s="80"/>
      <c r="S73" s="80"/>
      <c r="T73" s="80"/>
      <c r="U73" s="80"/>
      <c r="V73" s="80"/>
      <c r="W73" s="80"/>
      <c r="X73" s="80"/>
      <c r="Y73" s="80"/>
      <c r="Z73" s="80" t="n">
        <v>50</v>
      </c>
      <c r="AA73" s="80" t="n">
        <v>50</v>
      </c>
      <c r="AB73" s="80" t="n">
        <v>50</v>
      </c>
      <c r="AC73" s="80" t="n">
        <v>50</v>
      </c>
      <c r="AD73" s="65" t="n">
        <f aca="false">SUM(E73:AC73)</f>
        <v>200</v>
      </c>
      <c r="AE73" s="66" t="n">
        <f aca="false">AD73*D73</f>
        <v>7470</v>
      </c>
      <c r="AF73" s="67"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76" t="s">
        <v>29</v>
      </c>
      <c r="B74" s="77" t="s">
        <v>27</v>
      </c>
      <c r="C74" s="77" t="s">
        <v>11</v>
      </c>
      <c r="D74" s="78" t="n">
        <v>37.35</v>
      </c>
      <c r="E74" s="79"/>
      <c r="F74" s="80"/>
      <c r="G74" s="80"/>
      <c r="H74" s="80"/>
      <c r="I74" s="80"/>
      <c r="J74" s="80"/>
      <c r="K74" s="80"/>
      <c r="L74" s="80"/>
      <c r="M74" s="80"/>
      <c r="N74" s="80"/>
      <c r="O74" s="80"/>
      <c r="P74" s="80"/>
      <c r="Q74" s="80"/>
      <c r="R74" s="80"/>
      <c r="S74" s="80"/>
      <c r="T74" s="80"/>
      <c r="U74" s="80"/>
      <c r="V74" s="80"/>
      <c r="W74" s="80"/>
      <c r="X74" s="80"/>
      <c r="Y74" s="80" t="n">
        <v>50</v>
      </c>
      <c r="Z74" s="80"/>
      <c r="AA74" s="80"/>
      <c r="AB74" s="80"/>
      <c r="AC74" s="80"/>
      <c r="AD74" s="65" t="n">
        <f aca="false">SUM(E74:AC74)</f>
        <v>50</v>
      </c>
      <c r="AE74" s="66" t="n">
        <f aca="false">AD74*D74</f>
        <v>1867.5</v>
      </c>
      <c r="AF74" s="67"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 hidden="false" customHeight="true" outlineLevel="0" collapsed="false">
      <c r="A75" s="73"/>
      <c r="B75" s="74"/>
      <c r="C75" s="74"/>
      <c r="D75" s="81"/>
      <c r="E75" s="82"/>
      <c r="F75" s="58"/>
      <c r="G75" s="58"/>
      <c r="H75" s="58"/>
      <c r="I75" s="58"/>
      <c r="J75" s="58"/>
      <c r="K75" s="58"/>
      <c r="L75" s="58"/>
      <c r="M75" s="58"/>
      <c r="N75" s="58"/>
      <c r="O75" s="58"/>
      <c r="P75" s="58"/>
      <c r="Q75" s="58"/>
      <c r="R75" s="58"/>
      <c r="S75" s="58"/>
      <c r="T75" s="58"/>
      <c r="U75" s="58"/>
      <c r="V75" s="58"/>
      <c r="W75" s="58"/>
      <c r="X75" s="58"/>
      <c r="Y75" s="58"/>
      <c r="Z75" s="58"/>
      <c r="AA75" s="58"/>
      <c r="AB75" s="58"/>
      <c r="AC75" s="58"/>
      <c r="AD75" s="65" t="n">
        <f aca="false">SUM(F75:AC75)</f>
        <v>0</v>
      </c>
      <c r="AE75" s="66" t="n">
        <f aca="false">AD75*D75</f>
        <v>0</v>
      </c>
      <c r="AF75" s="67"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55"/>
      <c r="B76" s="83"/>
      <c r="C76" s="83"/>
      <c r="D76" s="84"/>
      <c r="E76" s="85"/>
      <c r="F76" s="86"/>
      <c r="G76" s="86"/>
      <c r="H76" s="86"/>
      <c r="I76" s="86"/>
      <c r="J76" s="86"/>
      <c r="K76" s="86"/>
      <c r="L76" s="86"/>
      <c r="M76" s="86"/>
      <c r="N76" s="86"/>
      <c r="O76" s="86"/>
      <c r="P76" s="86"/>
      <c r="Q76" s="86"/>
      <c r="R76" s="86"/>
      <c r="S76" s="86"/>
      <c r="T76" s="86"/>
      <c r="U76" s="86"/>
      <c r="V76" s="86"/>
      <c r="W76" s="86"/>
      <c r="X76" s="86"/>
      <c r="Y76" s="86"/>
      <c r="Z76" s="86"/>
      <c r="AA76" s="86"/>
      <c r="AB76" s="86"/>
      <c r="AC76" s="86"/>
      <c r="AD76" s="65" t="n">
        <f aca="false">SUM(E76:AC76)</f>
        <v>0</v>
      </c>
      <c r="AE76" s="66" t="n">
        <f aca="false">AD76*D76</f>
        <v>0</v>
      </c>
      <c r="AF76" s="67"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55" t="s">
        <v>18</v>
      </c>
      <c r="B77" s="83" t="s">
        <v>30</v>
      </c>
      <c r="C77" s="83" t="s">
        <v>11</v>
      </c>
      <c r="D77" s="84" t="n">
        <v>27.29</v>
      </c>
      <c r="E77" s="85"/>
      <c r="F77" s="58" t="n">
        <v>-53</v>
      </c>
      <c r="G77" s="87"/>
      <c r="H77" s="87"/>
      <c r="I77" s="87"/>
      <c r="J77" s="87"/>
      <c r="K77" s="87"/>
      <c r="L77" s="87"/>
      <c r="M77" s="87"/>
      <c r="N77" s="87"/>
      <c r="O77" s="87"/>
      <c r="P77" s="87"/>
      <c r="Q77" s="87"/>
      <c r="R77" s="87"/>
      <c r="S77" s="87"/>
      <c r="T77" s="87"/>
      <c r="U77" s="87"/>
      <c r="V77" s="87"/>
      <c r="W77" s="87"/>
      <c r="X77" s="87"/>
      <c r="Y77" s="87"/>
      <c r="Z77" s="87"/>
      <c r="AA77" s="87"/>
      <c r="AB77" s="87"/>
      <c r="AC77" s="87"/>
      <c r="AD77" s="65" t="n">
        <f aca="false">SUM(E77:AC77)</f>
        <v>-53</v>
      </c>
      <c r="AE77" s="66" t="n">
        <f aca="false">AD77*D77</f>
        <v>-1446.37</v>
      </c>
      <c r="AF77" s="67"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55" t="s">
        <v>31</v>
      </c>
      <c r="B78" s="83" t="s">
        <v>30</v>
      </c>
      <c r="C78" s="83" t="s">
        <v>11</v>
      </c>
      <c r="D78" s="84" t="n">
        <v>27.29</v>
      </c>
      <c r="E78" s="85"/>
      <c r="F78" s="58" t="n">
        <v>-12</v>
      </c>
      <c r="G78" s="87"/>
      <c r="H78" s="87"/>
      <c r="I78" s="87"/>
      <c r="J78" s="87"/>
      <c r="K78" s="87"/>
      <c r="L78" s="87"/>
      <c r="M78" s="87"/>
      <c r="N78" s="87"/>
      <c r="O78" s="87"/>
      <c r="P78" s="87"/>
      <c r="Q78" s="87"/>
      <c r="R78" s="87"/>
      <c r="S78" s="87"/>
      <c r="T78" s="87"/>
      <c r="U78" s="87"/>
      <c r="V78" s="87"/>
      <c r="W78" s="87"/>
      <c r="X78" s="87"/>
      <c r="Y78" s="87"/>
      <c r="Z78" s="87"/>
      <c r="AA78" s="87"/>
      <c r="AB78" s="87"/>
      <c r="AC78" s="87"/>
      <c r="AD78" s="65" t="n">
        <f aca="false">SUM(E78:AC78)</f>
        <v>-12</v>
      </c>
      <c r="AE78" s="66" t="n">
        <f aca="false">AD78*D78</f>
        <v>-327.48</v>
      </c>
      <c r="AF78" s="67"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55" t="s">
        <v>17</v>
      </c>
      <c r="B79" s="83" t="s">
        <v>30</v>
      </c>
      <c r="C79" s="83" t="s">
        <v>11</v>
      </c>
      <c r="D79" s="84" t="n">
        <v>27.29</v>
      </c>
      <c r="E79" s="85"/>
      <c r="F79" s="58" t="n">
        <v>-15</v>
      </c>
      <c r="G79" s="87"/>
      <c r="H79" s="87"/>
      <c r="I79" s="87"/>
      <c r="J79" s="87"/>
      <c r="K79" s="87"/>
      <c r="L79" s="87"/>
      <c r="M79" s="87"/>
      <c r="N79" s="87"/>
      <c r="O79" s="87"/>
      <c r="P79" s="87"/>
      <c r="Q79" s="87"/>
      <c r="R79" s="87"/>
      <c r="S79" s="87"/>
      <c r="T79" s="87"/>
      <c r="U79" s="87"/>
      <c r="V79" s="87"/>
      <c r="W79" s="87"/>
      <c r="X79" s="87"/>
      <c r="Y79" s="87"/>
      <c r="Z79" s="87"/>
      <c r="AA79" s="87"/>
      <c r="AB79" s="87"/>
      <c r="AC79" s="87"/>
      <c r="AD79" s="65" t="n">
        <f aca="false">SUM(E79:AC79)</f>
        <v>-15</v>
      </c>
      <c r="AE79" s="66" t="n">
        <f aca="false">AD79*D79</f>
        <v>-409.35</v>
      </c>
      <c r="AF79" s="67"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55" t="s">
        <v>17</v>
      </c>
      <c r="B80" s="83" t="s">
        <v>30</v>
      </c>
      <c r="C80" s="83" t="s">
        <v>11</v>
      </c>
      <c r="D80" s="84" t="n">
        <v>24.54</v>
      </c>
      <c r="E80" s="85"/>
      <c r="F80" s="58"/>
      <c r="G80" s="87" t="n">
        <v>-7</v>
      </c>
      <c r="H80" s="87" t="n">
        <v>-7</v>
      </c>
      <c r="I80" s="87" t="n">
        <v>-7</v>
      </c>
      <c r="J80" s="87" t="n">
        <v>-7</v>
      </c>
      <c r="K80" s="87" t="n">
        <v>-7</v>
      </c>
      <c r="L80" s="87" t="n">
        <v>-7</v>
      </c>
      <c r="M80" s="87"/>
      <c r="N80" s="87"/>
      <c r="O80" s="87"/>
      <c r="P80" s="87"/>
      <c r="Q80" s="87"/>
      <c r="R80" s="87"/>
      <c r="S80" s="87"/>
      <c r="T80" s="87"/>
      <c r="U80" s="87"/>
      <c r="V80" s="87"/>
      <c r="W80" s="87"/>
      <c r="X80" s="87"/>
      <c r="Y80" s="87"/>
      <c r="Z80" s="87"/>
      <c r="AA80" s="87"/>
      <c r="AB80" s="87"/>
      <c r="AC80" s="87" t="n">
        <v>-7</v>
      </c>
      <c r="AD80" s="65" t="n">
        <f aca="false">SUM(E80:AC80)</f>
        <v>-49</v>
      </c>
      <c r="AE80" s="66" t="n">
        <f aca="false">AD80*D80</f>
        <v>-1202.46</v>
      </c>
      <c r="AF80" s="67"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4.25" hidden="false" customHeight="true" outlineLevel="0" collapsed="false">
      <c r="A81" s="55" t="s">
        <v>32</v>
      </c>
      <c r="B81" s="83" t="s">
        <v>30</v>
      </c>
      <c r="C81" s="83" t="s">
        <v>11</v>
      </c>
      <c r="D81" s="84" t="n">
        <v>24.54</v>
      </c>
      <c r="E81" s="85"/>
      <c r="F81" s="58"/>
      <c r="G81" s="87" t="n">
        <v>-3</v>
      </c>
      <c r="H81" s="87" t="n">
        <v>-3</v>
      </c>
      <c r="I81" s="87" t="n">
        <v>-3</v>
      </c>
      <c r="J81" s="87" t="n">
        <v>-3</v>
      </c>
      <c r="K81" s="87" t="n">
        <v>-3</v>
      </c>
      <c r="L81" s="87" t="n">
        <v>-3</v>
      </c>
      <c r="M81" s="87"/>
      <c r="N81" s="87"/>
      <c r="O81" s="87"/>
      <c r="P81" s="87"/>
      <c r="Q81" s="87"/>
      <c r="R81" s="87"/>
      <c r="S81" s="87"/>
      <c r="T81" s="87"/>
      <c r="U81" s="87"/>
      <c r="V81" s="87"/>
      <c r="W81" s="87"/>
      <c r="X81" s="87"/>
      <c r="Y81" s="87"/>
      <c r="Z81" s="87"/>
      <c r="AA81" s="87"/>
      <c r="AB81" s="87"/>
      <c r="AC81" s="87" t="n">
        <v>-3</v>
      </c>
      <c r="AD81" s="65" t="n">
        <f aca="false">SUM(E81:AC81)</f>
        <v>-21</v>
      </c>
      <c r="AE81" s="66" t="n">
        <f aca="false">AD81*D81</f>
        <v>-515.34</v>
      </c>
      <c r="AF81" s="67"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4.25" hidden="false" customHeight="true" outlineLevel="0" collapsed="false">
      <c r="A82" s="55" t="s">
        <v>33</v>
      </c>
      <c r="B82" s="83" t="s">
        <v>30</v>
      </c>
      <c r="C82" s="83" t="s">
        <v>23</v>
      </c>
      <c r="D82" s="84" t="n">
        <v>24.54</v>
      </c>
      <c r="E82" s="85"/>
      <c r="F82" s="58"/>
      <c r="G82" s="87" t="n">
        <v>-15</v>
      </c>
      <c r="H82" s="87" t="n">
        <v>-15</v>
      </c>
      <c r="I82" s="87" t="n">
        <v>-15</v>
      </c>
      <c r="J82" s="87" t="n">
        <v>-15</v>
      </c>
      <c r="K82" s="87" t="n">
        <v>-15</v>
      </c>
      <c r="L82" s="87" t="n">
        <v>-15</v>
      </c>
      <c r="M82" s="87"/>
      <c r="N82" s="87"/>
      <c r="O82" s="87"/>
      <c r="P82" s="87"/>
      <c r="Q82" s="87"/>
      <c r="R82" s="87"/>
      <c r="S82" s="87"/>
      <c r="T82" s="87"/>
      <c r="U82" s="87"/>
      <c r="V82" s="87"/>
      <c r="W82" s="87"/>
      <c r="X82" s="87"/>
      <c r="Y82" s="87"/>
      <c r="Z82" s="87"/>
      <c r="AA82" s="87"/>
      <c r="AB82" s="87"/>
      <c r="AC82" s="87" t="n">
        <v>-15</v>
      </c>
      <c r="AD82" s="65" t="n">
        <f aca="false">SUM(E82:AC82)</f>
        <v>-105</v>
      </c>
      <c r="AE82" s="66" t="n">
        <f aca="false">AD82*D82</f>
        <v>-2576.7</v>
      </c>
      <c r="AF82" s="67"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55" t="s">
        <v>34</v>
      </c>
      <c r="B83" s="83" t="s">
        <v>30</v>
      </c>
      <c r="C83" s="83" t="s">
        <v>11</v>
      </c>
      <c r="D83" s="84" t="n">
        <v>24.54</v>
      </c>
      <c r="E83" s="85"/>
      <c r="F83" s="58"/>
      <c r="G83" s="87" t="n">
        <v>-75</v>
      </c>
      <c r="H83" s="87" t="n">
        <v>-75</v>
      </c>
      <c r="I83" s="87" t="n">
        <v>-75</v>
      </c>
      <c r="J83" s="87" t="n">
        <v>-75</v>
      </c>
      <c r="K83" s="87" t="n">
        <v>-75</v>
      </c>
      <c r="L83" s="87" t="n">
        <v>-75</v>
      </c>
      <c r="M83" s="87"/>
      <c r="N83" s="87"/>
      <c r="O83" s="87"/>
      <c r="P83" s="87"/>
      <c r="Q83" s="87"/>
      <c r="R83" s="87"/>
      <c r="S83" s="87"/>
      <c r="T83" s="87"/>
      <c r="U83" s="87"/>
      <c r="V83" s="87"/>
      <c r="W83" s="87"/>
      <c r="X83" s="87"/>
      <c r="Y83" s="87"/>
      <c r="Z83" s="87"/>
      <c r="AA83" s="87"/>
      <c r="AB83" s="87"/>
      <c r="AC83" s="87" t="n">
        <v>-75</v>
      </c>
      <c r="AD83" s="65" t="n">
        <f aca="false">SUM(E83:AC83)</f>
        <v>-525</v>
      </c>
      <c r="AE83" s="66" t="n">
        <f aca="false">AD83*D83</f>
        <v>-12883.5</v>
      </c>
      <c r="AF83" s="67"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4.25" hidden="false" customHeight="true" outlineLevel="0" collapsed="false">
      <c r="A84" s="55" t="s">
        <v>33</v>
      </c>
      <c r="B84" s="83" t="s">
        <v>30</v>
      </c>
      <c r="C84" s="83" t="s">
        <v>11</v>
      </c>
      <c r="D84" s="84" t="n">
        <v>24.54</v>
      </c>
      <c r="E84" s="85"/>
      <c r="F84" s="58"/>
      <c r="G84" s="87" t="n">
        <v>-50</v>
      </c>
      <c r="H84" s="87" t="n">
        <v>-50</v>
      </c>
      <c r="I84" s="87" t="n">
        <v>-50</v>
      </c>
      <c r="J84" s="87" t="n">
        <v>-50</v>
      </c>
      <c r="K84" s="87" t="n">
        <v>-50</v>
      </c>
      <c r="L84" s="87" t="n">
        <v>-50</v>
      </c>
      <c r="M84" s="87"/>
      <c r="N84" s="87"/>
      <c r="O84" s="87"/>
      <c r="P84" s="87"/>
      <c r="Q84" s="87"/>
      <c r="R84" s="87"/>
      <c r="S84" s="87"/>
      <c r="T84" s="87"/>
      <c r="U84" s="87"/>
      <c r="V84" s="87"/>
      <c r="W84" s="87"/>
      <c r="X84" s="87"/>
      <c r="Y84" s="87"/>
      <c r="Z84" s="87"/>
      <c r="AA84" s="87"/>
      <c r="AB84" s="87"/>
      <c r="AC84" s="87" t="n">
        <v>-50</v>
      </c>
      <c r="AD84" s="65" t="n">
        <f aca="false">SUM(E84:AC84)</f>
        <v>-350</v>
      </c>
      <c r="AE84" s="66" t="n">
        <f aca="false">AD84*D84</f>
        <v>-8589</v>
      </c>
      <c r="AF84" s="67"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4.25" hidden="false" customHeight="true" outlineLevel="0" collapsed="false">
      <c r="A85" s="55" t="s">
        <v>32</v>
      </c>
      <c r="B85" s="83" t="s">
        <v>30</v>
      </c>
      <c r="C85" s="83" t="s">
        <v>11</v>
      </c>
      <c r="D85" s="84" t="n">
        <v>24.54</v>
      </c>
      <c r="E85" s="85"/>
      <c r="F85" s="58"/>
      <c r="G85" s="87" t="n">
        <v>-25</v>
      </c>
      <c r="H85" s="87" t="n">
        <v>-25</v>
      </c>
      <c r="I85" s="87" t="n">
        <v>-25</v>
      </c>
      <c r="J85" s="87" t="n">
        <v>-25</v>
      </c>
      <c r="K85" s="87" t="n">
        <v>-25</v>
      </c>
      <c r="L85" s="87" t="n">
        <v>-25</v>
      </c>
      <c r="M85" s="87"/>
      <c r="N85" s="87"/>
      <c r="O85" s="87"/>
      <c r="P85" s="87"/>
      <c r="Q85" s="87"/>
      <c r="R85" s="87"/>
      <c r="S85" s="87"/>
      <c r="T85" s="87"/>
      <c r="U85" s="87"/>
      <c r="V85" s="87"/>
      <c r="W85" s="87"/>
      <c r="X85" s="87"/>
      <c r="Y85" s="87"/>
      <c r="Z85" s="87"/>
      <c r="AA85" s="87"/>
      <c r="AB85" s="87"/>
      <c r="AC85" s="87" t="n">
        <v>-25</v>
      </c>
      <c r="AD85" s="65" t="n">
        <f aca="false">SUM(E85:AC85)</f>
        <v>-175</v>
      </c>
      <c r="AE85" s="66" t="n">
        <f aca="false">AD85*D85</f>
        <v>-4294.5</v>
      </c>
      <c r="AF85" s="67"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4.25" hidden="false" customHeight="true" outlineLevel="0" collapsed="false">
      <c r="A86" s="55" t="s">
        <v>18</v>
      </c>
      <c r="B86" s="83" t="s">
        <v>30</v>
      </c>
      <c r="C86" s="83" t="s">
        <v>11</v>
      </c>
      <c r="D86" s="84" t="n">
        <v>24.54</v>
      </c>
      <c r="E86" s="85"/>
      <c r="F86" s="58"/>
      <c r="G86" s="87" t="n">
        <v>-50</v>
      </c>
      <c r="H86" s="87" t="n">
        <v>-50</v>
      </c>
      <c r="I86" s="87" t="n">
        <v>-50</v>
      </c>
      <c r="J86" s="87" t="n">
        <v>-50</v>
      </c>
      <c r="K86" s="87" t="n">
        <v>-50</v>
      </c>
      <c r="L86" s="87" t="n">
        <v>-50</v>
      </c>
      <c r="M86" s="87"/>
      <c r="N86" s="87"/>
      <c r="O86" s="87"/>
      <c r="P86" s="87"/>
      <c r="Q86" s="87"/>
      <c r="R86" s="87"/>
      <c r="S86" s="87"/>
      <c r="T86" s="87"/>
      <c r="U86" s="87"/>
      <c r="V86" s="87"/>
      <c r="W86" s="87"/>
      <c r="X86" s="87"/>
      <c r="Y86" s="87"/>
      <c r="Z86" s="87"/>
      <c r="AA86" s="87"/>
      <c r="AB86" s="87"/>
      <c r="AC86" s="87" t="n">
        <v>-50</v>
      </c>
      <c r="AD86" s="65" t="n">
        <f aca="false">SUM(E86:AC86)</f>
        <v>-350</v>
      </c>
      <c r="AE86" s="66" t="n">
        <f aca="false">AD86*D86</f>
        <v>-8589</v>
      </c>
      <c r="AF86" s="67"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4.25" hidden="false" customHeight="true" outlineLevel="0" collapsed="false">
      <c r="A87" s="55" t="s">
        <v>35</v>
      </c>
      <c r="B87" s="83" t="s">
        <v>30</v>
      </c>
      <c r="C87" s="83" t="s">
        <v>11</v>
      </c>
      <c r="D87" s="84" t="n">
        <v>35.4</v>
      </c>
      <c r="E87" s="85"/>
      <c r="F87" s="58"/>
      <c r="G87" s="87"/>
      <c r="H87" s="87"/>
      <c r="I87" s="87"/>
      <c r="J87" s="87"/>
      <c r="K87" s="87"/>
      <c r="L87" s="87"/>
      <c r="M87" s="87" t="n">
        <v>-10</v>
      </c>
      <c r="N87" s="87" t="n">
        <v>-10</v>
      </c>
      <c r="O87" s="87" t="n">
        <v>-10</v>
      </c>
      <c r="P87" s="87" t="n">
        <v>-10</v>
      </c>
      <c r="Q87" s="87" t="n">
        <v>-10</v>
      </c>
      <c r="R87" s="87" t="n">
        <v>-10</v>
      </c>
      <c r="S87" s="87" t="n">
        <v>-10</v>
      </c>
      <c r="T87" s="87" t="n">
        <v>-10</v>
      </c>
      <c r="U87" s="87" t="n">
        <v>-10</v>
      </c>
      <c r="V87" s="87" t="n">
        <v>-10</v>
      </c>
      <c r="W87" s="87" t="n">
        <v>-10</v>
      </c>
      <c r="X87" s="87" t="n">
        <v>-10</v>
      </c>
      <c r="Y87" s="87" t="n">
        <v>-10</v>
      </c>
      <c r="Z87" s="87" t="n">
        <v>-10</v>
      </c>
      <c r="AA87" s="87" t="n">
        <v>-10</v>
      </c>
      <c r="AB87" s="87" t="n">
        <v>-10</v>
      </c>
      <c r="AC87" s="87"/>
      <c r="AD87" s="65" t="n">
        <f aca="false">SUM(E87:AC87)</f>
        <v>-160</v>
      </c>
      <c r="AE87" s="66" t="n">
        <f aca="false">AD87*D87</f>
        <v>-5664</v>
      </c>
      <c r="AF87" s="67"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4.25" hidden="false" customHeight="true" outlineLevel="0" collapsed="false">
      <c r="A88" s="55" t="s">
        <v>32</v>
      </c>
      <c r="B88" s="83" t="s">
        <v>30</v>
      </c>
      <c r="C88" s="83" t="s">
        <v>11</v>
      </c>
      <c r="D88" s="84" t="n">
        <v>35.1</v>
      </c>
      <c r="E88" s="85"/>
      <c r="F88" s="58"/>
      <c r="G88" s="87"/>
      <c r="H88" s="87"/>
      <c r="I88" s="87"/>
      <c r="J88" s="87"/>
      <c r="K88" s="87"/>
      <c r="L88" s="87"/>
      <c r="M88" s="87" t="n">
        <v>-50</v>
      </c>
      <c r="N88" s="87" t="n">
        <v>-50</v>
      </c>
      <c r="O88" s="87" t="n">
        <v>-50</v>
      </c>
      <c r="P88" s="87" t="n">
        <v>-50</v>
      </c>
      <c r="Q88" s="87" t="n">
        <v>-50</v>
      </c>
      <c r="R88" s="87" t="n">
        <v>-50</v>
      </c>
      <c r="S88" s="87" t="n">
        <v>-50</v>
      </c>
      <c r="T88" s="87" t="n">
        <v>-50</v>
      </c>
      <c r="U88" s="87" t="n">
        <v>-50</v>
      </c>
      <c r="V88" s="87" t="n">
        <v>-50</v>
      </c>
      <c r="W88" s="87" t="n">
        <v>-50</v>
      </c>
      <c r="X88" s="87" t="n">
        <v>-50</v>
      </c>
      <c r="Y88" s="87" t="n">
        <v>-50</v>
      </c>
      <c r="Z88" s="87" t="n">
        <v>-50</v>
      </c>
      <c r="AA88" s="87" t="n">
        <v>-50</v>
      </c>
      <c r="AB88" s="87" t="n">
        <v>-50</v>
      </c>
      <c r="AC88" s="87"/>
      <c r="AD88" s="65" t="n">
        <f aca="false">SUM(E88:AC88)</f>
        <v>-800</v>
      </c>
      <c r="AE88" s="66" t="n">
        <f aca="false">AD88*D88</f>
        <v>-28080</v>
      </c>
      <c r="AF88" s="67"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4.25" hidden="false" customHeight="true" outlineLevel="0" collapsed="false">
      <c r="A89" s="55" t="s">
        <v>32</v>
      </c>
      <c r="B89" s="83" t="s">
        <v>30</v>
      </c>
      <c r="C89" s="83" t="s">
        <v>11</v>
      </c>
      <c r="D89" s="84" t="n">
        <v>35.4</v>
      </c>
      <c r="E89" s="85"/>
      <c r="F89" s="58"/>
      <c r="G89" s="87"/>
      <c r="H89" s="87"/>
      <c r="I89" s="87"/>
      <c r="J89" s="87"/>
      <c r="K89" s="87"/>
      <c r="L89" s="87"/>
      <c r="M89" s="87" t="n">
        <v>-150</v>
      </c>
      <c r="N89" s="87" t="n">
        <v>-150</v>
      </c>
      <c r="O89" s="87" t="n">
        <v>-150</v>
      </c>
      <c r="P89" s="87" t="n">
        <v>-150</v>
      </c>
      <c r="Q89" s="87" t="n">
        <v>-150</v>
      </c>
      <c r="R89" s="87" t="n">
        <v>-150</v>
      </c>
      <c r="S89" s="87" t="n">
        <v>-150</v>
      </c>
      <c r="T89" s="87" t="n">
        <v>-150</v>
      </c>
      <c r="U89" s="87" t="n">
        <v>-150</v>
      </c>
      <c r="V89" s="87" t="n">
        <v>-150</v>
      </c>
      <c r="W89" s="87" t="n">
        <v>-150</v>
      </c>
      <c r="X89" s="87" t="n">
        <v>-150</v>
      </c>
      <c r="Y89" s="87" t="n">
        <v>-150</v>
      </c>
      <c r="Z89" s="87" t="n">
        <v>-150</v>
      </c>
      <c r="AA89" s="87" t="n">
        <v>-150</v>
      </c>
      <c r="AB89" s="87" t="n">
        <v>-150</v>
      </c>
      <c r="AC89" s="87"/>
      <c r="AD89" s="65" t="n">
        <f aca="false">SUM(E89:AC89)</f>
        <v>-2400</v>
      </c>
      <c r="AE89" s="66" t="n">
        <f aca="false">AD89*D89</f>
        <v>-84960</v>
      </c>
      <c r="AF89" s="67"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4.25" hidden="false" customHeight="true" outlineLevel="0" collapsed="false">
      <c r="A90" s="55" t="s">
        <v>33</v>
      </c>
      <c r="B90" s="83" t="s">
        <v>30</v>
      </c>
      <c r="C90" s="83" t="s">
        <v>23</v>
      </c>
      <c r="D90" s="84" t="n">
        <v>35.6</v>
      </c>
      <c r="E90" s="85"/>
      <c r="F90" s="58"/>
      <c r="G90" s="87"/>
      <c r="H90" s="87"/>
      <c r="I90" s="87"/>
      <c r="J90" s="87"/>
      <c r="K90" s="87"/>
      <c r="L90" s="87"/>
      <c r="M90" s="87" t="n">
        <v>-90</v>
      </c>
      <c r="N90" s="87" t="n">
        <v>-90</v>
      </c>
      <c r="O90" s="87" t="n">
        <v>-90</v>
      </c>
      <c r="P90" s="87" t="n">
        <v>-90</v>
      </c>
      <c r="Q90" s="87" t="n">
        <v>-90</v>
      </c>
      <c r="R90" s="87" t="n">
        <v>-90</v>
      </c>
      <c r="S90" s="87" t="n">
        <v>-90</v>
      </c>
      <c r="T90" s="87" t="n">
        <v>-90</v>
      </c>
      <c r="U90" s="87" t="n">
        <v>-90</v>
      </c>
      <c r="V90" s="87" t="n">
        <v>-90</v>
      </c>
      <c r="W90" s="87" t="n">
        <v>-90</v>
      </c>
      <c r="X90" s="87" t="n">
        <v>-90</v>
      </c>
      <c r="Y90" s="87" t="n">
        <v>-90</v>
      </c>
      <c r="Z90" s="87" t="n">
        <v>-90</v>
      </c>
      <c r="AA90" s="87" t="n">
        <v>-90</v>
      </c>
      <c r="AB90" s="87" t="n">
        <v>-90</v>
      </c>
      <c r="AC90" s="87"/>
      <c r="AD90" s="65" t="n">
        <f aca="false">SUM(E90:AC90)</f>
        <v>-1440</v>
      </c>
      <c r="AE90" s="66" t="n">
        <f aca="false">AD90*D90</f>
        <v>-51264</v>
      </c>
      <c r="AF90" s="67"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4.25" hidden="false" customHeight="true" outlineLevel="0" collapsed="false">
      <c r="A91" s="55" t="s">
        <v>18</v>
      </c>
      <c r="B91" s="83" t="s">
        <v>30</v>
      </c>
      <c r="C91" s="83" t="s">
        <v>11</v>
      </c>
      <c r="D91" s="84" t="n">
        <v>27.29</v>
      </c>
      <c r="E91" s="85"/>
      <c r="F91" s="58" t="n">
        <v>-45</v>
      </c>
      <c r="G91" s="86"/>
      <c r="H91" s="86"/>
      <c r="I91" s="86"/>
      <c r="J91" s="86"/>
      <c r="K91" s="86"/>
      <c r="L91" s="86"/>
      <c r="M91" s="87"/>
      <c r="N91" s="87"/>
      <c r="O91" s="87"/>
      <c r="P91" s="87"/>
      <c r="Q91" s="87"/>
      <c r="R91" s="87"/>
      <c r="S91" s="87"/>
      <c r="T91" s="87"/>
      <c r="U91" s="87"/>
      <c r="V91" s="87"/>
      <c r="W91" s="87"/>
      <c r="X91" s="87"/>
      <c r="Y91" s="87"/>
      <c r="Z91" s="87"/>
      <c r="AA91" s="87"/>
      <c r="AB91" s="87"/>
      <c r="AC91" s="87"/>
      <c r="AD91" s="65" t="n">
        <f aca="false">SUM(E91:AC91)</f>
        <v>-45</v>
      </c>
      <c r="AE91" s="66" t="n">
        <f aca="false">AD91*D91</f>
        <v>-1228.05</v>
      </c>
      <c r="AF91" s="67"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4.25" hidden="false" customHeight="true" outlineLevel="0" collapsed="false">
      <c r="A92" s="55"/>
      <c r="B92" s="83"/>
      <c r="C92" s="83"/>
      <c r="D92" s="84"/>
      <c r="E92" s="85"/>
      <c r="F92" s="58"/>
      <c r="G92" s="86"/>
      <c r="H92" s="86"/>
      <c r="I92" s="86"/>
      <c r="J92" s="86"/>
      <c r="K92" s="86"/>
      <c r="L92" s="86"/>
      <c r="M92" s="87"/>
      <c r="N92" s="87"/>
      <c r="O92" s="87"/>
      <c r="P92" s="87"/>
      <c r="Q92" s="87"/>
      <c r="R92" s="87"/>
      <c r="S92" s="87"/>
      <c r="T92" s="87"/>
      <c r="U92" s="87"/>
      <c r="V92" s="87"/>
      <c r="W92" s="87"/>
      <c r="X92" s="87"/>
      <c r="Y92" s="87"/>
      <c r="Z92" s="87"/>
      <c r="AA92" s="87"/>
      <c r="AB92" s="87"/>
      <c r="AC92" s="87"/>
      <c r="AD92" s="65" t="n">
        <f aca="false">SUM(E92:AC92)</f>
        <v>0</v>
      </c>
      <c r="AE92" s="66" t="n">
        <f aca="false">AD92*D92</f>
        <v>0</v>
      </c>
      <c r="AF92" s="67"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4.25" hidden="false" customHeight="true" outlineLevel="0" collapsed="false">
      <c r="A93" s="55"/>
      <c r="B93" s="83"/>
      <c r="C93" s="83"/>
      <c r="D93" s="84"/>
      <c r="E93" s="85"/>
      <c r="F93" s="58"/>
      <c r="G93" s="86"/>
      <c r="H93" s="86"/>
      <c r="I93" s="86"/>
      <c r="J93" s="86"/>
      <c r="K93" s="86"/>
      <c r="L93" s="86"/>
      <c r="M93" s="87"/>
      <c r="N93" s="87"/>
      <c r="O93" s="87"/>
      <c r="P93" s="87"/>
      <c r="Q93" s="87"/>
      <c r="R93" s="87"/>
      <c r="S93" s="87"/>
      <c r="T93" s="87"/>
      <c r="U93" s="87"/>
      <c r="V93" s="87"/>
      <c r="W93" s="87"/>
      <c r="X93" s="87"/>
      <c r="Y93" s="87"/>
      <c r="Z93" s="87"/>
      <c r="AA93" s="87"/>
      <c r="AB93" s="87"/>
      <c r="AC93" s="87"/>
      <c r="AD93" s="65" t="n">
        <f aca="false">SUM(E93:AC93)</f>
        <v>0</v>
      </c>
      <c r="AE93" s="66" t="n">
        <f aca="false">AD93*D93</f>
        <v>0</v>
      </c>
      <c r="AF93" s="67"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73"/>
      <c r="B94" s="74"/>
      <c r="C94" s="74"/>
      <c r="D94" s="81"/>
      <c r="E94" s="82"/>
      <c r="F94" s="58"/>
      <c r="G94" s="58"/>
      <c r="H94" s="58"/>
      <c r="I94" s="58"/>
      <c r="J94" s="58"/>
      <c r="K94" s="58"/>
      <c r="L94" s="58"/>
      <c r="M94" s="58"/>
      <c r="N94" s="58"/>
      <c r="O94" s="58"/>
      <c r="P94" s="58"/>
      <c r="Q94" s="58"/>
      <c r="R94" s="58"/>
      <c r="S94" s="58"/>
      <c r="T94" s="58"/>
      <c r="U94" s="58"/>
      <c r="V94" s="58"/>
      <c r="W94" s="58"/>
      <c r="X94" s="58"/>
      <c r="Y94" s="58"/>
      <c r="Z94" s="58"/>
      <c r="AA94" s="58"/>
      <c r="AB94" s="58"/>
      <c r="AC94" s="58"/>
      <c r="AD94" s="65" t="n">
        <f aca="false">SUM(F94:AC94)</f>
        <v>0</v>
      </c>
      <c r="AE94" s="66" t="n">
        <f aca="false">AD94*D94</f>
        <v>0</v>
      </c>
      <c r="AF94" s="67"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4.25" hidden="false" customHeight="true" outlineLevel="0" collapsed="false">
      <c r="A95" s="88"/>
      <c r="B95" s="89"/>
      <c r="C95" s="89"/>
      <c r="D95" s="89"/>
      <c r="E95" s="90"/>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91"/>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2"/>
      <c r="B96" s="93"/>
      <c r="C96" s="93"/>
      <c r="D96" s="94"/>
      <c r="E96" s="95"/>
      <c r="F96" s="96"/>
      <c r="G96" s="97"/>
      <c r="H96" s="97"/>
      <c r="I96" s="97"/>
      <c r="J96" s="97"/>
      <c r="K96" s="97"/>
      <c r="L96" s="97"/>
      <c r="M96" s="97"/>
      <c r="N96" s="97"/>
      <c r="O96" s="97"/>
      <c r="P96" s="97"/>
      <c r="Q96" s="97"/>
      <c r="R96" s="97"/>
      <c r="S96" s="97"/>
      <c r="T96" s="97"/>
      <c r="U96" s="97"/>
      <c r="V96" s="97"/>
      <c r="W96" s="97"/>
      <c r="X96" s="97"/>
      <c r="Y96" s="97"/>
      <c r="Z96" s="97"/>
      <c r="AA96" s="97"/>
      <c r="AB96" s="97"/>
      <c r="AC96" s="97"/>
      <c r="AD96" s="65" t="n">
        <f aca="false">SUM(E96:AC96)</f>
        <v>0</v>
      </c>
      <c r="AE96" s="66" t="n">
        <f aca="false">AD96*D96</f>
        <v>0</v>
      </c>
      <c r="AF96" s="67"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2" t="s">
        <v>24</v>
      </c>
      <c r="B97" s="93" t="s">
        <v>25</v>
      </c>
      <c r="C97" s="93" t="s">
        <v>11</v>
      </c>
      <c r="D97" s="94" t="n">
        <v>18</v>
      </c>
      <c r="E97" s="95"/>
      <c r="F97" s="96"/>
      <c r="G97" s="96" t="n">
        <v>-6</v>
      </c>
      <c r="H97" s="97" t="n">
        <v>-11</v>
      </c>
      <c r="I97" s="97" t="n">
        <v>-20</v>
      </c>
      <c r="J97" s="97" t="n">
        <v>-24</v>
      </c>
      <c r="K97" s="97" t="n">
        <v>-15</v>
      </c>
      <c r="L97" s="97"/>
      <c r="M97" s="97"/>
      <c r="N97" s="97"/>
      <c r="O97" s="97"/>
      <c r="P97" s="97"/>
      <c r="Q97" s="97"/>
      <c r="R97" s="97"/>
      <c r="S97" s="97"/>
      <c r="T97" s="97"/>
      <c r="U97" s="97"/>
      <c r="V97" s="97"/>
      <c r="W97" s="97"/>
      <c r="X97" s="97"/>
      <c r="Y97" s="97"/>
      <c r="Z97" s="97"/>
      <c r="AA97" s="97"/>
      <c r="AB97" s="97"/>
      <c r="AC97" s="97"/>
      <c r="AD97" s="65" t="n">
        <f aca="false">SUM(E97:AC97)</f>
        <v>-76</v>
      </c>
      <c r="AE97" s="66" t="n">
        <f aca="false">AD97*D97</f>
        <v>-1368</v>
      </c>
      <c r="AF97" s="67" t="str">
        <f aca="false">IF(AD97&lt;0,"buy","sell")</f>
        <v>buy</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2" t="s">
        <v>13</v>
      </c>
      <c r="B98" s="93" t="s">
        <v>36</v>
      </c>
      <c r="C98" s="93" t="s">
        <v>11</v>
      </c>
      <c r="D98" s="94" t="n">
        <v>24</v>
      </c>
      <c r="E98" s="95"/>
      <c r="F98" s="96"/>
      <c r="G98" s="97"/>
      <c r="H98" s="97"/>
      <c r="I98" s="97"/>
      <c r="J98" s="97"/>
      <c r="K98" s="97"/>
      <c r="L98" s="97"/>
      <c r="M98" s="97"/>
      <c r="N98" s="97" t="n">
        <v>-50</v>
      </c>
      <c r="O98" s="97"/>
      <c r="P98" s="97"/>
      <c r="Q98" s="97"/>
      <c r="R98" s="97"/>
      <c r="S98" s="97"/>
      <c r="T98" s="97"/>
      <c r="U98" s="97"/>
      <c r="V98" s="97"/>
      <c r="W98" s="97"/>
      <c r="X98" s="97"/>
      <c r="Y98" s="97"/>
      <c r="Z98" s="97"/>
      <c r="AA98" s="97"/>
      <c r="AB98" s="97"/>
      <c r="AC98" s="97"/>
      <c r="AD98" s="65" t="n">
        <f aca="false">SUM(E98:AC98)</f>
        <v>-50</v>
      </c>
      <c r="AE98" s="66" t="n">
        <f aca="false">AD98*D98</f>
        <v>-1200</v>
      </c>
      <c r="AF98" s="67" t="str">
        <f aca="false">IF(AD98&lt;0,"buy","sell")</f>
        <v>buy</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92" t="s">
        <v>13</v>
      </c>
      <c r="B99" s="93" t="s">
        <v>27</v>
      </c>
      <c r="C99" s="93" t="s">
        <v>11</v>
      </c>
      <c r="D99" s="94" t="n">
        <v>29</v>
      </c>
      <c r="E99" s="95"/>
      <c r="F99" s="96"/>
      <c r="G99" s="97"/>
      <c r="H99" s="97"/>
      <c r="I99" s="97"/>
      <c r="J99" s="97"/>
      <c r="K99" s="97"/>
      <c r="L99" s="97"/>
      <c r="M99" s="97"/>
      <c r="N99" s="97"/>
      <c r="O99" s="97" t="n">
        <v>-50</v>
      </c>
      <c r="P99" s="97" t="n">
        <v>-50</v>
      </c>
      <c r="Q99" s="97" t="n">
        <v>-50</v>
      </c>
      <c r="R99" s="97" t="n">
        <v>-50</v>
      </c>
      <c r="S99" s="97"/>
      <c r="T99" s="97"/>
      <c r="U99" s="97"/>
      <c r="V99" s="97"/>
      <c r="W99" s="97"/>
      <c r="X99" s="97"/>
      <c r="Y99" s="97"/>
      <c r="Z99" s="97"/>
      <c r="AA99" s="97"/>
      <c r="AB99" s="97"/>
      <c r="AC99" s="97"/>
      <c r="AD99" s="65" t="n">
        <f aca="false">SUM(E99:AC99)</f>
        <v>-200</v>
      </c>
      <c r="AE99" s="66" t="n">
        <f aca="false">AD99*D99</f>
        <v>-5800</v>
      </c>
      <c r="AF99" s="67" t="str">
        <f aca="false">IF(AD99&lt;0,"buy","sell")</f>
        <v>buy</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92"/>
      <c r="B100" s="93"/>
      <c r="C100" s="93"/>
      <c r="D100" s="98"/>
      <c r="E100" s="95"/>
      <c r="F100" s="96"/>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65" t="n">
        <f aca="false">SUM(E100:AC100)</f>
        <v>0</v>
      </c>
      <c r="AE100" s="66" t="n">
        <f aca="false">AD100*D100</f>
        <v>0</v>
      </c>
      <c r="AF100" s="67"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92"/>
      <c r="B101" s="93"/>
      <c r="C101" s="93"/>
      <c r="D101" s="98"/>
      <c r="E101" s="95"/>
      <c r="F101" s="96"/>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65" t="n">
        <f aca="false">SUM(E101:AC101)</f>
        <v>0</v>
      </c>
      <c r="AE101" s="66" t="n">
        <f aca="false">AD101*D101</f>
        <v>0</v>
      </c>
      <c r="AF101" s="67"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92"/>
      <c r="B102" s="93"/>
      <c r="C102" s="93"/>
      <c r="D102" s="94"/>
      <c r="E102" s="95"/>
      <c r="F102" s="96"/>
      <c r="G102" s="97"/>
      <c r="H102" s="97"/>
      <c r="I102" s="97"/>
      <c r="J102" s="97"/>
      <c r="K102" s="97"/>
      <c r="L102" s="97"/>
      <c r="M102" s="97"/>
      <c r="N102" s="97"/>
      <c r="O102" s="97"/>
      <c r="P102" s="97"/>
      <c r="Q102" s="97"/>
      <c r="R102" s="97"/>
      <c r="S102" s="97"/>
      <c r="T102" s="97"/>
      <c r="U102" s="97"/>
      <c r="V102" s="97"/>
      <c r="W102" s="97"/>
      <c r="X102" s="97"/>
      <c r="Y102" s="99"/>
      <c r="Z102" s="99"/>
      <c r="AA102" s="97"/>
      <c r="AB102" s="97"/>
      <c r="AC102" s="97"/>
      <c r="AD102" s="65" t="n">
        <f aca="false">SUM(AA102:AC102)</f>
        <v>0</v>
      </c>
      <c r="AE102" s="66" t="n">
        <f aca="false">AD102*D102</f>
        <v>0</v>
      </c>
      <c r="AF102" s="67" t="str">
        <f aca="false">IF(AD102&lt;0,"buy","sell")</f>
        <v>sell</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3.5" hidden="false" customHeight="false" outlineLevel="0" collapsed="false">
      <c r="A103" s="100"/>
      <c r="B103" s="101"/>
      <c r="C103" s="101"/>
      <c r="D103" s="102"/>
      <c r="E103" s="102"/>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4"/>
      <c r="AD103" s="105" t="n">
        <f aca="false">SUM(F109:AC109)</f>
        <v>0</v>
      </c>
      <c r="AE103" s="66" t="n">
        <f aca="false">AD103*D103</f>
        <v>0</v>
      </c>
      <c r="AF103" s="67" t="str">
        <f aca="false">IF(AD103&lt;0,"buy","sell")</f>
        <v>sell</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06"/>
      <c r="B104" s="107"/>
      <c r="C104" s="107"/>
      <c r="D104" s="108"/>
      <c r="E104" s="108"/>
      <c r="F104" s="109"/>
      <c r="G104" s="110"/>
      <c r="H104" s="109"/>
      <c r="I104" s="109"/>
      <c r="J104" s="109"/>
      <c r="K104" s="109"/>
      <c r="L104" s="109"/>
      <c r="M104" s="109"/>
      <c r="N104" s="109"/>
      <c r="O104" s="109"/>
      <c r="P104" s="109"/>
      <c r="Q104" s="109"/>
      <c r="R104" s="109"/>
      <c r="S104" s="109"/>
      <c r="T104" s="109"/>
      <c r="U104" s="110"/>
      <c r="V104" s="109"/>
      <c r="W104" s="109"/>
      <c r="X104" s="109"/>
      <c r="Y104" s="109"/>
      <c r="Z104" s="109"/>
      <c r="AA104" s="109"/>
      <c r="AB104" s="109"/>
      <c r="AC104" s="111"/>
      <c r="AD104" s="105" t="n">
        <f aca="false">SUM(E104:AC104)</f>
        <v>0</v>
      </c>
      <c r="AE104" s="66" t="n">
        <f aca="false">AD104*D104</f>
        <v>0</v>
      </c>
      <c r="AF104" s="67" t="str">
        <f aca="false">IF(AD104&lt;0,"buy","sell")</f>
        <v>sell</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06"/>
      <c r="B105" s="112"/>
      <c r="C105" s="112"/>
      <c r="D105" s="108"/>
      <c r="E105" s="108"/>
      <c r="F105" s="109"/>
      <c r="G105" s="110"/>
      <c r="H105" s="109"/>
      <c r="I105" s="109"/>
      <c r="J105" s="109"/>
      <c r="K105" s="109"/>
      <c r="L105" s="109"/>
      <c r="M105" s="109"/>
      <c r="N105" s="109"/>
      <c r="O105" s="109"/>
      <c r="P105" s="109"/>
      <c r="Q105" s="109"/>
      <c r="R105" s="109"/>
      <c r="S105" s="109"/>
      <c r="T105" s="109"/>
      <c r="U105" s="113"/>
      <c r="V105" s="109"/>
      <c r="W105" s="109"/>
      <c r="X105" s="109"/>
      <c r="Y105" s="109"/>
      <c r="Z105" s="109"/>
      <c r="AA105" s="109"/>
      <c r="AB105" s="109"/>
      <c r="AC105" s="111"/>
      <c r="AD105" s="105" t="n">
        <f aca="false">SUM(F110:AC110)</f>
        <v>0</v>
      </c>
      <c r="AE105" s="66" t="n">
        <f aca="false">AD105*D105</f>
        <v>0</v>
      </c>
      <c r="AF105" s="67" t="str">
        <f aca="false">IF(AD105&lt;0,"buy","sell")</f>
        <v>sell</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14" t="s">
        <v>20</v>
      </c>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6"/>
      <c r="B107" s="116"/>
      <c r="C107" s="116"/>
      <c r="D107" s="117"/>
      <c r="E107" s="117"/>
      <c r="F107" s="116"/>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9"/>
      <c r="AD107" s="120"/>
      <c r="AE107" s="121"/>
      <c r="AF107" s="118"/>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8" hidden="false" customHeight="false" outlineLevel="0" collapsed="false">
      <c r="A108" s="122" t="s">
        <v>37</v>
      </c>
      <c r="B108" s="123"/>
      <c r="C108" s="124"/>
      <c r="D108" s="125"/>
      <c r="E108" s="125"/>
      <c r="F108" s="126"/>
      <c r="G108" s="126"/>
      <c r="K108" s="127"/>
      <c r="S108" s="1" t="s">
        <v>1</v>
      </c>
      <c r="Z108" s="128"/>
      <c r="AA108" s="128"/>
      <c r="AB108" s="128"/>
      <c r="AC108" s="129"/>
      <c r="AD108" s="120"/>
      <c r="AE108" s="121"/>
      <c r="AF108" s="128"/>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3.5" hidden="false" customHeight="false" outlineLevel="0" collapsed="false">
      <c r="A109" s="130"/>
      <c r="B109" s="131"/>
      <c r="C109" s="131"/>
      <c r="D109" s="125"/>
      <c r="E109" s="125"/>
      <c r="F109" s="126"/>
      <c r="G109" s="126"/>
      <c r="K109" s="132"/>
      <c r="L109" s="132"/>
      <c r="Z109" s="128"/>
      <c r="AA109" s="128"/>
      <c r="AB109" s="128"/>
      <c r="AC109" s="129"/>
      <c r="AD109" s="120"/>
      <c r="AE109" s="121"/>
      <c r="AF109" s="128"/>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8.75" hidden="false" customHeight="false" outlineLevel="0" collapsed="false">
      <c r="A110" s="133" t="s">
        <v>38</v>
      </c>
      <c r="B110" s="134"/>
      <c r="C110" s="134" t="s">
        <v>39</v>
      </c>
      <c r="D110" s="135" t="s">
        <v>5</v>
      </c>
      <c r="E110" s="134"/>
      <c r="F110" s="136" t="s">
        <v>40</v>
      </c>
      <c r="G110" s="137"/>
      <c r="K110" s="132"/>
      <c r="L110" s="127"/>
      <c r="Z110" s="16"/>
      <c r="AA110" s="128"/>
      <c r="AB110" s="128"/>
      <c r="AC110" s="129"/>
      <c r="AD110" s="120"/>
      <c r="AE110" s="121"/>
      <c r="AF110" s="128"/>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8" hidden="false" customHeight="false" outlineLevel="0" collapsed="false">
      <c r="A111" s="138" t="s">
        <v>41</v>
      </c>
      <c r="B111" s="139" t="s">
        <v>42</v>
      </c>
      <c r="C111" s="139"/>
      <c r="D111" s="140"/>
      <c r="E111" s="139"/>
      <c r="F111" s="126" t="s">
        <v>43</v>
      </c>
      <c r="G111" s="126" t="s">
        <v>44</v>
      </c>
      <c r="K111" s="132"/>
      <c r="L111" s="127"/>
      <c r="Z111" s="128" t="s">
        <v>45</v>
      </c>
      <c r="AA111" s="128"/>
      <c r="AB111" s="128"/>
      <c r="AD111" s="141"/>
      <c r="AE111" s="142"/>
      <c r="AF111" s="128"/>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1" t="n">
        <v>24</v>
      </c>
      <c r="B112" s="131" t="n">
        <v>1</v>
      </c>
      <c r="C112" s="118" t="n">
        <v>1</v>
      </c>
      <c r="D112" s="143"/>
      <c r="E112" s="144"/>
      <c r="F112" s="145" t="n">
        <f aca="false">D112-0.25</f>
        <v>-0.25</v>
      </c>
      <c r="G112" s="146" t="n">
        <f aca="false">D112+0.56</f>
        <v>0.56</v>
      </c>
      <c r="K112" s="132"/>
      <c r="Z112" s="128"/>
      <c r="AD112" s="147"/>
      <c r="AE112" s="147"/>
      <c r="AG112" s="16"/>
    </row>
    <row r="113" customFormat="false" ht="12.75" hidden="false" customHeight="false" outlineLevel="0" collapsed="false">
      <c r="A113" s="126" t="n">
        <v>1</v>
      </c>
      <c r="B113" s="126" t="n">
        <v>2</v>
      </c>
      <c r="C113" s="118" t="n">
        <v>1</v>
      </c>
      <c r="D113" s="143"/>
      <c r="E113" s="148"/>
      <c r="F113" s="145" t="n">
        <f aca="false">D113-0.25</f>
        <v>-0.25</v>
      </c>
      <c r="G113" s="146" t="n">
        <f aca="false">D113+0.56</f>
        <v>0.56</v>
      </c>
      <c r="K113" s="132"/>
      <c r="Z113" s="1" t="s">
        <v>46</v>
      </c>
      <c r="AD113" s="149" t="n">
        <f aca="false">SUM(AD14:AD75)</f>
        <v>1176</v>
      </c>
      <c r="AE113" s="149" t="n">
        <f aca="false">SUM(AE14:AE75)</f>
        <v>39889</v>
      </c>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1" t="n">
        <v>2</v>
      </c>
      <c r="B114" s="131" t="n">
        <v>3</v>
      </c>
      <c r="C114" s="118" t="n">
        <v>1</v>
      </c>
      <c r="D114" s="143"/>
      <c r="E114" s="148"/>
      <c r="F114" s="145" t="n">
        <f aca="false">D114-0.25</f>
        <v>-0.25</v>
      </c>
      <c r="G114" s="146" t="n">
        <f aca="false">D114+0.56</f>
        <v>0.56</v>
      </c>
      <c r="K114" s="132"/>
      <c r="Z114" s="1" t="s">
        <v>47</v>
      </c>
      <c r="AC114" s="150"/>
      <c r="AD114" s="149" t="n">
        <f aca="false">SUM(AD75:AD103)</f>
        <v>-6826</v>
      </c>
      <c r="AE114" s="149" t="n">
        <f aca="false">SUM(AE75:AE103)</f>
        <v>-220397.75</v>
      </c>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26" t="n">
        <v>3</v>
      </c>
      <c r="B115" s="126" t="n">
        <v>4</v>
      </c>
      <c r="C115" s="118" t="n">
        <v>1</v>
      </c>
      <c r="D115" s="143"/>
      <c r="E115" s="148"/>
      <c r="F115" s="145" t="n">
        <f aca="false">D115-0.25</f>
        <v>-0.25</v>
      </c>
      <c r="G115" s="146" t="n">
        <f aca="false">D115+0.56</f>
        <v>0.56</v>
      </c>
      <c r="K115" s="132"/>
      <c r="Z115" s="151"/>
      <c r="AA115" s="151"/>
      <c r="AB115" s="151"/>
      <c r="AC115" s="91"/>
      <c r="AD115" s="16"/>
      <c r="AE115" s="16"/>
      <c r="AF115" s="151"/>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1" t="n">
        <v>4</v>
      </c>
      <c r="B116" s="131" t="n">
        <v>5</v>
      </c>
      <c r="C116" s="118" t="n">
        <v>1</v>
      </c>
      <c r="D116" s="143"/>
      <c r="E116" s="148"/>
      <c r="F116" s="145" t="n">
        <f aca="false">D116-0.25</f>
        <v>-0.25</v>
      </c>
      <c r="G116" s="146" t="n">
        <f aca="false">D116+0.56</f>
        <v>0.56</v>
      </c>
      <c r="I116" s="16"/>
      <c r="J116" s="16"/>
      <c r="K116" s="16"/>
      <c r="L116" s="16"/>
      <c r="M116" s="16"/>
      <c r="N116" s="16"/>
      <c r="Z116" s="152" t="s">
        <v>48</v>
      </c>
      <c r="AA116" s="152"/>
      <c r="AB116" s="152"/>
      <c r="AC116" s="153"/>
      <c r="AD116" s="154"/>
      <c r="AE116" s="155"/>
      <c r="AF116" s="147"/>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26" t="n">
        <v>5</v>
      </c>
      <c r="B117" s="126" t="n">
        <v>6</v>
      </c>
      <c r="C117" s="118" t="n">
        <v>1</v>
      </c>
      <c r="D117" s="143"/>
      <c r="E117" s="148"/>
      <c r="F117" s="145" t="n">
        <f aca="false">D117-0.25</f>
        <v>-0.25</v>
      </c>
      <c r="G117" s="146" t="n">
        <f aca="false">D117+0.56</f>
        <v>0.56</v>
      </c>
      <c r="I117" s="16"/>
      <c r="J117" s="16"/>
      <c r="K117" s="16"/>
      <c r="L117" s="16"/>
      <c r="M117" s="16"/>
      <c r="N117" s="16"/>
      <c r="Z117" s="152"/>
      <c r="AA117" s="152"/>
      <c r="AB117" s="152"/>
      <c r="AC117" s="153"/>
      <c r="AD117" s="154"/>
      <c r="AE117" s="155"/>
      <c r="AF117" s="147"/>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31" t="n">
        <v>6</v>
      </c>
      <c r="B118" s="131" t="n">
        <v>7</v>
      </c>
      <c r="C118" s="118" t="n">
        <v>1</v>
      </c>
      <c r="D118" s="143"/>
      <c r="E118" s="148"/>
      <c r="F118" s="145" t="n">
        <f aca="false">D118-0.25</f>
        <v>-0.25</v>
      </c>
      <c r="G118" s="146" t="n">
        <f aca="false">D118+0.56</f>
        <v>0.56</v>
      </c>
      <c r="I118" s="16"/>
      <c r="J118" s="16"/>
      <c r="K118" s="16"/>
      <c r="L118" s="16"/>
      <c r="M118" s="16"/>
      <c r="N118" s="16"/>
      <c r="Z118" s="152" t="s">
        <v>47</v>
      </c>
      <c r="AA118" s="152"/>
      <c r="AB118" s="152"/>
      <c r="AC118" s="153"/>
      <c r="AD118" s="156" t="n">
        <f aca="false">SUM(AD103:AD106)</f>
        <v>0</v>
      </c>
      <c r="AE118" s="156" t="n">
        <f aca="false">SUM(AE103:AE106)</f>
        <v>0</v>
      </c>
      <c r="AF118" s="147"/>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6" t="n">
        <v>7</v>
      </c>
      <c r="B119" s="126" t="n">
        <v>8</v>
      </c>
      <c r="C119" s="118" t="n">
        <v>1</v>
      </c>
      <c r="D119" s="143"/>
      <c r="E119" s="148"/>
      <c r="F119" s="145" t="n">
        <f aca="false">D119-0.25</f>
        <v>-0.25</v>
      </c>
      <c r="G119" s="146" t="n">
        <f aca="false">D119+0.56</f>
        <v>0.56</v>
      </c>
      <c r="I119" s="16"/>
      <c r="J119" s="16"/>
      <c r="K119" s="16"/>
      <c r="L119" s="16"/>
      <c r="M119" s="16"/>
      <c r="N119" s="16"/>
      <c r="Z119" s="147"/>
      <c r="AA119" s="147"/>
      <c r="AB119" s="147"/>
      <c r="AC119" s="157"/>
      <c r="AD119" s="147"/>
      <c r="AE119" s="147"/>
      <c r="AF119" s="147"/>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31" t="n">
        <v>8</v>
      </c>
      <c r="B120" s="131" t="n">
        <v>9</v>
      </c>
      <c r="C120" s="118" t="n">
        <v>1</v>
      </c>
      <c r="D120" s="143"/>
      <c r="E120" s="148"/>
      <c r="F120" s="145" t="n">
        <f aca="false">D120-0.25</f>
        <v>-0.25</v>
      </c>
      <c r="G120" s="146" t="n">
        <f aca="false">D120+0.56</f>
        <v>0.56</v>
      </c>
      <c r="I120" s="16"/>
      <c r="J120" s="16"/>
      <c r="K120" s="16"/>
      <c r="L120" s="16"/>
      <c r="M120" s="16"/>
      <c r="N120" s="16"/>
      <c r="Z120" s="147"/>
      <c r="AA120" s="147"/>
      <c r="AB120" s="147"/>
      <c r="AC120" s="157"/>
      <c r="AD120" s="147"/>
      <c r="AE120" s="147"/>
      <c r="AF120" s="147"/>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6" t="n">
        <v>9</v>
      </c>
      <c r="B121" s="126" t="n">
        <v>10</v>
      </c>
      <c r="C121" s="118" t="n">
        <v>1</v>
      </c>
      <c r="D121" s="143"/>
      <c r="E121" s="148"/>
      <c r="F121" s="145" t="n">
        <f aca="false">D121-0.25</f>
        <v>-0.25</v>
      </c>
      <c r="G121" s="146" t="n">
        <f aca="false">D121+0.56</f>
        <v>0.56</v>
      </c>
      <c r="I121" s="16"/>
      <c r="J121" s="16"/>
      <c r="K121" s="16"/>
      <c r="L121" s="16"/>
      <c r="M121" s="16"/>
      <c r="N121" s="16"/>
      <c r="Z121" s="147"/>
      <c r="AA121" s="147"/>
      <c r="AB121" s="147"/>
      <c r="AC121" s="157"/>
      <c r="AD121" s="147"/>
      <c r="AE121" s="147"/>
      <c r="AF121" s="147"/>
      <c r="AG121" s="16"/>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c r="BI121" s="147"/>
      <c r="BJ121" s="147"/>
      <c r="BK121" s="147"/>
      <c r="BL121" s="147"/>
      <c r="BM121" s="147"/>
      <c r="BN121" s="147"/>
      <c r="BO121" s="147"/>
      <c r="BP121" s="147"/>
      <c r="BQ121" s="147"/>
      <c r="BR121" s="147"/>
      <c r="BS121" s="147"/>
      <c r="BT121" s="147"/>
      <c r="BU121" s="147"/>
      <c r="BV121" s="147"/>
      <c r="BW121" s="147"/>
      <c r="BX121" s="147"/>
      <c r="BY121" s="147"/>
      <c r="BZ121" s="147"/>
      <c r="CA121" s="147"/>
      <c r="CB121" s="147"/>
      <c r="CC121" s="147"/>
      <c r="CD121" s="147"/>
      <c r="CE121" s="147"/>
      <c r="CF121" s="147"/>
      <c r="CG121" s="147"/>
      <c r="CH121" s="147"/>
      <c r="CI121" s="147"/>
      <c r="CJ121" s="147"/>
      <c r="CK121" s="147"/>
      <c r="CL121" s="147"/>
      <c r="CM121" s="147"/>
      <c r="CN121" s="147"/>
      <c r="CO121" s="147"/>
      <c r="CP121" s="147"/>
      <c r="CQ121" s="147"/>
      <c r="CR121" s="147"/>
      <c r="CS121" s="147"/>
      <c r="CT121" s="147"/>
      <c r="CU121" s="147"/>
      <c r="CV121" s="147"/>
      <c r="CW121" s="147"/>
      <c r="CX121" s="147"/>
      <c r="CY121" s="147"/>
      <c r="CZ121" s="147"/>
      <c r="DA121" s="147"/>
      <c r="DB121" s="147"/>
      <c r="DC121" s="147"/>
      <c r="DD121" s="147"/>
      <c r="DE121" s="147"/>
      <c r="DF121" s="147"/>
      <c r="DG121" s="147"/>
      <c r="DH121" s="147"/>
      <c r="DI121" s="147"/>
      <c r="DJ121" s="147"/>
      <c r="DK121" s="147"/>
      <c r="DL121" s="147"/>
      <c r="DM121" s="147"/>
      <c r="DN121" s="147"/>
      <c r="DO121" s="147"/>
      <c r="DP121" s="147"/>
      <c r="DQ121" s="147"/>
      <c r="DR121" s="147"/>
      <c r="DS121" s="147"/>
      <c r="DT121" s="147"/>
      <c r="DU121" s="147"/>
      <c r="DV121" s="147"/>
      <c r="DW121" s="147"/>
      <c r="DX121" s="147"/>
      <c r="DY121" s="147"/>
      <c r="DZ121" s="147"/>
      <c r="EA121" s="147"/>
      <c r="EB121" s="147"/>
      <c r="EC121" s="147"/>
      <c r="ED121" s="147"/>
      <c r="EE121" s="147"/>
      <c r="EF121" s="147"/>
      <c r="EG121" s="147"/>
      <c r="EH121" s="147"/>
      <c r="EI121" s="147"/>
      <c r="EJ121" s="147"/>
      <c r="EK121" s="147"/>
      <c r="EL121" s="147"/>
      <c r="EM121" s="147"/>
      <c r="EN121" s="147"/>
      <c r="EO121" s="147"/>
      <c r="EP121" s="147"/>
      <c r="EQ121" s="147"/>
      <c r="ER121" s="147"/>
      <c r="ES121" s="147"/>
      <c r="ET121" s="147"/>
      <c r="EU121" s="147"/>
      <c r="EV121" s="147"/>
      <c r="EW121" s="147"/>
      <c r="EX121" s="147"/>
      <c r="EY121" s="147"/>
      <c r="EZ121" s="147"/>
      <c r="FA121" s="147"/>
      <c r="FB121" s="147"/>
      <c r="FC121" s="147"/>
      <c r="FD121" s="147"/>
      <c r="FE121" s="147"/>
      <c r="FF121" s="147"/>
      <c r="FG121" s="147"/>
      <c r="FH121" s="147"/>
      <c r="FI121" s="147"/>
      <c r="FJ121" s="147"/>
      <c r="FK121" s="147"/>
      <c r="FL121" s="147"/>
      <c r="FM121" s="147"/>
      <c r="FN121" s="147"/>
      <c r="FO121" s="147"/>
      <c r="FP121" s="147"/>
      <c r="FQ121" s="147"/>
      <c r="FR121" s="147"/>
      <c r="FS121" s="147"/>
      <c r="FT121" s="147"/>
      <c r="FU121" s="147"/>
      <c r="FV121" s="147"/>
      <c r="FW121" s="147"/>
      <c r="FX121" s="147"/>
      <c r="FY121" s="147"/>
      <c r="FZ121" s="147"/>
      <c r="GA121" s="147"/>
      <c r="GB121" s="147"/>
      <c r="GC121" s="147"/>
      <c r="GD121" s="147"/>
      <c r="GE121" s="147"/>
      <c r="GF121" s="147"/>
      <c r="GG121" s="147"/>
      <c r="GH121" s="147"/>
      <c r="GI121" s="147"/>
      <c r="GJ121" s="147"/>
      <c r="GK121" s="147"/>
      <c r="GL121" s="147"/>
      <c r="GM121" s="147"/>
      <c r="GN121" s="147"/>
      <c r="GO121" s="147"/>
      <c r="GP121" s="147"/>
      <c r="GQ121" s="147"/>
      <c r="GR121" s="147"/>
      <c r="GS121" s="147"/>
      <c r="GT121" s="147"/>
      <c r="GU121" s="147"/>
      <c r="GV121" s="147"/>
      <c r="GW121" s="147"/>
      <c r="GX121" s="147"/>
      <c r="GY121" s="147"/>
      <c r="GZ121" s="147"/>
      <c r="HA121" s="147"/>
      <c r="HB121" s="147"/>
      <c r="HC121" s="147"/>
      <c r="HD121" s="147"/>
      <c r="HE121" s="147"/>
      <c r="HF121" s="147"/>
      <c r="HG121" s="147"/>
      <c r="HH121" s="147"/>
      <c r="HI121" s="147"/>
      <c r="HJ121" s="147"/>
      <c r="HK121" s="147"/>
      <c r="HL121" s="147"/>
      <c r="HM121" s="147"/>
      <c r="HN121" s="147"/>
      <c r="HO121" s="147"/>
      <c r="HP121" s="147"/>
      <c r="HQ121" s="147"/>
      <c r="HR121" s="147"/>
      <c r="HS121" s="147"/>
      <c r="HT121" s="147"/>
      <c r="HU121" s="147"/>
      <c r="HV121" s="147"/>
      <c r="HW121" s="147"/>
      <c r="HX121" s="147"/>
      <c r="HY121" s="147"/>
      <c r="HZ121" s="147"/>
      <c r="IA121" s="147"/>
      <c r="IB121" s="147"/>
      <c r="IC121" s="147"/>
      <c r="ID121" s="147"/>
      <c r="IE121" s="147"/>
      <c r="IF121" s="147"/>
      <c r="IG121" s="147"/>
      <c r="IH121" s="147"/>
      <c r="II121" s="147"/>
      <c r="IJ121" s="147"/>
      <c r="IK121" s="147"/>
      <c r="IL121" s="147"/>
      <c r="IM121" s="147"/>
      <c r="IN121" s="147"/>
      <c r="IO121" s="147"/>
      <c r="IP121" s="147"/>
      <c r="IQ121" s="147"/>
      <c r="IR121" s="147"/>
      <c r="IS121" s="147"/>
      <c r="IT121" s="147"/>
      <c r="IU121" s="147"/>
      <c r="IV121" s="147"/>
      <c r="IW121" s="147"/>
    </row>
    <row r="122" customFormat="false" ht="12.75" hidden="false" customHeight="false" outlineLevel="0" collapsed="false">
      <c r="A122" s="131" t="n">
        <v>10</v>
      </c>
      <c r="B122" s="131" t="n">
        <v>11</v>
      </c>
      <c r="C122" s="118" t="n">
        <v>1</v>
      </c>
      <c r="D122" s="143"/>
      <c r="E122" s="148"/>
      <c r="F122" s="145" t="n">
        <f aca="false">D122-0.25</f>
        <v>-0.25</v>
      </c>
      <c r="G122" s="146" t="n">
        <f aca="false">D122+0.56</f>
        <v>0.56</v>
      </c>
      <c r="H122" s="158"/>
      <c r="I122" s="159"/>
      <c r="J122" s="159"/>
      <c r="K122" s="159"/>
      <c r="L122" s="159"/>
      <c r="M122" s="159"/>
      <c r="N122" s="159"/>
      <c r="O122" s="158"/>
      <c r="P122" s="158"/>
      <c r="Q122" s="158"/>
      <c r="R122" s="158"/>
      <c r="S122" s="158"/>
      <c r="T122" s="158"/>
      <c r="U122" s="158"/>
      <c r="V122" s="158"/>
      <c r="W122" s="158"/>
      <c r="X122" s="158"/>
      <c r="Y122" s="158"/>
      <c r="Z122" s="147"/>
      <c r="AA122" s="147"/>
      <c r="AB122" s="147"/>
      <c r="AC122" s="157"/>
      <c r="AD122" s="147"/>
      <c r="AE122" s="147"/>
      <c r="AF122" s="147"/>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c r="BI122" s="147"/>
      <c r="BJ122" s="147"/>
      <c r="BK122" s="147"/>
      <c r="BL122" s="147"/>
      <c r="BM122" s="147"/>
      <c r="BN122" s="147"/>
      <c r="BO122" s="147"/>
      <c r="BP122" s="147"/>
      <c r="BQ122" s="147"/>
      <c r="BR122" s="147"/>
      <c r="BS122" s="147"/>
      <c r="BT122" s="147"/>
      <c r="BU122" s="147"/>
      <c r="BV122" s="147"/>
      <c r="BW122" s="147"/>
      <c r="BX122" s="147"/>
      <c r="BY122" s="147"/>
      <c r="BZ122" s="147"/>
      <c r="CA122" s="147"/>
      <c r="CB122" s="147"/>
      <c r="CC122" s="147"/>
      <c r="CD122" s="147"/>
      <c r="CE122" s="147"/>
      <c r="CF122" s="147"/>
      <c r="CG122" s="147"/>
      <c r="CH122" s="147"/>
      <c r="CI122" s="147"/>
      <c r="CJ122" s="147"/>
      <c r="CK122" s="147"/>
      <c r="CL122" s="147"/>
      <c r="CM122" s="147"/>
      <c r="CN122" s="147"/>
      <c r="CO122" s="147"/>
      <c r="CP122" s="147"/>
      <c r="CQ122" s="147"/>
      <c r="CR122" s="147"/>
      <c r="CS122" s="147"/>
      <c r="CT122" s="147"/>
      <c r="CU122" s="147"/>
      <c r="CV122" s="147"/>
      <c r="CW122" s="147"/>
      <c r="CX122" s="147"/>
      <c r="CY122" s="147"/>
      <c r="CZ122" s="147"/>
      <c r="DA122" s="147"/>
      <c r="DB122" s="147"/>
      <c r="DC122" s="147"/>
      <c r="DD122" s="147"/>
      <c r="DE122" s="147"/>
      <c r="DF122" s="147"/>
      <c r="DG122" s="147"/>
      <c r="DH122" s="147"/>
      <c r="DI122" s="147"/>
      <c r="DJ122" s="147"/>
      <c r="DK122" s="147"/>
      <c r="DL122" s="147"/>
      <c r="DM122" s="147"/>
      <c r="DN122" s="147"/>
      <c r="DO122" s="147"/>
      <c r="DP122" s="147"/>
      <c r="DQ122" s="147"/>
      <c r="DR122" s="147"/>
      <c r="DS122" s="147"/>
      <c r="DT122" s="147"/>
      <c r="DU122" s="147"/>
      <c r="DV122" s="147"/>
      <c r="DW122" s="147"/>
      <c r="DX122" s="147"/>
      <c r="DY122" s="147"/>
      <c r="DZ122" s="147"/>
      <c r="EA122" s="147"/>
      <c r="EB122" s="147"/>
      <c r="EC122" s="147"/>
      <c r="ED122" s="147"/>
      <c r="EE122" s="147"/>
      <c r="EF122" s="147"/>
      <c r="EG122" s="147"/>
      <c r="EH122" s="147"/>
      <c r="EI122" s="147"/>
      <c r="EJ122" s="147"/>
      <c r="EK122" s="147"/>
      <c r="EL122" s="147"/>
      <c r="EM122" s="147"/>
      <c r="EN122" s="147"/>
      <c r="EO122" s="147"/>
      <c r="EP122" s="147"/>
      <c r="EQ122" s="147"/>
      <c r="ER122" s="147"/>
      <c r="ES122" s="147"/>
      <c r="ET122" s="147"/>
      <c r="EU122" s="147"/>
      <c r="EV122" s="147"/>
      <c r="EW122" s="147"/>
      <c r="EX122" s="147"/>
      <c r="EY122" s="147"/>
      <c r="EZ122" s="147"/>
      <c r="FA122" s="147"/>
      <c r="FB122" s="147"/>
      <c r="FC122" s="147"/>
      <c r="FD122" s="147"/>
      <c r="FE122" s="147"/>
      <c r="FF122" s="147"/>
      <c r="FG122" s="147"/>
      <c r="FH122" s="147"/>
      <c r="FI122" s="147"/>
      <c r="FJ122" s="147"/>
      <c r="FK122" s="147"/>
      <c r="FL122" s="147"/>
      <c r="FM122" s="147"/>
      <c r="FN122" s="147"/>
      <c r="FO122" s="147"/>
      <c r="FP122" s="147"/>
      <c r="FQ122" s="147"/>
      <c r="FR122" s="147"/>
      <c r="FS122" s="147"/>
      <c r="FT122" s="147"/>
      <c r="FU122" s="147"/>
      <c r="FV122" s="147"/>
      <c r="FW122" s="147"/>
      <c r="FX122" s="147"/>
      <c r="FY122" s="147"/>
      <c r="FZ122" s="147"/>
      <c r="GA122" s="147"/>
      <c r="GB122" s="147"/>
      <c r="GC122" s="147"/>
      <c r="GD122" s="147"/>
      <c r="GE122" s="147"/>
      <c r="GF122" s="147"/>
      <c r="GG122" s="147"/>
      <c r="GH122" s="147"/>
      <c r="GI122" s="147"/>
      <c r="GJ122" s="147"/>
      <c r="GK122" s="147"/>
      <c r="GL122" s="147"/>
      <c r="GM122" s="147"/>
      <c r="GN122" s="147"/>
      <c r="GO122" s="147"/>
      <c r="GP122" s="147"/>
      <c r="GQ122" s="147"/>
      <c r="GR122" s="147"/>
      <c r="GS122" s="147"/>
      <c r="GT122" s="147"/>
      <c r="GU122" s="147"/>
      <c r="GV122" s="147"/>
      <c r="GW122" s="147"/>
      <c r="GX122" s="147"/>
      <c r="GY122" s="147"/>
      <c r="GZ122" s="147"/>
      <c r="HA122" s="147"/>
      <c r="HB122" s="147"/>
      <c r="HC122" s="147"/>
      <c r="HD122" s="147"/>
      <c r="HE122" s="147"/>
      <c r="HF122" s="147"/>
      <c r="HG122" s="147"/>
      <c r="HH122" s="147"/>
      <c r="HI122" s="147"/>
      <c r="HJ122" s="147"/>
      <c r="HK122" s="147"/>
      <c r="HL122" s="147"/>
      <c r="HM122" s="147"/>
      <c r="HN122" s="147"/>
      <c r="HO122" s="147"/>
      <c r="HP122" s="147"/>
      <c r="HQ122" s="147"/>
      <c r="HR122" s="147"/>
      <c r="HS122" s="147"/>
      <c r="HT122" s="147"/>
      <c r="HU122" s="147"/>
      <c r="HV122" s="147"/>
      <c r="HW122" s="147"/>
      <c r="HX122" s="147"/>
      <c r="HY122" s="147"/>
      <c r="HZ122" s="147"/>
      <c r="IA122" s="147"/>
      <c r="IB122" s="147"/>
      <c r="IC122" s="147"/>
      <c r="ID122" s="147"/>
      <c r="IE122" s="147"/>
      <c r="IF122" s="147"/>
      <c r="IG122" s="147"/>
      <c r="IH122" s="147"/>
      <c r="II122" s="147"/>
      <c r="IJ122" s="147"/>
      <c r="IK122" s="147"/>
      <c r="IL122" s="147"/>
      <c r="IM122" s="147"/>
      <c r="IN122" s="147"/>
      <c r="IO122" s="147"/>
      <c r="IP122" s="147"/>
      <c r="IQ122" s="147"/>
      <c r="IR122" s="147"/>
      <c r="IS122" s="147"/>
      <c r="IT122" s="147"/>
      <c r="IU122" s="147"/>
      <c r="IV122" s="147"/>
      <c r="IW122" s="147"/>
    </row>
    <row r="123" customFormat="false" ht="12.75" hidden="false" customHeight="false" outlineLevel="0" collapsed="false">
      <c r="A123" s="126" t="n">
        <v>11</v>
      </c>
      <c r="B123" s="126" t="n">
        <v>12</v>
      </c>
      <c r="C123" s="118" t="n">
        <v>1</v>
      </c>
      <c r="D123" s="143"/>
      <c r="E123" s="148"/>
      <c r="F123" s="145" t="n">
        <f aca="false">D123-0.25</f>
        <v>-0.25</v>
      </c>
      <c r="G123" s="146" t="n">
        <f aca="false">D123+0.56</f>
        <v>0.56</v>
      </c>
      <c r="H123" s="151"/>
      <c r="I123" s="16"/>
      <c r="J123" s="16"/>
      <c r="K123" s="16"/>
      <c r="L123" s="16"/>
      <c r="M123" s="16"/>
      <c r="N123" s="16"/>
      <c r="O123" s="151"/>
      <c r="P123" s="151"/>
      <c r="Q123" s="151"/>
      <c r="R123" s="151"/>
      <c r="S123" s="151"/>
      <c r="T123" s="151"/>
      <c r="U123" s="151"/>
      <c r="V123" s="151"/>
      <c r="W123" s="151"/>
      <c r="X123" s="151"/>
      <c r="Y123" s="151"/>
      <c r="Z123" s="147"/>
      <c r="AA123" s="147"/>
      <c r="AB123" s="147"/>
      <c r="AC123" s="157"/>
      <c r="AD123" s="147"/>
      <c r="AE123" s="147"/>
      <c r="AF123" s="147"/>
      <c r="AG123" s="16"/>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c r="BI123" s="147"/>
      <c r="BJ123" s="147"/>
      <c r="BK123" s="147"/>
      <c r="BL123" s="147"/>
      <c r="BM123" s="147"/>
      <c r="BN123" s="147"/>
      <c r="BO123" s="147"/>
      <c r="BP123" s="147"/>
      <c r="BQ123" s="147"/>
      <c r="BR123" s="147"/>
      <c r="BS123" s="147"/>
      <c r="BT123" s="147"/>
      <c r="BU123" s="147"/>
      <c r="BV123" s="147"/>
      <c r="BW123" s="147"/>
      <c r="BX123" s="147"/>
      <c r="BY123" s="147"/>
      <c r="BZ123" s="147"/>
      <c r="CA123" s="147"/>
      <c r="CB123" s="147"/>
      <c r="CC123" s="147"/>
      <c r="CD123" s="147"/>
      <c r="CE123" s="147"/>
      <c r="CF123" s="147"/>
      <c r="CG123" s="147"/>
      <c r="CH123" s="147"/>
      <c r="CI123" s="147"/>
      <c r="CJ123" s="147"/>
      <c r="CK123" s="147"/>
      <c r="CL123" s="147"/>
      <c r="CM123" s="147"/>
      <c r="CN123" s="147"/>
      <c r="CO123" s="147"/>
      <c r="CP123" s="147"/>
      <c r="CQ123" s="147"/>
      <c r="CR123" s="147"/>
      <c r="CS123" s="147"/>
      <c r="CT123" s="147"/>
      <c r="CU123" s="147"/>
      <c r="CV123" s="147"/>
      <c r="CW123" s="147"/>
      <c r="CX123" s="147"/>
      <c r="CY123" s="147"/>
      <c r="CZ123" s="147"/>
      <c r="DA123" s="147"/>
      <c r="DB123" s="147"/>
      <c r="DC123" s="147"/>
      <c r="DD123" s="147"/>
      <c r="DE123" s="147"/>
      <c r="DF123" s="147"/>
      <c r="DG123" s="147"/>
      <c r="DH123" s="147"/>
      <c r="DI123" s="147"/>
      <c r="DJ123" s="147"/>
      <c r="DK123" s="147"/>
      <c r="DL123" s="147"/>
      <c r="DM123" s="147"/>
      <c r="DN123" s="147"/>
      <c r="DO123" s="147"/>
      <c r="DP123" s="147"/>
      <c r="DQ123" s="147"/>
      <c r="DR123" s="147"/>
      <c r="DS123" s="147"/>
      <c r="DT123" s="147"/>
      <c r="DU123" s="147"/>
      <c r="DV123" s="147"/>
      <c r="DW123" s="147"/>
      <c r="DX123" s="147"/>
      <c r="DY123" s="147"/>
      <c r="DZ123" s="147"/>
      <c r="EA123" s="147"/>
      <c r="EB123" s="147"/>
      <c r="EC123" s="147"/>
      <c r="ED123" s="147"/>
      <c r="EE123" s="147"/>
      <c r="EF123" s="147"/>
      <c r="EG123" s="147"/>
      <c r="EH123" s="147"/>
      <c r="EI123" s="147"/>
      <c r="EJ123" s="147"/>
      <c r="EK123" s="147"/>
      <c r="EL123" s="147"/>
      <c r="EM123" s="147"/>
      <c r="EN123" s="147"/>
      <c r="EO123" s="147"/>
      <c r="EP123" s="147"/>
      <c r="EQ123" s="147"/>
      <c r="ER123" s="147"/>
      <c r="ES123" s="147"/>
      <c r="ET123" s="147"/>
      <c r="EU123" s="147"/>
      <c r="EV123" s="147"/>
      <c r="EW123" s="147"/>
      <c r="EX123" s="147"/>
      <c r="EY123" s="147"/>
      <c r="EZ123" s="147"/>
      <c r="FA123" s="147"/>
      <c r="FB123" s="147"/>
      <c r="FC123" s="147"/>
      <c r="FD123" s="147"/>
      <c r="FE123" s="147"/>
      <c r="FF123" s="147"/>
      <c r="FG123" s="147"/>
      <c r="FH123" s="147"/>
      <c r="FI123" s="147"/>
      <c r="FJ123" s="147"/>
      <c r="FK123" s="147"/>
      <c r="FL123" s="147"/>
      <c r="FM123" s="147"/>
      <c r="FN123" s="147"/>
      <c r="FO123" s="147"/>
      <c r="FP123" s="147"/>
      <c r="FQ123" s="147"/>
      <c r="FR123" s="147"/>
      <c r="FS123" s="147"/>
      <c r="FT123" s="147"/>
      <c r="FU123" s="147"/>
      <c r="FV123" s="147"/>
      <c r="FW123" s="147"/>
      <c r="FX123" s="147"/>
      <c r="FY123" s="147"/>
      <c r="FZ123" s="147"/>
      <c r="GA123" s="147"/>
      <c r="GB123" s="147"/>
      <c r="GC123" s="147"/>
      <c r="GD123" s="147"/>
      <c r="GE123" s="147"/>
      <c r="GF123" s="147"/>
      <c r="GG123" s="147"/>
      <c r="GH123" s="147"/>
      <c r="GI123" s="147"/>
      <c r="GJ123" s="147"/>
      <c r="GK123" s="147"/>
      <c r="GL123" s="147"/>
      <c r="GM123" s="147"/>
      <c r="GN123" s="147"/>
      <c r="GO123" s="147"/>
      <c r="GP123" s="147"/>
      <c r="GQ123" s="147"/>
      <c r="GR123" s="147"/>
      <c r="GS123" s="147"/>
      <c r="GT123" s="147"/>
      <c r="GU123" s="147"/>
      <c r="GV123" s="147"/>
      <c r="GW123" s="147"/>
      <c r="GX123" s="147"/>
      <c r="GY123" s="147"/>
      <c r="GZ123" s="147"/>
      <c r="HA123" s="147"/>
      <c r="HB123" s="147"/>
      <c r="HC123" s="147"/>
      <c r="HD123" s="147"/>
      <c r="HE123" s="147"/>
      <c r="HF123" s="147"/>
      <c r="HG123" s="147"/>
      <c r="HH123" s="147"/>
      <c r="HI123" s="147"/>
      <c r="HJ123" s="147"/>
      <c r="HK123" s="147"/>
      <c r="HL123" s="147"/>
      <c r="HM123" s="147"/>
      <c r="HN123" s="147"/>
      <c r="HO123" s="147"/>
      <c r="HP123" s="147"/>
      <c r="HQ123" s="147"/>
      <c r="HR123" s="147"/>
      <c r="HS123" s="147"/>
      <c r="HT123" s="147"/>
      <c r="HU123" s="147"/>
      <c r="HV123" s="147"/>
      <c r="HW123" s="147"/>
      <c r="HX123" s="147"/>
      <c r="HY123" s="147"/>
      <c r="HZ123" s="147"/>
      <c r="IA123" s="147"/>
      <c r="IB123" s="147"/>
      <c r="IC123" s="147"/>
      <c r="ID123" s="147"/>
      <c r="IE123" s="147"/>
      <c r="IF123" s="147"/>
      <c r="IG123" s="147"/>
      <c r="IH123" s="147"/>
      <c r="II123" s="147"/>
      <c r="IJ123" s="147"/>
      <c r="IK123" s="147"/>
      <c r="IL123" s="147"/>
      <c r="IM123" s="147"/>
      <c r="IN123" s="147"/>
      <c r="IO123" s="147"/>
      <c r="IP123" s="147"/>
      <c r="IQ123" s="147"/>
      <c r="IR123" s="147"/>
      <c r="IS123" s="147"/>
      <c r="IT123" s="147"/>
      <c r="IU123" s="147"/>
      <c r="IV123" s="147"/>
      <c r="IW123" s="147"/>
    </row>
    <row r="124" customFormat="false" ht="12.75" hidden="false" customHeight="false" outlineLevel="0" collapsed="false">
      <c r="A124" s="131" t="n">
        <v>12</v>
      </c>
      <c r="B124" s="131" t="n">
        <v>13</v>
      </c>
      <c r="C124" s="118" t="n">
        <v>1</v>
      </c>
      <c r="D124" s="143"/>
      <c r="E124" s="148"/>
      <c r="F124" s="145" t="n">
        <f aca="false">D124-0.25</f>
        <v>-0.25</v>
      </c>
      <c r="G124" s="146" t="n">
        <f aca="false">D124+0.56</f>
        <v>0.56</v>
      </c>
      <c r="H124" s="151"/>
      <c r="I124" s="16"/>
      <c r="J124" s="16"/>
      <c r="K124" s="16"/>
      <c r="L124" s="16"/>
      <c r="M124" s="16"/>
      <c r="N124" s="16"/>
      <c r="O124" s="151"/>
      <c r="P124" s="151"/>
      <c r="Q124" s="151"/>
      <c r="R124" s="151"/>
      <c r="S124" s="151"/>
      <c r="T124" s="151"/>
      <c r="U124" s="151"/>
      <c r="V124" s="151"/>
      <c r="W124" s="151"/>
      <c r="X124" s="151"/>
      <c r="Y124" s="151"/>
      <c r="Z124" s="151"/>
      <c r="AA124" s="151"/>
      <c r="AB124" s="151"/>
      <c r="AC124" s="91"/>
      <c r="AD124" s="147"/>
      <c r="AE124" s="147"/>
      <c r="AF124" s="147"/>
      <c r="AG124" s="16"/>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c r="BI124" s="147"/>
      <c r="BJ124" s="147"/>
      <c r="BK124" s="147"/>
      <c r="BL124" s="147"/>
      <c r="BM124" s="147"/>
      <c r="BN124" s="147"/>
      <c r="BO124" s="147"/>
      <c r="BP124" s="147"/>
      <c r="BQ124" s="147"/>
      <c r="BR124" s="147"/>
      <c r="BS124" s="147"/>
      <c r="BT124" s="147"/>
      <c r="BU124" s="147"/>
      <c r="BV124" s="147"/>
      <c r="BW124" s="147"/>
      <c r="BX124" s="147"/>
      <c r="BY124" s="147"/>
      <c r="BZ124" s="147"/>
      <c r="CA124" s="147"/>
      <c r="CB124" s="147"/>
      <c r="CC124" s="147"/>
      <c r="CD124" s="147"/>
      <c r="CE124" s="147"/>
      <c r="CF124" s="147"/>
      <c r="CG124" s="147"/>
      <c r="CH124" s="147"/>
      <c r="CI124" s="147"/>
      <c r="CJ124" s="147"/>
      <c r="CK124" s="147"/>
      <c r="CL124" s="147"/>
      <c r="CM124" s="147"/>
      <c r="CN124" s="147"/>
      <c r="CO124" s="147"/>
      <c r="CP124" s="147"/>
      <c r="CQ124" s="147"/>
      <c r="CR124" s="147"/>
      <c r="CS124" s="147"/>
      <c r="CT124" s="147"/>
      <c r="CU124" s="147"/>
      <c r="CV124" s="147"/>
      <c r="CW124" s="147"/>
      <c r="CX124" s="147"/>
      <c r="CY124" s="147"/>
      <c r="CZ124" s="147"/>
      <c r="DA124" s="147"/>
      <c r="DB124" s="147"/>
      <c r="DC124" s="147"/>
      <c r="DD124" s="147"/>
      <c r="DE124" s="147"/>
      <c r="DF124" s="147"/>
      <c r="DG124" s="147"/>
      <c r="DH124" s="147"/>
      <c r="DI124" s="147"/>
      <c r="DJ124" s="147"/>
      <c r="DK124" s="147"/>
      <c r="DL124" s="147"/>
      <c r="DM124" s="147"/>
      <c r="DN124" s="147"/>
      <c r="DO124" s="147"/>
      <c r="DP124" s="147"/>
      <c r="DQ124" s="147"/>
      <c r="DR124" s="147"/>
      <c r="DS124" s="147"/>
      <c r="DT124" s="147"/>
      <c r="DU124" s="147"/>
      <c r="DV124" s="147"/>
      <c r="DW124" s="147"/>
      <c r="DX124" s="147"/>
      <c r="DY124" s="147"/>
      <c r="DZ124" s="147"/>
      <c r="EA124" s="147"/>
      <c r="EB124" s="147"/>
      <c r="EC124" s="147"/>
      <c r="ED124" s="147"/>
      <c r="EE124" s="147"/>
      <c r="EF124" s="147"/>
      <c r="EG124" s="147"/>
      <c r="EH124" s="147"/>
      <c r="EI124" s="147"/>
      <c r="EJ124" s="147"/>
      <c r="EK124" s="147"/>
      <c r="EL124" s="147"/>
      <c r="EM124" s="147"/>
      <c r="EN124" s="147"/>
      <c r="EO124" s="147"/>
      <c r="EP124" s="147"/>
      <c r="EQ124" s="147"/>
      <c r="ER124" s="147"/>
      <c r="ES124" s="147"/>
      <c r="ET124" s="147"/>
      <c r="EU124" s="147"/>
      <c r="EV124" s="147"/>
      <c r="EW124" s="147"/>
      <c r="EX124" s="147"/>
      <c r="EY124" s="147"/>
      <c r="EZ124" s="147"/>
      <c r="FA124" s="147"/>
      <c r="FB124" s="147"/>
      <c r="FC124" s="147"/>
      <c r="FD124" s="147"/>
      <c r="FE124" s="147"/>
      <c r="FF124" s="147"/>
      <c r="FG124" s="147"/>
      <c r="FH124" s="147"/>
      <c r="FI124" s="147"/>
      <c r="FJ124" s="147"/>
      <c r="FK124" s="147"/>
      <c r="FL124" s="147"/>
      <c r="FM124" s="147"/>
      <c r="FN124" s="147"/>
      <c r="FO124" s="147"/>
      <c r="FP124" s="147"/>
      <c r="FQ124" s="147"/>
      <c r="FR124" s="147"/>
      <c r="FS124" s="147"/>
      <c r="FT124" s="147"/>
      <c r="FU124" s="147"/>
      <c r="FV124" s="147"/>
      <c r="FW124" s="147"/>
      <c r="FX124" s="147"/>
      <c r="FY124" s="147"/>
      <c r="FZ124" s="147"/>
      <c r="GA124" s="147"/>
      <c r="GB124" s="147"/>
      <c r="GC124" s="147"/>
      <c r="GD124" s="147"/>
      <c r="GE124" s="147"/>
      <c r="GF124" s="147"/>
      <c r="GG124" s="147"/>
      <c r="GH124" s="147"/>
      <c r="GI124" s="147"/>
      <c r="GJ124" s="147"/>
      <c r="GK124" s="147"/>
      <c r="GL124" s="147"/>
      <c r="GM124" s="147"/>
      <c r="GN124" s="147"/>
      <c r="GO124" s="147"/>
      <c r="GP124" s="147"/>
      <c r="GQ124" s="147"/>
      <c r="GR124" s="147"/>
      <c r="GS124" s="147"/>
      <c r="GT124" s="147"/>
      <c r="GU124" s="147"/>
      <c r="GV124" s="147"/>
      <c r="GW124" s="147"/>
      <c r="GX124" s="147"/>
      <c r="GY124" s="147"/>
      <c r="GZ124" s="147"/>
      <c r="HA124" s="147"/>
      <c r="HB124" s="147"/>
      <c r="HC124" s="147"/>
      <c r="HD124" s="147"/>
      <c r="HE124" s="147"/>
      <c r="HF124" s="147"/>
      <c r="HG124" s="147"/>
      <c r="HH124" s="147"/>
      <c r="HI124" s="147"/>
      <c r="HJ124" s="147"/>
      <c r="HK124" s="147"/>
      <c r="HL124" s="147"/>
      <c r="HM124" s="147"/>
      <c r="HN124" s="147"/>
      <c r="HO124" s="147"/>
      <c r="HP124" s="147"/>
      <c r="HQ124" s="147"/>
      <c r="HR124" s="147"/>
      <c r="HS124" s="147"/>
      <c r="HT124" s="147"/>
      <c r="HU124" s="147"/>
      <c r="HV124" s="147"/>
      <c r="HW124" s="147"/>
      <c r="HX124" s="147"/>
      <c r="HY124" s="147"/>
      <c r="HZ124" s="147"/>
      <c r="IA124" s="147"/>
      <c r="IB124" s="147"/>
      <c r="IC124" s="147"/>
      <c r="ID124" s="147"/>
      <c r="IE124" s="147"/>
      <c r="IF124" s="147"/>
      <c r="IG124" s="147"/>
      <c r="IH124" s="147"/>
      <c r="II124" s="147"/>
      <c r="IJ124" s="147"/>
      <c r="IK124" s="147"/>
      <c r="IL124" s="147"/>
      <c r="IM124" s="147"/>
      <c r="IN124" s="147"/>
      <c r="IO124" s="147"/>
      <c r="IP124" s="147"/>
      <c r="IQ124" s="147"/>
      <c r="IR124" s="147"/>
      <c r="IS124" s="147"/>
      <c r="IT124" s="147"/>
      <c r="IU124" s="147"/>
      <c r="IV124" s="147"/>
      <c r="IW124" s="147"/>
    </row>
    <row r="125" customFormat="false" ht="12.75" hidden="false" customHeight="false" outlineLevel="0" collapsed="false">
      <c r="A125" s="126" t="n">
        <v>13</v>
      </c>
      <c r="B125" s="126" t="n">
        <v>14</v>
      </c>
      <c r="C125" s="118" t="n">
        <v>1</v>
      </c>
      <c r="D125" s="143"/>
      <c r="E125" s="148"/>
      <c r="F125" s="145" t="n">
        <f aca="false">D125-0.25</f>
        <v>-0.25</v>
      </c>
      <c r="G125" s="146" t="n">
        <f aca="false">D125+0.56</f>
        <v>0.56</v>
      </c>
      <c r="H125" s="151"/>
      <c r="I125" s="16"/>
      <c r="J125" s="16"/>
      <c r="K125" s="16"/>
      <c r="L125" s="16"/>
      <c r="M125" s="16"/>
      <c r="N125" s="16"/>
      <c r="O125" s="151"/>
      <c r="P125" s="151"/>
      <c r="Q125" s="151"/>
      <c r="R125" s="151"/>
      <c r="S125" s="151"/>
      <c r="T125" s="151"/>
      <c r="U125" s="151"/>
      <c r="V125" s="151"/>
      <c r="W125" s="151"/>
      <c r="X125" s="151"/>
      <c r="Y125" s="151"/>
      <c r="Z125" s="151"/>
      <c r="AA125" s="151"/>
      <c r="AB125" s="151"/>
      <c r="AC125" s="91"/>
      <c r="AD125" s="120"/>
      <c r="AE125" s="121"/>
      <c r="AF125" s="160"/>
      <c r="AG125" s="16"/>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c r="BI125" s="147"/>
      <c r="BJ125" s="147"/>
      <c r="BK125" s="147"/>
      <c r="BL125" s="147"/>
      <c r="BM125" s="147"/>
      <c r="BN125" s="147"/>
      <c r="BO125" s="147"/>
      <c r="BP125" s="147"/>
      <c r="BQ125" s="147"/>
      <c r="BR125" s="147"/>
      <c r="BS125" s="147"/>
      <c r="BT125" s="147"/>
      <c r="BU125" s="147"/>
      <c r="BV125" s="147"/>
      <c r="BW125" s="147"/>
      <c r="BX125" s="147"/>
      <c r="BY125" s="147"/>
      <c r="BZ125" s="147"/>
      <c r="CA125" s="147"/>
      <c r="CB125" s="147"/>
      <c r="CC125" s="147"/>
      <c r="CD125" s="147"/>
      <c r="CE125" s="147"/>
      <c r="CF125" s="147"/>
      <c r="CG125" s="147"/>
      <c r="CH125" s="147"/>
      <c r="CI125" s="147"/>
      <c r="CJ125" s="147"/>
      <c r="CK125" s="147"/>
      <c r="CL125" s="147"/>
      <c r="CM125" s="147"/>
      <c r="CN125" s="147"/>
      <c r="CO125" s="147"/>
      <c r="CP125" s="147"/>
      <c r="CQ125" s="147"/>
      <c r="CR125" s="147"/>
      <c r="CS125" s="147"/>
      <c r="CT125" s="147"/>
      <c r="CU125" s="147"/>
      <c r="CV125" s="147"/>
      <c r="CW125" s="147"/>
      <c r="CX125" s="147"/>
      <c r="CY125" s="147"/>
      <c r="CZ125" s="147"/>
      <c r="DA125" s="147"/>
      <c r="DB125" s="147"/>
      <c r="DC125" s="147"/>
      <c r="DD125" s="147"/>
      <c r="DE125" s="147"/>
      <c r="DF125" s="147"/>
      <c r="DG125" s="147"/>
      <c r="DH125" s="147"/>
      <c r="DI125" s="147"/>
      <c r="DJ125" s="147"/>
      <c r="DK125" s="147"/>
      <c r="DL125" s="147"/>
      <c r="DM125" s="147"/>
      <c r="DN125" s="147"/>
      <c r="DO125" s="147"/>
      <c r="DP125" s="147"/>
      <c r="DQ125" s="147"/>
      <c r="DR125" s="147"/>
      <c r="DS125" s="147"/>
      <c r="DT125" s="147"/>
      <c r="DU125" s="147"/>
      <c r="DV125" s="147"/>
      <c r="DW125" s="147"/>
      <c r="DX125" s="147"/>
      <c r="DY125" s="147"/>
      <c r="DZ125" s="147"/>
      <c r="EA125" s="147"/>
      <c r="EB125" s="147"/>
      <c r="EC125" s="147"/>
      <c r="ED125" s="147"/>
      <c r="EE125" s="147"/>
      <c r="EF125" s="147"/>
      <c r="EG125" s="147"/>
      <c r="EH125" s="147"/>
      <c r="EI125" s="147"/>
      <c r="EJ125" s="147"/>
      <c r="EK125" s="147"/>
      <c r="EL125" s="147"/>
      <c r="EM125" s="147"/>
      <c r="EN125" s="147"/>
      <c r="EO125" s="147"/>
      <c r="EP125" s="147"/>
      <c r="EQ125" s="147"/>
      <c r="ER125" s="147"/>
      <c r="ES125" s="147"/>
      <c r="ET125" s="147"/>
      <c r="EU125" s="147"/>
      <c r="EV125" s="147"/>
      <c r="EW125" s="147"/>
      <c r="EX125" s="147"/>
      <c r="EY125" s="147"/>
      <c r="EZ125" s="147"/>
      <c r="FA125" s="147"/>
      <c r="FB125" s="147"/>
      <c r="FC125" s="147"/>
      <c r="FD125" s="147"/>
      <c r="FE125" s="147"/>
      <c r="FF125" s="147"/>
      <c r="FG125" s="147"/>
      <c r="FH125" s="147"/>
      <c r="FI125" s="147"/>
      <c r="FJ125" s="147"/>
      <c r="FK125" s="147"/>
      <c r="FL125" s="147"/>
      <c r="FM125" s="147"/>
      <c r="FN125" s="147"/>
      <c r="FO125" s="147"/>
      <c r="FP125" s="147"/>
      <c r="FQ125" s="147"/>
      <c r="FR125" s="147"/>
      <c r="FS125" s="147"/>
      <c r="FT125" s="147"/>
      <c r="FU125" s="147"/>
      <c r="FV125" s="147"/>
      <c r="FW125" s="147"/>
      <c r="FX125" s="147"/>
      <c r="FY125" s="147"/>
      <c r="FZ125" s="147"/>
      <c r="GA125" s="147"/>
      <c r="GB125" s="147"/>
      <c r="GC125" s="147"/>
      <c r="GD125" s="147"/>
      <c r="GE125" s="147"/>
      <c r="GF125" s="147"/>
      <c r="GG125" s="147"/>
      <c r="GH125" s="147"/>
      <c r="GI125" s="147"/>
      <c r="GJ125" s="147"/>
      <c r="GK125" s="147"/>
      <c r="GL125" s="147"/>
      <c r="GM125" s="147"/>
      <c r="GN125" s="147"/>
      <c r="GO125" s="147"/>
      <c r="GP125" s="147"/>
      <c r="GQ125" s="147"/>
      <c r="GR125" s="147"/>
      <c r="GS125" s="147"/>
      <c r="GT125" s="147"/>
      <c r="GU125" s="147"/>
      <c r="GV125" s="147"/>
      <c r="GW125" s="147"/>
      <c r="GX125" s="147"/>
      <c r="GY125" s="147"/>
      <c r="GZ125" s="147"/>
      <c r="HA125" s="147"/>
      <c r="HB125" s="147"/>
      <c r="HC125" s="147"/>
      <c r="HD125" s="147"/>
      <c r="HE125" s="147"/>
      <c r="HF125" s="147"/>
      <c r="HG125" s="147"/>
      <c r="HH125" s="147"/>
      <c r="HI125" s="147"/>
      <c r="HJ125" s="147"/>
      <c r="HK125" s="147"/>
      <c r="HL125" s="147"/>
      <c r="HM125" s="147"/>
      <c r="HN125" s="147"/>
      <c r="HO125" s="147"/>
      <c r="HP125" s="147"/>
      <c r="HQ125" s="147"/>
      <c r="HR125" s="147"/>
      <c r="HS125" s="147"/>
      <c r="HT125" s="147"/>
      <c r="HU125" s="147"/>
      <c r="HV125" s="147"/>
      <c r="HW125" s="147"/>
      <c r="HX125" s="147"/>
      <c r="HY125" s="147"/>
      <c r="HZ125" s="147"/>
      <c r="IA125" s="147"/>
      <c r="IB125" s="147"/>
      <c r="IC125" s="147"/>
      <c r="ID125" s="147"/>
      <c r="IE125" s="147"/>
      <c r="IF125" s="147"/>
      <c r="IG125" s="147"/>
      <c r="IH125" s="147"/>
      <c r="II125" s="147"/>
      <c r="IJ125" s="147"/>
      <c r="IK125" s="147"/>
      <c r="IL125" s="147"/>
      <c r="IM125" s="147"/>
      <c r="IN125" s="147"/>
      <c r="IO125" s="147"/>
      <c r="IP125" s="147"/>
      <c r="IQ125" s="147"/>
      <c r="IR125" s="147"/>
      <c r="IS125" s="147"/>
      <c r="IT125" s="147"/>
      <c r="IU125" s="147"/>
      <c r="IV125" s="147"/>
      <c r="IW125" s="147"/>
    </row>
    <row r="126" customFormat="false" ht="12.75" hidden="false" customHeight="false" outlineLevel="0" collapsed="false">
      <c r="A126" s="131" t="n">
        <v>14</v>
      </c>
      <c r="B126" s="131" t="n">
        <v>15</v>
      </c>
      <c r="C126" s="118" t="n">
        <v>1</v>
      </c>
      <c r="D126" s="143"/>
      <c r="E126" s="148"/>
      <c r="F126" s="145" t="n">
        <f aca="false">D126-0.25</f>
        <v>-0.25</v>
      </c>
      <c r="G126" s="146" t="n">
        <f aca="false">D126+0.56</f>
        <v>0.56</v>
      </c>
      <c r="H126" s="151"/>
      <c r="I126" s="16"/>
      <c r="J126" s="16"/>
      <c r="K126" s="16"/>
      <c r="L126" s="16"/>
      <c r="M126" s="16"/>
      <c r="N126" s="16"/>
      <c r="O126" s="151"/>
      <c r="P126" s="151"/>
      <c r="Q126" s="151"/>
      <c r="R126" s="151"/>
      <c r="S126" s="151"/>
      <c r="T126" s="151"/>
      <c r="U126" s="151"/>
      <c r="V126" s="151"/>
      <c r="W126" s="151"/>
      <c r="X126" s="151"/>
      <c r="Y126" s="151"/>
      <c r="Z126" s="151"/>
      <c r="AA126" s="151"/>
      <c r="AB126" s="151"/>
      <c r="AC126" s="91"/>
      <c r="AD126" s="120"/>
      <c r="AE126" s="121"/>
      <c r="AF126" s="160"/>
      <c r="AG126" s="16"/>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c r="BI126" s="147"/>
      <c r="BJ126" s="147"/>
      <c r="BK126" s="147"/>
      <c r="BL126" s="147"/>
      <c r="BM126" s="147"/>
      <c r="BN126" s="147"/>
      <c r="BO126" s="147"/>
      <c r="BP126" s="147"/>
      <c r="BQ126" s="147"/>
      <c r="BR126" s="147"/>
      <c r="BS126" s="147"/>
      <c r="BT126" s="147"/>
      <c r="BU126" s="147"/>
      <c r="BV126" s="147"/>
      <c r="BW126" s="147"/>
      <c r="BX126" s="147"/>
      <c r="BY126" s="147"/>
      <c r="BZ126" s="147"/>
      <c r="CA126" s="147"/>
      <c r="CB126" s="147"/>
      <c r="CC126" s="147"/>
      <c r="CD126" s="147"/>
      <c r="CE126" s="147"/>
      <c r="CF126" s="147"/>
      <c r="CG126" s="147"/>
      <c r="CH126" s="147"/>
      <c r="CI126" s="147"/>
      <c r="CJ126" s="147"/>
      <c r="CK126" s="147"/>
      <c r="CL126" s="147"/>
      <c r="CM126" s="147"/>
      <c r="CN126" s="147"/>
      <c r="CO126" s="147"/>
      <c r="CP126" s="147"/>
      <c r="CQ126" s="147"/>
      <c r="CR126" s="147"/>
      <c r="CS126" s="147"/>
      <c r="CT126" s="147"/>
      <c r="CU126" s="147"/>
      <c r="CV126" s="147"/>
      <c r="CW126" s="147"/>
      <c r="CX126" s="147"/>
      <c r="CY126" s="147"/>
      <c r="CZ126" s="147"/>
      <c r="DA126" s="147"/>
      <c r="DB126" s="147"/>
      <c r="DC126" s="147"/>
      <c r="DD126" s="147"/>
      <c r="DE126" s="147"/>
      <c r="DF126" s="147"/>
      <c r="DG126" s="147"/>
      <c r="DH126" s="147"/>
      <c r="DI126" s="147"/>
      <c r="DJ126" s="147"/>
      <c r="DK126" s="147"/>
      <c r="DL126" s="147"/>
      <c r="DM126" s="147"/>
      <c r="DN126" s="147"/>
      <c r="DO126" s="147"/>
      <c r="DP126" s="147"/>
      <c r="DQ126" s="147"/>
      <c r="DR126" s="147"/>
      <c r="DS126" s="147"/>
      <c r="DT126" s="147"/>
      <c r="DU126" s="147"/>
      <c r="DV126" s="147"/>
      <c r="DW126" s="147"/>
      <c r="DX126" s="147"/>
      <c r="DY126" s="147"/>
      <c r="DZ126" s="147"/>
      <c r="EA126" s="147"/>
      <c r="EB126" s="147"/>
      <c r="EC126" s="147"/>
      <c r="ED126" s="147"/>
      <c r="EE126" s="147"/>
      <c r="EF126" s="147"/>
      <c r="EG126" s="147"/>
      <c r="EH126" s="147"/>
      <c r="EI126" s="147"/>
      <c r="EJ126" s="147"/>
      <c r="EK126" s="147"/>
      <c r="EL126" s="147"/>
      <c r="EM126" s="147"/>
      <c r="EN126" s="147"/>
      <c r="EO126" s="147"/>
      <c r="EP126" s="147"/>
      <c r="EQ126" s="147"/>
      <c r="ER126" s="147"/>
      <c r="ES126" s="147"/>
      <c r="ET126" s="147"/>
      <c r="EU126" s="147"/>
      <c r="EV126" s="147"/>
      <c r="EW126" s="147"/>
      <c r="EX126" s="147"/>
      <c r="EY126" s="147"/>
      <c r="EZ126" s="147"/>
      <c r="FA126" s="147"/>
      <c r="FB126" s="147"/>
      <c r="FC126" s="147"/>
      <c r="FD126" s="147"/>
      <c r="FE126" s="147"/>
      <c r="FF126" s="147"/>
      <c r="FG126" s="147"/>
      <c r="FH126" s="147"/>
      <c r="FI126" s="147"/>
      <c r="FJ126" s="147"/>
      <c r="FK126" s="147"/>
      <c r="FL126" s="147"/>
      <c r="FM126" s="147"/>
      <c r="FN126" s="147"/>
      <c r="FO126" s="147"/>
      <c r="FP126" s="147"/>
      <c r="FQ126" s="147"/>
      <c r="FR126" s="147"/>
      <c r="FS126" s="147"/>
      <c r="FT126" s="147"/>
      <c r="FU126" s="147"/>
      <c r="FV126" s="147"/>
      <c r="FW126" s="147"/>
      <c r="FX126" s="147"/>
      <c r="FY126" s="147"/>
      <c r="FZ126" s="147"/>
      <c r="GA126" s="147"/>
      <c r="GB126" s="147"/>
      <c r="GC126" s="147"/>
      <c r="GD126" s="147"/>
      <c r="GE126" s="147"/>
      <c r="GF126" s="147"/>
      <c r="GG126" s="147"/>
      <c r="GH126" s="147"/>
      <c r="GI126" s="147"/>
      <c r="GJ126" s="147"/>
      <c r="GK126" s="147"/>
      <c r="GL126" s="147"/>
      <c r="GM126" s="147"/>
      <c r="GN126" s="147"/>
      <c r="GO126" s="147"/>
      <c r="GP126" s="147"/>
      <c r="GQ126" s="147"/>
      <c r="GR126" s="147"/>
      <c r="GS126" s="147"/>
      <c r="GT126" s="147"/>
      <c r="GU126" s="147"/>
      <c r="GV126" s="147"/>
      <c r="GW126" s="147"/>
      <c r="GX126" s="147"/>
      <c r="GY126" s="147"/>
      <c r="GZ126" s="147"/>
      <c r="HA126" s="147"/>
      <c r="HB126" s="147"/>
      <c r="HC126" s="147"/>
      <c r="HD126" s="147"/>
      <c r="HE126" s="147"/>
      <c r="HF126" s="147"/>
      <c r="HG126" s="147"/>
      <c r="HH126" s="147"/>
      <c r="HI126" s="147"/>
      <c r="HJ126" s="147"/>
      <c r="HK126" s="147"/>
      <c r="HL126" s="147"/>
      <c r="HM126" s="147"/>
      <c r="HN126" s="147"/>
      <c r="HO126" s="147"/>
      <c r="HP126" s="147"/>
      <c r="HQ126" s="147"/>
      <c r="HR126" s="147"/>
      <c r="HS126" s="147"/>
      <c r="HT126" s="147"/>
      <c r="HU126" s="147"/>
      <c r="HV126" s="147"/>
      <c r="HW126" s="147"/>
      <c r="HX126" s="147"/>
      <c r="HY126" s="147"/>
      <c r="HZ126" s="147"/>
      <c r="IA126" s="147"/>
      <c r="IB126" s="147"/>
      <c r="IC126" s="147"/>
      <c r="ID126" s="147"/>
      <c r="IE126" s="147"/>
      <c r="IF126" s="147"/>
      <c r="IG126" s="147"/>
      <c r="IH126" s="147"/>
      <c r="II126" s="147"/>
      <c r="IJ126" s="147"/>
      <c r="IK126" s="147"/>
      <c r="IL126" s="147"/>
      <c r="IM126" s="147"/>
      <c r="IN126" s="147"/>
      <c r="IO126" s="147"/>
      <c r="IP126" s="147"/>
      <c r="IQ126" s="147"/>
      <c r="IR126" s="147"/>
      <c r="IS126" s="147"/>
      <c r="IT126" s="147"/>
      <c r="IU126" s="147"/>
      <c r="IV126" s="147"/>
      <c r="IW126" s="147"/>
    </row>
    <row r="127" customFormat="false" ht="12.75" hidden="false" customHeight="false" outlineLevel="0" collapsed="false">
      <c r="A127" s="126" t="n">
        <v>15</v>
      </c>
      <c r="B127" s="126" t="n">
        <v>16</v>
      </c>
      <c r="C127" s="118" t="n">
        <v>1</v>
      </c>
      <c r="D127" s="143"/>
      <c r="E127" s="148"/>
      <c r="F127" s="145" t="n">
        <f aca="false">D127-0.25</f>
        <v>-0.25</v>
      </c>
      <c r="G127" s="146" t="n">
        <f aca="false">D127+0.56</f>
        <v>0.56</v>
      </c>
      <c r="H127" s="151"/>
      <c r="I127" s="16"/>
      <c r="J127" s="16"/>
      <c r="K127" s="16"/>
      <c r="L127" s="16"/>
      <c r="M127" s="16"/>
      <c r="N127" s="16"/>
      <c r="O127" s="151"/>
      <c r="P127" s="151"/>
      <c r="Q127" s="151"/>
      <c r="R127" s="151"/>
      <c r="S127" s="151"/>
      <c r="T127" s="151"/>
      <c r="U127" s="151"/>
      <c r="V127" s="151"/>
      <c r="W127" s="151"/>
      <c r="X127" s="151"/>
      <c r="Y127" s="151"/>
      <c r="Z127" s="151"/>
      <c r="AA127" s="151"/>
      <c r="AB127" s="151"/>
      <c r="AC127" s="91"/>
      <c r="AD127" s="120"/>
      <c r="AE127" s="121"/>
      <c r="AF127" s="160"/>
      <c r="AG127" s="16"/>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c r="BI127" s="147"/>
      <c r="BJ127" s="147"/>
      <c r="BK127" s="147"/>
      <c r="BL127" s="147"/>
      <c r="BM127" s="147"/>
      <c r="BN127" s="147"/>
      <c r="BO127" s="147"/>
      <c r="BP127" s="147"/>
      <c r="BQ127" s="147"/>
      <c r="BR127" s="147"/>
      <c r="BS127" s="147"/>
      <c r="BT127" s="147"/>
      <c r="BU127" s="147"/>
      <c r="BV127" s="147"/>
      <c r="BW127" s="147"/>
      <c r="BX127" s="147"/>
      <c r="BY127" s="147"/>
      <c r="BZ127" s="147"/>
      <c r="CA127" s="147"/>
      <c r="CB127" s="147"/>
      <c r="CC127" s="147"/>
      <c r="CD127" s="147"/>
      <c r="CE127" s="147"/>
      <c r="CF127" s="147"/>
      <c r="CG127" s="147"/>
      <c r="CH127" s="147"/>
      <c r="CI127" s="147"/>
      <c r="CJ127" s="147"/>
      <c r="CK127" s="147"/>
      <c r="CL127" s="147"/>
      <c r="CM127" s="147"/>
      <c r="CN127" s="147"/>
      <c r="CO127" s="147"/>
      <c r="CP127" s="147"/>
      <c r="CQ127" s="147"/>
      <c r="CR127" s="147"/>
      <c r="CS127" s="147"/>
      <c r="CT127" s="147"/>
      <c r="CU127" s="147"/>
      <c r="CV127" s="147"/>
      <c r="CW127" s="147"/>
      <c r="CX127" s="147"/>
      <c r="CY127" s="147"/>
      <c r="CZ127" s="147"/>
      <c r="DA127" s="147"/>
      <c r="DB127" s="147"/>
      <c r="DC127" s="147"/>
      <c r="DD127" s="147"/>
      <c r="DE127" s="147"/>
      <c r="DF127" s="147"/>
      <c r="DG127" s="147"/>
      <c r="DH127" s="147"/>
      <c r="DI127" s="147"/>
      <c r="DJ127" s="147"/>
      <c r="DK127" s="147"/>
      <c r="DL127" s="147"/>
      <c r="DM127" s="147"/>
      <c r="DN127" s="147"/>
      <c r="DO127" s="147"/>
      <c r="DP127" s="147"/>
      <c r="DQ127" s="147"/>
      <c r="DR127" s="147"/>
      <c r="DS127" s="147"/>
      <c r="DT127" s="147"/>
      <c r="DU127" s="147"/>
      <c r="DV127" s="147"/>
      <c r="DW127" s="147"/>
      <c r="DX127" s="147"/>
      <c r="DY127" s="147"/>
      <c r="DZ127" s="147"/>
      <c r="EA127" s="147"/>
      <c r="EB127" s="147"/>
      <c r="EC127" s="147"/>
      <c r="ED127" s="147"/>
      <c r="EE127" s="147"/>
      <c r="EF127" s="147"/>
      <c r="EG127" s="147"/>
      <c r="EH127" s="147"/>
      <c r="EI127" s="147"/>
      <c r="EJ127" s="147"/>
      <c r="EK127" s="147"/>
      <c r="EL127" s="147"/>
      <c r="EM127" s="147"/>
      <c r="EN127" s="147"/>
      <c r="EO127" s="147"/>
      <c r="EP127" s="147"/>
      <c r="EQ127" s="147"/>
      <c r="ER127" s="147"/>
      <c r="ES127" s="147"/>
      <c r="ET127" s="147"/>
      <c r="EU127" s="147"/>
      <c r="EV127" s="147"/>
      <c r="EW127" s="147"/>
      <c r="EX127" s="147"/>
      <c r="EY127" s="147"/>
      <c r="EZ127" s="147"/>
      <c r="FA127" s="147"/>
      <c r="FB127" s="147"/>
      <c r="FC127" s="147"/>
      <c r="FD127" s="147"/>
      <c r="FE127" s="147"/>
      <c r="FF127" s="147"/>
      <c r="FG127" s="147"/>
      <c r="FH127" s="147"/>
      <c r="FI127" s="147"/>
      <c r="FJ127" s="147"/>
      <c r="FK127" s="147"/>
      <c r="FL127" s="147"/>
      <c r="FM127" s="147"/>
      <c r="FN127" s="147"/>
      <c r="FO127" s="147"/>
      <c r="FP127" s="147"/>
      <c r="FQ127" s="147"/>
      <c r="FR127" s="147"/>
      <c r="FS127" s="147"/>
      <c r="FT127" s="147"/>
      <c r="FU127" s="147"/>
      <c r="FV127" s="147"/>
      <c r="FW127" s="147"/>
      <c r="FX127" s="147"/>
      <c r="FY127" s="147"/>
      <c r="FZ127" s="147"/>
      <c r="GA127" s="147"/>
      <c r="GB127" s="147"/>
      <c r="GC127" s="147"/>
      <c r="GD127" s="147"/>
      <c r="GE127" s="147"/>
      <c r="GF127" s="147"/>
      <c r="GG127" s="147"/>
      <c r="GH127" s="147"/>
      <c r="GI127" s="147"/>
      <c r="GJ127" s="147"/>
      <c r="GK127" s="147"/>
      <c r="GL127" s="147"/>
      <c r="GM127" s="147"/>
      <c r="GN127" s="147"/>
      <c r="GO127" s="147"/>
      <c r="GP127" s="147"/>
      <c r="GQ127" s="147"/>
      <c r="GR127" s="147"/>
      <c r="GS127" s="147"/>
      <c r="GT127" s="147"/>
      <c r="GU127" s="147"/>
      <c r="GV127" s="147"/>
      <c r="GW127" s="147"/>
      <c r="GX127" s="147"/>
      <c r="GY127" s="147"/>
      <c r="GZ127" s="147"/>
      <c r="HA127" s="147"/>
      <c r="HB127" s="147"/>
      <c r="HC127" s="147"/>
      <c r="HD127" s="147"/>
      <c r="HE127" s="147"/>
      <c r="HF127" s="147"/>
      <c r="HG127" s="147"/>
      <c r="HH127" s="147"/>
      <c r="HI127" s="147"/>
      <c r="HJ127" s="147"/>
      <c r="HK127" s="147"/>
      <c r="HL127" s="147"/>
      <c r="HM127" s="147"/>
      <c r="HN127" s="147"/>
      <c r="HO127" s="147"/>
      <c r="HP127" s="147"/>
      <c r="HQ127" s="147"/>
      <c r="HR127" s="147"/>
      <c r="HS127" s="147"/>
      <c r="HT127" s="147"/>
      <c r="HU127" s="147"/>
      <c r="HV127" s="147"/>
      <c r="HW127" s="147"/>
      <c r="HX127" s="147"/>
      <c r="HY127" s="147"/>
      <c r="HZ127" s="147"/>
      <c r="IA127" s="147"/>
      <c r="IB127" s="147"/>
      <c r="IC127" s="147"/>
      <c r="ID127" s="147"/>
      <c r="IE127" s="147"/>
      <c r="IF127" s="147"/>
      <c r="IG127" s="147"/>
      <c r="IH127" s="147"/>
      <c r="II127" s="147"/>
      <c r="IJ127" s="147"/>
      <c r="IK127" s="147"/>
      <c r="IL127" s="147"/>
      <c r="IM127" s="147"/>
      <c r="IN127" s="147"/>
      <c r="IO127" s="147"/>
      <c r="IP127" s="147"/>
      <c r="IQ127" s="147"/>
      <c r="IR127" s="147"/>
      <c r="IS127" s="147"/>
      <c r="IT127" s="147"/>
      <c r="IU127" s="147"/>
      <c r="IV127" s="147"/>
      <c r="IW127" s="147"/>
    </row>
    <row r="128" customFormat="false" ht="12.75" hidden="false" customHeight="false" outlineLevel="0" collapsed="false">
      <c r="A128" s="131" t="n">
        <v>16</v>
      </c>
      <c r="B128" s="131" t="n">
        <v>17</v>
      </c>
      <c r="C128" s="118" t="n">
        <v>1</v>
      </c>
      <c r="D128" s="143"/>
      <c r="E128" s="148"/>
      <c r="F128" s="145" t="n">
        <f aca="false">D128-0.25</f>
        <v>-0.25</v>
      </c>
      <c r="G128" s="146" t="n">
        <f aca="false">D128+0.56</f>
        <v>0.56</v>
      </c>
      <c r="H128" s="151"/>
      <c r="I128" s="16"/>
      <c r="J128" s="16"/>
      <c r="K128" s="16"/>
      <c r="L128" s="16"/>
      <c r="M128" s="16"/>
      <c r="N128" s="16"/>
      <c r="O128" s="151"/>
      <c r="P128" s="151"/>
      <c r="Q128" s="151"/>
      <c r="R128" s="151"/>
      <c r="S128" s="151"/>
      <c r="T128" s="151"/>
      <c r="U128" s="151"/>
      <c r="V128" s="151"/>
      <c r="W128" s="151"/>
      <c r="X128" s="151"/>
      <c r="Y128" s="151"/>
      <c r="Z128" s="151"/>
      <c r="AA128" s="151"/>
      <c r="AB128" s="151"/>
      <c r="AC128" s="91"/>
      <c r="AD128" s="120"/>
      <c r="AE128" s="121"/>
      <c r="AF128" s="160"/>
      <c r="AG128" s="16"/>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c r="BI128" s="147"/>
      <c r="BJ128" s="147"/>
      <c r="BK128" s="147"/>
      <c r="BL128" s="147"/>
      <c r="BM128" s="147"/>
      <c r="BN128" s="147"/>
      <c r="BO128" s="147"/>
      <c r="BP128" s="147"/>
      <c r="BQ128" s="147"/>
      <c r="BR128" s="147"/>
      <c r="BS128" s="147"/>
      <c r="BT128" s="147"/>
      <c r="BU128" s="147"/>
      <c r="BV128" s="147"/>
      <c r="BW128" s="147"/>
      <c r="BX128" s="147"/>
      <c r="BY128" s="147"/>
      <c r="BZ128" s="147"/>
      <c r="CA128" s="147"/>
      <c r="CB128" s="147"/>
      <c r="CC128" s="147"/>
      <c r="CD128" s="147"/>
      <c r="CE128" s="147"/>
      <c r="CF128" s="147"/>
      <c r="CG128" s="147"/>
      <c r="CH128" s="147"/>
      <c r="CI128" s="147"/>
      <c r="CJ128" s="147"/>
      <c r="CK128" s="147"/>
      <c r="CL128" s="147"/>
      <c r="CM128" s="147"/>
      <c r="CN128" s="147"/>
      <c r="CO128" s="147"/>
      <c r="CP128" s="147"/>
      <c r="CQ128" s="147"/>
      <c r="CR128" s="147"/>
      <c r="CS128" s="147"/>
      <c r="CT128" s="147"/>
      <c r="CU128" s="147"/>
      <c r="CV128" s="147"/>
      <c r="CW128" s="147"/>
      <c r="CX128" s="147"/>
      <c r="CY128" s="147"/>
      <c r="CZ128" s="147"/>
      <c r="DA128" s="147"/>
      <c r="DB128" s="147"/>
      <c r="DC128" s="147"/>
      <c r="DD128" s="147"/>
      <c r="DE128" s="147"/>
      <c r="DF128" s="147"/>
      <c r="DG128" s="147"/>
      <c r="DH128" s="147"/>
      <c r="DI128" s="147"/>
      <c r="DJ128" s="147"/>
      <c r="DK128" s="147"/>
      <c r="DL128" s="147"/>
      <c r="DM128" s="147"/>
      <c r="DN128" s="147"/>
      <c r="DO128" s="147"/>
      <c r="DP128" s="147"/>
      <c r="DQ128" s="147"/>
      <c r="DR128" s="147"/>
      <c r="DS128" s="147"/>
      <c r="DT128" s="147"/>
      <c r="DU128" s="147"/>
      <c r="DV128" s="147"/>
      <c r="DW128" s="147"/>
      <c r="DX128" s="147"/>
      <c r="DY128" s="147"/>
      <c r="DZ128" s="147"/>
      <c r="EA128" s="147"/>
      <c r="EB128" s="147"/>
      <c r="EC128" s="147"/>
      <c r="ED128" s="147"/>
      <c r="EE128" s="147"/>
      <c r="EF128" s="147"/>
      <c r="EG128" s="147"/>
      <c r="EH128" s="147"/>
      <c r="EI128" s="147"/>
      <c r="EJ128" s="147"/>
      <c r="EK128" s="147"/>
      <c r="EL128" s="147"/>
      <c r="EM128" s="147"/>
      <c r="EN128" s="147"/>
      <c r="EO128" s="147"/>
      <c r="EP128" s="147"/>
      <c r="EQ128" s="147"/>
      <c r="ER128" s="147"/>
      <c r="ES128" s="147"/>
      <c r="ET128" s="147"/>
      <c r="EU128" s="147"/>
      <c r="EV128" s="147"/>
      <c r="EW128" s="147"/>
      <c r="EX128" s="147"/>
      <c r="EY128" s="147"/>
      <c r="EZ128" s="147"/>
      <c r="FA128" s="147"/>
      <c r="FB128" s="147"/>
      <c r="FC128" s="147"/>
      <c r="FD128" s="147"/>
      <c r="FE128" s="147"/>
      <c r="FF128" s="147"/>
      <c r="FG128" s="147"/>
      <c r="FH128" s="147"/>
      <c r="FI128" s="147"/>
      <c r="FJ128" s="147"/>
      <c r="FK128" s="147"/>
      <c r="FL128" s="147"/>
      <c r="FM128" s="147"/>
      <c r="FN128" s="147"/>
      <c r="FO128" s="147"/>
      <c r="FP128" s="147"/>
      <c r="FQ128" s="147"/>
      <c r="FR128" s="147"/>
      <c r="FS128" s="147"/>
      <c r="FT128" s="147"/>
      <c r="FU128" s="147"/>
      <c r="FV128" s="147"/>
      <c r="FW128" s="147"/>
      <c r="FX128" s="147"/>
      <c r="FY128" s="147"/>
      <c r="FZ128" s="147"/>
      <c r="GA128" s="147"/>
      <c r="GB128" s="147"/>
      <c r="GC128" s="147"/>
      <c r="GD128" s="147"/>
      <c r="GE128" s="147"/>
      <c r="GF128" s="147"/>
      <c r="GG128" s="147"/>
      <c r="GH128" s="147"/>
      <c r="GI128" s="147"/>
      <c r="GJ128" s="147"/>
      <c r="GK128" s="147"/>
      <c r="GL128" s="147"/>
      <c r="GM128" s="147"/>
      <c r="GN128" s="147"/>
      <c r="GO128" s="147"/>
      <c r="GP128" s="147"/>
      <c r="GQ128" s="147"/>
      <c r="GR128" s="147"/>
      <c r="GS128" s="147"/>
      <c r="GT128" s="147"/>
      <c r="GU128" s="147"/>
      <c r="GV128" s="147"/>
      <c r="GW128" s="147"/>
      <c r="GX128" s="147"/>
      <c r="GY128" s="147"/>
      <c r="GZ128" s="147"/>
      <c r="HA128" s="147"/>
      <c r="HB128" s="147"/>
      <c r="HC128" s="147"/>
      <c r="HD128" s="147"/>
      <c r="HE128" s="147"/>
      <c r="HF128" s="147"/>
      <c r="HG128" s="147"/>
      <c r="HH128" s="147"/>
      <c r="HI128" s="147"/>
      <c r="HJ128" s="147"/>
      <c r="HK128" s="147"/>
      <c r="HL128" s="147"/>
      <c r="HM128" s="147"/>
      <c r="HN128" s="147"/>
      <c r="HO128" s="147"/>
      <c r="HP128" s="147"/>
      <c r="HQ128" s="147"/>
      <c r="HR128" s="147"/>
      <c r="HS128" s="147"/>
      <c r="HT128" s="147"/>
      <c r="HU128" s="147"/>
      <c r="HV128" s="147"/>
      <c r="HW128" s="147"/>
      <c r="HX128" s="147"/>
      <c r="HY128" s="147"/>
      <c r="HZ128" s="147"/>
      <c r="IA128" s="147"/>
      <c r="IB128" s="147"/>
      <c r="IC128" s="147"/>
      <c r="ID128" s="147"/>
      <c r="IE128" s="147"/>
      <c r="IF128" s="147"/>
      <c r="IG128" s="147"/>
      <c r="IH128" s="147"/>
      <c r="II128" s="147"/>
      <c r="IJ128" s="147"/>
      <c r="IK128" s="147"/>
      <c r="IL128" s="147"/>
      <c r="IM128" s="147"/>
      <c r="IN128" s="147"/>
      <c r="IO128" s="147"/>
      <c r="IP128" s="147"/>
      <c r="IQ128" s="147"/>
      <c r="IR128" s="147"/>
      <c r="IS128" s="147"/>
      <c r="IT128" s="147"/>
      <c r="IU128" s="147"/>
      <c r="IV128" s="147"/>
      <c r="IW128" s="147"/>
    </row>
    <row r="129" customFormat="false" ht="12.75" hidden="false" customHeight="false" outlineLevel="0" collapsed="false">
      <c r="A129" s="126" t="n">
        <v>17</v>
      </c>
      <c r="B129" s="126" t="n">
        <v>18</v>
      </c>
      <c r="C129" s="118" t="n">
        <v>1</v>
      </c>
      <c r="D129" s="143"/>
      <c r="E129" s="148"/>
      <c r="F129" s="145" t="n">
        <f aca="false">D129-0.25</f>
        <v>-0.25</v>
      </c>
      <c r="G129" s="146" t="n">
        <f aca="false">D129+0.56</f>
        <v>0.56</v>
      </c>
      <c r="H129" s="151"/>
      <c r="I129" s="16"/>
      <c r="J129" s="16"/>
      <c r="K129" s="16"/>
      <c r="L129" s="16"/>
      <c r="M129" s="16"/>
      <c r="N129" s="16"/>
      <c r="O129" s="151"/>
      <c r="P129" s="151"/>
      <c r="Q129" s="151"/>
      <c r="R129" s="151"/>
      <c r="S129" s="151"/>
      <c r="T129" s="151"/>
      <c r="U129" s="151"/>
      <c r="V129" s="151"/>
      <c r="W129" s="151"/>
      <c r="X129" s="151"/>
      <c r="Y129" s="151"/>
      <c r="Z129" s="151"/>
      <c r="AA129" s="151"/>
      <c r="AB129" s="151"/>
      <c r="AC129" s="91"/>
      <c r="AD129" s="120"/>
      <c r="AE129" s="161"/>
      <c r="AF129" s="147"/>
      <c r="AG129" s="16"/>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c r="BI129" s="147"/>
      <c r="BJ129" s="147"/>
      <c r="BK129" s="147"/>
      <c r="BL129" s="147"/>
      <c r="BM129" s="147"/>
      <c r="BN129" s="147"/>
      <c r="BO129" s="147"/>
      <c r="BP129" s="147"/>
      <c r="BQ129" s="147"/>
      <c r="BR129" s="147"/>
      <c r="BS129" s="147"/>
      <c r="BT129" s="147"/>
      <c r="BU129" s="147"/>
      <c r="BV129" s="147"/>
      <c r="BW129" s="147"/>
      <c r="BX129" s="147"/>
      <c r="BY129" s="147"/>
      <c r="BZ129" s="147"/>
      <c r="CA129" s="147"/>
      <c r="CB129" s="147"/>
      <c r="CC129" s="147"/>
      <c r="CD129" s="147"/>
      <c r="CE129" s="147"/>
      <c r="CF129" s="147"/>
      <c r="CG129" s="147"/>
      <c r="CH129" s="147"/>
      <c r="CI129" s="147"/>
      <c r="CJ129" s="147"/>
      <c r="CK129" s="147"/>
      <c r="CL129" s="147"/>
      <c r="CM129" s="147"/>
      <c r="CN129" s="147"/>
      <c r="CO129" s="147"/>
      <c r="CP129" s="147"/>
      <c r="CQ129" s="147"/>
      <c r="CR129" s="147"/>
      <c r="CS129" s="147"/>
      <c r="CT129" s="147"/>
      <c r="CU129" s="147"/>
      <c r="CV129" s="147"/>
      <c r="CW129" s="147"/>
      <c r="CX129" s="147"/>
      <c r="CY129" s="147"/>
      <c r="CZ129" s="147"/>
      <c r="DA129" s="147"/>
      <c r="DB129" s="147"/>
      <c r="DC129" s="147"/>
      <c r="DD129" s="147"/>
      <c r="DE129" s="147"/>
      <c r="DF129" s="147"/>
      <c r="DG129" s="147"/>
      <c r="DH129" s="147"/>
      <c r="DI129" s="147"/>
      <c r="DJ129" s="147"/>
      <c r="DK129" s="147"/>
      <c r="DL129" s="147"/>
      <c r="DM129" s="147"/>
      <c r="DN129" s="147"/>
      <c r="DO129" s="147"/>
      <c r="DP129" s="147"/>
      <c r="DQ129" s="147"/>
      <c r="DR129" s="147"/>
      <c r="DS129" s="147"/>
      <c r="DT129" s="147"/>
      <c r="DU129" s="147"/>
      <c r="DV129" s="147"/>
      <c r="DW129" s="147"/>
      <c r="DX129" s="147"/>
      <c r="DY129" s="147"/>
      <c r="DZ129" s="147"/>
      <c r="EA129" s="147"/>
      <c r="EB129" s="147"/>
      <c r="EC129" s="147"/>
      <c r="ED129" s="147"/>
      <c r="EE129" s="147"/>
      <c r="EF129" s="147"/>
      <c r="EG129" s="147"/>
      <c r="EH129" s="147"/>
      <c r="EI129" s="147"/>
      <c r="EJ129" s="147"/>
      <c r="EK129" s="147"/>
      <c r="EL129" s="147"/>
      <c r="EM129" s="147"/>
      <c r="EN129" s="147"/>
      <c r="EO129" s="147"/>
      <c r="EP129" s="147"/>
      <c r="EQ129" s="147"/>
      <c r="ER129" s="147"/>
      <c r="ES129" s="147"/>
      <c r="ET129" s="147"/>
      <c r="EU129" s="147"/>
      <c r="EV129" s="147"/>
      <c r="EW129" s="147"/>
      <c r="EX129" s="147"/>
      <c r="EY129" s="147"/>
      <c r="EZ129" s="147"/>
      <c r="FA129" s="147"/>
      <c r="FB129" s="147"/>
      <c r="FC129" s="147"/>
      <c r="FD129" s="147"/>
      <c r="FE129" s="147"/>
      <c r="FF129" s="147"/>
      <c r="FG129" s="147"/>
      <c r="FH129" s="147"/>
      <c r="FI129" s="147"/>
      <c r="FJ129" s="147"/>
      <c r="FK129" s="147"/>
      <c r="FL129" s="147"/>
      <c r="FM129" s="147"/>
      <c r="FN129" s="147"/>
      <c r="FO129" s="147"/>
      <c r="FP129" s="147"/>
      <c r="FQ129" s="147"/>
      <c r="FR129" s="147"/>
      <c r="FS129" s="147"/>
      <c r="FT129" s="147"/>
      <c r="FU129" s="147"/>
      <c r="FV129" s="147"/>
      <c r="FW129" s="147"/>
      <c r="FX129" s="147"/>
      <c r="FY129" s="147"/>
      <c r="FZ129" s="147"/>
      <c r="GA129" s="147"/>
      <c r="GB129" s="147"/>
      <c r="GC129" s="147"/>
      <c r="GD129" s="147"/>
      <c r="GE129" s="147"/>
      <c r="GF129" s="147"/>
      <c r="GG129" s="147"/>
      <c r="GH129" s="147"/>
      <c r="GI129" s="147"/>
      <c r="GJ129" s="147"/>
      <c r="GK129" s="147"/>
      <c r="GL129" s="147"/>
      <c r="GM129" s="147"/>
      <c r="GN129" s="147"/>
      <c r="GO129" s="147"/>
      <c r="GP129" s="147"/>
      <c r="GQ129" s="147"/>
      <c r="GR129" s="147"/>
      <c r="GS129" s="147"/>
      <c r="GT129" s="147"/>
      <c r="GU129" s="147"/>
      <c r="GV129" s="147"/>
      <c r="GW129" s="147"/>
      <c r="GX129" s="147"/>
      <c r="GY129" s="147"/>
      <c r="GZ129" s="147"/>
      <c r="HA129" s="147"/>
      <c r="HB129" s="147"/>
      <c r="HC129" s="147"/>
      <c r="HD129" s="147"/>
      <c r="HE129" s="147"/>
      <c r="HF129" s="147"/>
      <c r="HG129" s="147"/>
      <c r="HH129" s="147"/>
      <c r="HI129" s="147"/>
      <c r="HJ129" s="147"/>
      <c r="HK129" s="147"/>
      <c r="HL129" s="147"/>
      <c r="HM129" s="147"/>
      <c r="HN129" s="147"/>
      <c r="HO129" s="147"/>
      <c r="HP129" s="147"/>
      <c r="HQ129" s="147"/>
      <c r="HR129" s="147"/>
      <c r="HS129" s="147"/>
      <c r="HT129" s="147"/>
      <c r="HU129" s="147"/>
      <c r="HV129" s="147"/>
      <c r="HW129" s="147"/>
      <c r="HX129" s="147"/>
      <c r="HY129" s="147"/>
      <c r="HZ129" s="147"/>
      <c r="IA129" s="147"/>
      <c r="IB129" s="147"/>
      <c r="IC129" s="147"/>
      <c r="ID129" s="147"/>
      <c r="IE129" s="147"/>
      <c r="IF129" s="147"/>
      <c r="IG129" s="147"/>
      <c r="IH129" s="147"/>
      <c r="II129" s="147"/>
      <c r="IJ129" s="147"/>
      <c r="IK129" s="147"/>
      <c r="IL129" s="147"/>
      <c r="IM129" s="147"/>
      <c r="IN129" s="147"/>
      <c r="IO129" s="147"/>
      <c r="IP129" s="147"/>
      <c r="IQ129" s="147"/>
      <c r="IR129" s="147"/>
      <c r="IS129" s="147"/>
      <c r="IT129" s="147"/>
      <c r="IU129" s="147"/>
      <c r="IV129" s="147"/>
      <c r="IW129" s="147"/>
    </row>
    <row r="130" customFormat="false" ht="12.75" hidden="false" customHeight="false" outlineLevel="0" collapsed="false">
      <c r="A130" s="131" t="n">
        <v>18</v>
      </c>
      <c r="B130" s="131" t="n">
        <v>19</v>
      </c>
      <c r="C130" s="118" t="n">
        <v>1</v>
      </c>
      <c r="D130" s="143"/>
      <c r="E130" s="148"/>
      <c r="F130" s="145" t="n">
        <f aca="false">D130-0.25</f>
        <v>-0.25</v>
      </c>
      <c r="G130" s="146" t="n">
        <f aca="false">D130+0.56</f>
        <v>0.56</v>
      </c>
      <c r="H130" s="162"/>
      <c r="I130" s="16"/>
      <c r="J130" s="16"/>
      <c r="K130" s="16"/>
      <c r="L130" s="16"/>
      <c r="M130" s="16"/>
      <c r="N130" s="16"/>
      <c r="O130" s="162"/>
      <c r="P130" s="162"/>
      <c r="Q130" s="162"/>
      <c r="R130" s="162"/>
      <c r="S130" s="162"/>
      <c r="T130" s="162"/>
      <c r="U130" s="162"/>
      <c r="V130" s="162"/>
      <c r="W130" s="162"/>
      <c r="X130" s="162"/>
      <c r="Y130" s="162"/>
      <c r="Z130" s="162"/>
      <c r="AA130" s="162"/>
      <c r="AB130" s="162"/>
      <c r="AC130" s="163"/>
      <c r="AD130" s="147"/>
      <c r="AE130" s="147"/>
      <c r="AF130" s="147"/>
      <c r="AG130" s="16"/>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c r="BI130" s="147"/>
      <c r="BJ130" s="147"/>
      <c r="BK130" s="147"/>
      <c r="BL130" s="147"/>
      <c r="BM130" s="147"/>
      <c r="BN130" s="147"/>
      <c r="BO130" s="147"/>
      <c r="BP130" s="147"/>
      <c r="BQ130" s="147"/>
      <c r="BR130" s="147"/>
      <c r="BS130" s="147"/>
      <c r="BT130" s="147"/>
      <c r="BU130" s="147"/>
      <c r="BV130" s="147"/>
      <c r="BW130" s="147"/>
      <c r="BX130" s="147"/>
      <c r="BY130" s="147"/>
      <c r="BZ130" s="147"/>
      <c r="CA130" s="147"/>
      <c r="CB130" s="147"/>
      <c r="CC130" s="147"/>
      <c r="CD130" s="147"/>
      <c r="CE130" s="147"/>
      <c r="CF130" s="147"/>
      <c r="CG130" s="147"/>
      <c r="CH130" s="147"/>
      <c r="CI130" s="147"/>
      <c r="CJ130" s="147"/>
      <c r="CK130" s="147"/>
      <c r="CL130" s="147"/>
      <c r="CM130" s="147"/>
      <c r="CN130" s="147"/>
      <c r="CO130" s="147"/>
      <c r="CP130" s="147"/>
      <c r="CQ130" s="147"/>
      <c r="CR130" s="147"/>
      <c r="CS130" s="147"/>
      <c r="CT130" s="147"/>
      <c r="CU130" s="147"/>
      <c r="CV130" s="147"/>
      <c r="CW130" s="147"/>
      <c r="CX130" s="147"/>
      <c r="CY130" s="147"/>
      <c r="CZ130" s="147"/>
      <c r="DA130" s="147"/>
      <c r="DB130" s="147"/>
      <c r="DC130" s="147"/>
      <c r="DD130" s="147"/>
      <c r="DE130" s="147"/>
      <c r="DF130" s="147"/>
      <c r="DG130" s="147"/>
      <c r="DH130" s="147"/>
      <c r="DI130" s="147"/>
      <c r="DJ130" s="147"/>
      <c r="DK130" s="147"/>
      <c r="DL130" s="147"/>
      <c r="DM130" s="147"/>
      <c r="DN130" s="147"/>
      <c r="DO130" s="147"/>
      <c r="DP130" s="147"/>
      <c r="DQ130" s="147"/>
      <c r="DR130" s="147"/>
      <c r="DS130" s="147"/>
      <c r="DT130" s="147"/>
      <c r="DU130" s="147"/>
      <c r="DV130" s="147"/>
      <c r="DW130" s="147"/>
      <c r="DX130" s="147"/>
      <c r="DY130" s="147"/>
      <c r="DZ130" s="147"/>
      <c r="EA130" s="147"/>
      <c r="EB130" s="147"/>
      <c r="EC130" s="147"/>
      <c r="ED130" s="147"/>
      <c r="EE130" s="147"/>
      <c r="EF130" s="147"/>
      <c r="EG130" s="147"/>
      <c r="EH130" s="147"/>
      <c r="EI130" s="147"/>
      <c r="EJ130" s="147"/>
      <c r="EK130" s="147"/>
      <c r="EL130" s="147"/>
      <c r="EM130" s="147"/>
      <c r="EN130" s="147"/>
      <c r="EO130" s="147"/>
      <c r="EP130" s="147"/>
      <c r="EQ130" s="147"/>
      <c r="ER130" s="147"/>
      <c r="ES130" s="147"/>
      <c r="ET130" s="147"/>
      <c r="EU130" s="147"/>
      <c r="EV130" s="147"/>
      <c r="EW130" s="147"/>
      <c r="EX130" s="147"/>
      <c r="EY130" s="147"/>
      <c r="EZ130" s="147"/>
      <c r="FA130" s="147"/>
      <c r="FB130" s="147"/>
      <c r="FC130" s="147"/>
      <c r="FD130" s="147"/>
      <c r="FE130" s="147"/>
      <c r="FF130" s="147"/>
      <c r="FG130" s="147"/>
      <c r="FH130" s="147"/>
      <c r="FI130" s="147"/>
      <c r="FJ130" s="147"/>
      <c r="FK130" s="147"/>
      <c r="FL130" s="147"/>
      <c r="FM130" s="147"/>
      <c r="FN130" s="147"/>
      <c r="FO130" s="147"/>
      <c r="FP130" s="147"/>
      <c r="FQ130" s="147"/>
      <c r="FR130" s="147"/>
      <c r="FS130" s="147"/>
      <c r="FT130" s="147"/>
      <c r="FU130" s="147"/>
      <c r="FV130" s="147"/>
      <c r="FW130" s="147"/>
      <c r="FX130" s="147"/>
      <c r="FY130" s="147"/>
      <c r="FZ130" s="147"/>
      <c r="GA130" s="147"/>
      <c r="GB130" s="147"/>
      <c r="GC130" s="147"/>
      <c r="GD130" s="147"/>
      <c r="GE130" s="147"/>
      <c r="GF130" s="147"/>
      <c r="GG130" s="147"/>
      <c r="GH130" s="147"/>
      <c r="GI130" s="147"/>
      <c r="GJ130" s="147"/>
      <c r="GK130" s="147"/>
      <c r="GL130" s="147"/>
      <c r="GM130" s="147"/>
      <c r="GN130" s="147"/>
      <c r="GO130" s="147"/>
      <c r="GP130" s="147"/>
      <c r="GQ130" s="147"/>
      <c r="GR130" s="147"/>
      <c r="GS130" s="147"/>
      <c r="GT130" s="147"/>
      <c r="GU130" s="147"/>
      <c r="GV130" s="147"/>
      <c r="GW130" s="147"/>
      <c r="GX130" s="147"/>
      <c r="GY130" s="147"/>
      <c r="GZ130" s="147"/>
      <c r="HA130" s="147"/>
      <c r="HB130" s="147"/>
      <c r="HC130" s="147"/>
      <c r="HD130" s="147"/>
      <c r="HE130" s="147"/>
      <c r="HF130" s="147"/>
      <c r="HG130" s="147"/>
      <c r="HH130" s="147"/>
      <c r="HI130" s="147"/>
      <c r="HJ130" s="147"/>
      <c r="HK130" s="147"/>
      <c r="HL130" s="147"/>
      <c r="HM130" s="147"/>
      <c r="HN130" s="147"/>
      <c r="HO130" s="147"/>
      <c r="HP130" s="147"/>
      <c r="HQ130" s="147"/>
      <c r="HR130" s="147"/>
      <c r="HS130" s="147"/>
      <c r="HT130" s="147"/>
      <c r="HU130" s="147"/>
      <c r="HV130" s="147"/>
      <c r="HW130" s="147"/>
      <c r="HX130" s="147"/>
      <c r="HY130" s="147"/>
      <c r="HZ130" s="147"/>
      <c r="IA130" s="147"/>
      <c r="IB130" s="147"/>
      <c r="IC130" s="147"/>
      <c r="ID130" s="147"/>
      <c r="IE130" s="147"/>
      <c r="IF130" s="147"/>
      <c r="IG130" s="147"/>
      <c r="IH130" s="147"/>
      <c r="II130" s="147"/>
      <c r="IJ130" s="147"/>
      <c r="IK130" s="147"/>
      <c r="IL130" s="147"/>
      <c r="IM130" s="147"/>
      <c r="IN130" s="147"/>
      <c r="IO130" s="147"/>
      <c r="IP130" s="147"/>
      <c r="IQ130" s="147"/>
      <c r="IR130" s="147"/>
      <c r="IS130" s="147"/>
      <c r="IT130" s="147"/>
      <c r="IU130" s="147"/>
      <c r="IV130" s="147"/>
      <c r="IW130" s="147"/>
    </row>
    <row r="131" customFormat="false" ht="12.75" hidden="false" customHeight="false" outlineLevel="0" collapsed="false">
      <c r="A131" s="126" t="n">
        <v>19</v>
      </c>
      <c r="B131" s="126" t="n">
        <v>20</v>
      </c>
      <c r="C131" s="118" t="n">
        <v>1</v>
      </c>
      <c r="D131" s="143"/>
      <c r="E131" s="148"/>
      <c r="F131" s="145" t="n">
        <f aca="false">D131-0.25</f>
        <v>-0.25</v>
      </c>
      <c r="G131" s="146" t="n">
        <f aca="false">D131+0.56</f>
        <v>0.56</v>
      </c>
      <c r="H131" s="164"/>
      <c r="I131" s="16"/>
      <c r="J131" s="16"/>
      <c r="K131" s="16"/>
      <c r="L131" s="16"/>
      <c r="M131" s="16"/>
      <c r="N131" s="16"/>
      <c r="O131" s="164"/>
      <c r="P131" s="164"/>
      <c r="Q131" s="164"/>
      <c r="R131" s="164"/>
      <c r="S131" s="164"/>
      <c r="T131" s="164"/>
      <c r="U131" s="164"/>
      <c r="V131" s="164"/>
      <c r="W131" s="164"/>
      <c r="X131" s="164"/>
      <c r="Y131" s="164"/>
      <c r="Z131" s="164"/>
      <c r="AA131" s="164"/>
      <c r="AB131" s="164"/>
      <c r="AC131" s="165"/>
      <c r="AD131" s="166"/>
      <c r="AE131" s="167"/>
      <c r="AF131" s="147"/>
      <c r="AG131" s="147"/>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c r="BI131" s="147"/>
      <c r="BJ131" s="147"/>
      <c r="BK131" s="147"/>
      <c r="BL131" s="147"/>
      <c r="BM131" s="147"/>
      <c r="BN131" s="147"/>
      <c r="BO131" s="147"/>
      <c r="BP131" s="147"/>
      <c r="BQ131" s="147"/>
      <c r="BR131" s="147"/>
      <c r="BS131" s="147"/>
      <c r="BT131" s="147"/>
      <c r="BU131" s="147"/>
      <c r="BV131" s="147"/>
      <c r="BW131" s="147"/>
      <c r="BX131" s="147"/>
      <c r="BY131" s="147"/>
      <c r="BZ131" s="147"/>
      <c r="CA131" s="147"/>
      <c r="CB131" s="147"/>
      <c r="CC131" s="147"/>
      <c r="CD131" s="147"/>
      <c r="CE131" s="147"/>
      <c r="CF131" s="147"/>
      <c r="CG131" s="147"/>
      <c r="CH131" s="147"/>
      <c r="CI131" s="147"/>
      <c r="CJ131" s="147"/>
      <c r="CK131" s="147"/>
      <c r="CL131" s="147"/>
      <c r="CM131" s="147"/>
      <c r="CN131" s="147"/>
      <c r="CO131" s="147"/>
      <c r="CP131" s="147"/>
      <c r="CQ131" s="147"/>
      <c r="CR131" s="147"/>
      <c r="CS131" s="147"/>
      <c r="CT131" s="147"/>
      <c r="CU131" s="147"/>
      <c r="CV131" s="147"/>
      <c r="CW131" s="147"/>
      <c r="CX131" s="147"/>
      <c r="CY131" s="147"/>
      <c r="CZ131" s="147"/>
      <c r="DA131" s="147"/>
      <c r="DB131" s="147"/>
      <c r="DC131" s="147"/>
      <c r="DD131" s="147"/>
      <c r="DE131" s="147"/>
      <c r="DF131" s="147"/>
      <c r="DG131" s="147"/>
      <c r="DH131" s="147"/>
      <c r="DI131" s="147"/>
      <c r="DJ131" s="147"/>
      <c r="DK131" s="147"/>
      <c r="DL131" s="147"/>
      <c r="DM131" s="147"/>
      <c r="DN131" s="147"/>
      <c r="DO131" s="147"/>
      <c r="DP131" s="147"/>
      <c r="DQ131" s="147"/>
      <c r="DR131" s="147"/>
      <c r="DS131" s="147"/>
      <c r="DT131" s="147"/>
      <c r="DU131" s="147"/>
      <c r="DV131" s="147"/>
      <c r="DW131" s="147"/>
      <c r="DX131" s="147"/>
      <c r="DY131" s="147"/>
      <c r="DZ131" s="147"/>
      <c r="EA131" s="147"/>
      <c r="EB131" s="147"/>
      <c r="EC131" s="147"/>
      <c r="ED131" s="147"/>
      <c r="EE131" s="147"/>
      <c r="EF131" s="147"/>
      <c r="EG131" s="147"/>
      <c r="EH131" s="147"/>
      <c r="EI131" s="147"/>
      <c r="EJ131" s="147"/>
      <c r="EK131" s="147"/>
      <c r="EL131" s="147"/>
      <c r="EM131" s="147"/>
      <c r="EN131" s="147"/>
      <c r="EO131" s="147"/>
      <c r="EP131" s="147"/>
      <c r="EQ131" s="147"/>
      <c r="ER131" s="147"/>
      <c r="ES131" s="147"/>
      <c r="ET131" s="147"/>
      <c r="EU131" s="147"/>
      <c r="EV131" s="147"/>
      <c r="EW131" s="147"/>
      <c r="EX131" s="147"/>
      <c r="EY131" s="147"/>
      <c r="EZ131" s="147"/>
      <c r="FA131" s="147"/>
      <c r="FB131" s="147"/>
      <c r="FC131" s="147"/>
      <c r="FD131" s="147"/>
      <c r="FE131" s="147"/>
      <c r="FF131" s="147"/>
      <c r="FG131" s="147"/>
      <c r="FH131" s="147"/>
      <c r="FI131" s="147"/>
      <c r="FJ131" s="147"/>
      <c r="FK131" s="147"/>
      <c r="FL131" s="147"/>
      <c r="FM131" s="147"/>
      <c r="FN131" s="147"/>
      <c r="FO131" s="147"/>
      <c r="FP131" s="147"/>
      <c r="FQ131" s="147"/>
      <c r="FR131" s="147"/>
      <c r="FS131" s="147"/>
      <c r="FT131" s="147"/>
      <c r="FU131" s="147"/>
      <c r="FV131" s="147"/>
      <c r="FW131" s="147"/>
      <c r="FX131" s="147"/>
      <c r="FY131" s="147"/>
      <c r="FZ131" s="147"/>
      <c r="GA131" s="147"/>
      <c r="GB131" s="147"/>
      <c r="GC131" s="147"/>
      <c r="GD131" s="147"/>
      <c r="GE131" s="147"/>
      <c r="GF131" s="147"/>
      <c r="GG131" s="147"/>
      <c r="GH131" s="147"/>
      <c r="GI131" s="147"/>
      <c r="GJ131" s="147"/>
      <c r="GK131" s="147"/>
      <c r="GL131" s="147"/>
      <c r="GM131" s="147"/>
      <c r="GN131" s="147"/>
      <c r="GO131" s="147"/>
      <c r="GP131" s="147"/>
      <c r="GQ131" s="147"/>
      <c r="GR131" s="147"/>
      <c r="GS131" s="147"/>
      <c r="GT131" s="147"/>
      <c r="GU131" s="147"/>
      <c r="GV131" s="147"/>
      <c r="GW131" s="147"/>
      <c r="GX131" s="147"/>
      <c r="GY131" s="147"/>
      <c r="GZ131" s="147"/>
      <c r="HA131" s="147"/>
      <c r="HB131" s="147"/>
      <c r="HC131" s="147"/>
      <c r="HD131" s="147"/>
      <c r="HE131" s="147"/>
      <c r="HF131" s="147"/>
      <c r="HG131" s="147"/>
      <c r="HH131" s="147"/>
      <c r="HI131" s="147"/>
      <c r="HJ131" s="147"/>
      <c r="HK131" s="147"/>
      <c r="HL131" s="147"/>
      <c r="HM131" s="147"/>
      <c r="HN131" s="147"/>
      <c r="HO131" s="147"/>
      <c r="HP131" s="147"/>
      <c r="HQ131" s="147"/>
      <c r="HR131" s="147"/>
      <c r="HS131" s="147"/>
      <c r="HT131" s="147"/>
      <c r="HU131" s="147"/>
      <c r="HV131" s="147"/>
      <c r="HW131" s="147"/>
      <c r="HX131" s="147"/>
      <c r="HY131" s="147"/>
      <c r="HZ131" s="147"/>
      <c r="IA131" s="147"/>
      <c r="IB131" s="147"/>
      <c r="IC131" s="147"/>
      <c r="ID131" s="147"/>
      <c r="IE131" s="147"/>
      <c r="IF131" s="147"/>
      <c r="IG131" s="147"/>
      <c r="IH131" s="147"/>
      <c r="II131" s="147"/>
      <c r="IJ131" s="147"/>
      <c r="IK131" s="147"/>
      <c r="IL131" s="147"/>
      <c r="IM131" s="147"/>
      <c r="IN131" s="147"/>
      <c r="IO131" s="147"/>
      <c r="IP131" s="147"/>
      <c r="IQ131" s="147"/>
      <c r="IR131" s="147"/>
      <c r="IS131" s="147"/>
      <c r="IT131" s="147"/>
      <c r="IU131" s="147"/>
      <c r="IV131" s="147"/>
      <c r="IW131" s="147"/>
    </row>
    <row r="132" customFormat="false" ht="13.5" hidden="false" customHeight="false" outlineLevel="0" collapsed="false">
      <c r="A132" s="131" t="n">
        <v>20</v>
      </c>
      <c r="B132" s="131" t="n">
        <v>21</v>
      </c>
      <c r="C132" s="118" t="n">
        <v>1</v>
      </c>
      <c r="D132" s="143"/>
      <c r="E132" s="148"/>
      <c r="F132" s="145" t="n">
        <f aca="false">D132-0.25</f>
        <v>-0.25</v>
      </c>
      <c r="G132" s="146" t="n">
        <f aca="false">D132+0.56</f>
        <v>0.56</v>
      </c>
      <c r="H132" s="164"/>
      <c r="I132" s="16"/>
      <c r="J132" s="16"/>
      <c r="K132" s="16"/>
      <c r="L132" s="16"/>
      <c r="M132" s="16"/>
      <c r="N132" s="16"/>
      <c r="O132" s="164"/>
      <c r="P132" s="164"/>
      <c r="Q132" s="164"/>
      <c r="R132" s="164"/>
      <c r="S132" s="164"/>
      <c r="T132" s="164"/>
      <c r="U132" s="164"/>
      <c r="V132" s="164"/>
      <c r="W132" s="164"/>
      <c r="X132" s="164"/>
      <c r="Y132" s="164"/>
      <c r="Z132" s="164"/>
      <c r="AA132" s="164"/>
      <c r="AB132" s="164"/>
      <c r="AC132" s="165"/>
      <c r="AD132" s="167"/>
      <c r="AE132" s="167"/>
      <c r="AF132" s="147"/>
      <c r="AG132" s="147"/>
      <c r="AH132" s="168"/>
      <c r="AI132" s="168"/>
      <c r="AJ132" s="168"/>
      <c r="AK132" s="168"/>
      <c r="AL132" s="168"/>
      <c r="AM132" s="168"/>
      <c r="AN132" s="168"/>
      <c r="AO132" s="168"/>
      <c r="AP132" s="168"/>
      <c r="AQ132" s="168"/>
      <c r="AR132" s="168"/>
      <c r="AS132" s="168"/>
      <c r="AT132" s="168"/>
      <c r="AU132" s="168"/>
      <c r="AV132" s="168"/>
      <c r="AW132" s="168"/>
      <c r="AX132" s="168"/>
      <c r="AY132" s="168"/>
      <c r="AZ132" s="168"/>
      <c r="BA132" s="168"/>
      <c r="BB132" s="168"/>
      <c r="BC132" s="168"/>
      <c r="BD132" s="168"/>
      <c r="BE132" s="168"/>
      <c r="BF132" s="168"/>
      <c r="BG132" s="168"/>
      <c r="BH132" s="168"/>
      <c r="BI132" s="168"/>
      <c r="BJ132" s="168"/>
      <c r="BK132" s="168"/>
      <c r="BL132" s="168"/>
      <c r="BM132" s="168"/>
      <c r="BN132" s="168"/>
      <c r="BO132" s="168"/>
      <c r="BP132" s="168"/>
      <c r="BQ132" s="168"/>
      <c r="BR132" s="168"/>
      <c r="BS132" s="168"/>
      <c r="BT132" s="168"/>
      <c r="BU132" s="168"/>
      <c r="BV132" s="168"/>
      <c r="BW132" s="168"/>
      <c r="BX132" s="168"/>
      <c r="BY132" s="168"/>
      <c r="BZ132" s="168"/>
      <c r="CA132" s="168"/>
      <c r="CB132" s="168"/>
      <c r="CC132" s="168"/>
      <c r="CD132" s="168"/>
      <c r="CE132" s="168"/>
      <c r="CF132" s="168"/>
      <c r="CG132" s="168"/>
      <c r="CH132" s="168"/>
      <c r="CI132" s="168"/>
      <c r="CJ132" s="168"/>
      <c r="CK132" s="168"/>
      <c r="CL132" s="168"/>
      <c r="CM132" s="168"/>
      <c r="CN132" s="168"/>
      <c r="CO132" s="168"/>
      <c r="CP132" s="168"/>
      <c r="CQ132" s="168"/>
      <c r="CR132" s="168"/>
      <c r="CS132" s="168"/>
      <c r="CT132" s="168"/>
      <c r="CU132" s="168"/>
      <c r="CV132" s="168"/>
      <c r="CW132" s="168"/>
      <c r="CX132" s="168"/>
      <c r="CY132" s="168"/>
      <c r="CZ132" s="168"/>
      <c r="DA132" s="168"/>
      <c r="DB132" s="168"/>
      <c r="DC132" s="168"/>
      <c r="DD132" s="168"/>
      <c r="DE132" s="168"/>
      <c r="DF132" s="168"/>
      <c r="DG132" s="168"/>
      <c r="DH132" s="168"/>
      <c r="DI132" s="168"/>
      <c r="DJ132" s="168"/>
      <c r="DK132" s="168"/>
      <c r="DL132" s="168"/>
      <c r="DM132" s="168"/>
      <c r="DN132" s="168"/>
      <c r="DO132" s="168"/>
      <c r="DP132" s="168"/>
      <c r="DQ132" s="168"/>
      <c r="DR132" s="168"/>
      <c r="DS132" s="168"/>
      <c r="DT132" s="168"/>
      <c r="DU132" s="168"/>
      <c r="DV132" s="168"/>
      <c r="DW132" s="168"/>
      <c r="DX132" s="168"/>
      <c r="DY132" s="168"/>
      <c r="DZ132" s="168"/>
      <c r="EA132" s="168"/>
      <c r="EB132" s="168"/>
      <c r="EC132" s="168"/>
      <c r="ED132" s="168"/>
      <c r="EE132" s="168"/>
      <c r="EF132" s="168"/>
      <c r="EG132" s="168"/>
      <c r="EH132" s="168"/>
      <c r="EI132" s="168"/>
      <c r="EJ132" s="168"/>
      <c r="EK132" s="168"/>
      <c r="EL132" s="168"/>
      <c r="EM132" s="168"/>
      <c r="EN132" s="168"/>
      <c r="EO132" s="168"/>
      <c r="EP132" s="168"/>
      <c r="EQ132" s="168"/>
      <c r="ER132" s="168"/>
      <c r="ES132" s="168"/>
      <c r="ET132" s="168"/>
      <c r="EU132" s="168"/>
      <c r="EV132" s="168"/>
      <c r="EW132" s="168"/>
      <c r="EX132" s="168"/>
      <c r="EY132" s="168"/>
      <c r="EZ132" s="168"/>
      <c r="FA132" s="168"/>
      <c r="FB132" s="168"/>
      <c r="FC132" s="168"/>
      <c r="FD132" s="168"/>
      <c r="FE132" s="168"/>
      <c r="FF132" s="168"/>
      <c r="FG132" s="168"/>
      <c r="FH132" s="168"/>
      <c r="FI132" s="168"/>
      <c r="FJ132" s="168"/>
      <c r="FK132" s="168"/>
      <c r="FL132" s="168"/>
      <c r="FM132" s="168"/>
      <c r="FN132" s="168"/>
      <c r="FO132" s="168"/>
      <c r="FP132" s="168"/>
      <c r="FQ132" s="168"/>
      <c r="FR132" s="168"/>
      <c r="FS132" s="168"/>
      <c r="FT132" s="168"/>
      <c r="FU132" s="168"/>
      <c r="FV132" s="168"/>
      <c r="FW132" s="168"/>
      <c r="FX132" s="168"/>
      <c r="FY132" s="168"/>
      <c r="FZ132" s="168"/>
      <c r="GA132" s="168"/>
      <c r="GB132" s="168"/>
      <c r="GC132" s="168"/>
      <c r="GD132" s="168"/>
      <c r="GE132" s="168"/>
      <c r="GF132" s="168"/>
      <c r="GG132" s="168"/>
      <c r="GH132" s="168"/>
      <c r="GI132" s="168"/>
      <c r="GJ132" s="168"/>
      <c r="GK132" s="168"/>
      <c r="GL132" s="168"/>
      <c r="GM132" s="168"/>
      <c r="GN132" s="168"/>
      <c r="GO132" s="168"/>
      <c r="GP132" s="168"/>
      <c r="GQ132" s="168"/>
      <c r="GR132" s="168"/>
      <c r="GS132" s="168"/>
      <c r="GT132" s="168"/>
      <c r="GU132" s="168"/>
      <c r="GV132" s="168"/>
      <c r="GW132" s="168"/>
      <c r="GX132" s="168"/>
      <c r="GY132" s="168"/>
      <c r="GZ132" s="168"/>
      <c r="HA132" s="168"/>
      <c r="HB132" s="168"/>
      <c r="HC132" s="168"/>
      <c r="HD132" s="168"/>
      <c r="HE132" s="168"/>
      <c r="HF132" s="168"/>
      <c r="HG132" s="168"/>
      <c r="HH132" s="168"/>
      <c r="HI132" s="168"/>
      <c r="HJ132" s="168"/>
      <c r="HK132" s="168"/>
      <c r="HL132" s="168"/>
      <c r="HM132" s="168"/>
      <c r="HN132" s="168"/>
      <c r="HO132" s="168"/>
      <c r="HP132" s="168"/>
      <c r="HQ132" s="168"/>
      <c r="HR132" s="168"/>
      <c r="HS132" s="168"/>
      <c r="HT132" s="168"/>
      <c r="HU132" s="168"/>
      <c r="HV132" s="168"/>
      <c r="HW132" s="168"/>
      <c r="HX132" s="168"/>
      <c r="HY132" s="168"/>
      <c r="HZ132" s="168"/>
      <c r="IA132" s="168"/>
      <c r="IB132" s="168"/>
      <c r="IC132" s="168"/>
      <c r="ID132" s="168"/>
      <c r="IE132" s="168"/>
      <c r="IF132" s="168"/>
      <c r="IG132" s="168"/>
      <c r="IH132" s="168"/>
      <c r="II132" s="168"/>
      <c r="IJ132" s="168"/>
      <c r="IK132" s="168"/>
      <c r="IL132" s="168"/>
      <c r="IM132" s="168"/>
      <c r="IN132" s="168"/>
      <c r="IO132" s="168"/>
      <c r="IP132" s="168"/>
      <c r="IQ132" s="168"/>
      <c r="IR132" s="168"/>
      <c r="IS132" s="168"/>
      <c r="IT132" s="168"/>
      <c r="IU132" s="168"/>
      <c r="IV132" s="168"/>
      <c r="IW132" s="168"/>
    </row>
    <row r="133" customFormat="false" ht="12.75" hidden="false" customHeight="false" outlineLevel="0" collapsed="false">
      <c r="A133" s="126" t="n">
        <v>21</v>
      </c>
      <c r="B133" s="126" t="n">
        <v>22</v>
      </c>
      <c r="C133" s="118" t="n">
        <v>1</v>
      </c>
      <c r="D133" s="143"/>
      <c r="E133" s="148"/>
      <c r="F133" s="145" t="n">
        <f aca="false">D133-0.25</f>
        <v>-0.25</v>
      </c>
      <c r="G133" s="146" t="n">
        <f aca="false">D133+0.56</f>
        <v>0.56</v>
      </c>
      <c r="H133" s="164"/>
      <c r="I133" s="16"/>
      <c r="J133" s="162"/>
      <c r="K133" s="16"/>
      <c r="L133" s="16"/>
      <c r="M133" s="16"/>
      <c r="N133" s="16"/>
      <c r="O133" s="164"/>
      <c r="P133" s="164"/>
      <c r="Q133" s="164"/>
      <c r="R133" s="164"/>
      <c r="S133" s="164"/>
      <c r="T133" s="164"/>
      <c r="U133" s="164"/>
      <c r="V133" s="164"/>
      <c r="W133" s="164"/>
      <c r="X133" s="164"/>
      <c r="Y133" s="164"/>
      <c r="Z133" s="164"/>
      <c r="AA133" s="164"/>
      <c r="AB133" s="164"/>
      <c r="AC133" s="165"/>
      <c r="AD133" s="16"/>
      <c r="AE133" s="16"/>
      <c r="AF133" s="147"/>
      <c r="AG133" s="147"/>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c r="BI133" s="147"/>
      <c r="BJ133" s="147"/>
      <c r="BK133" s="147"/>
      <c r="BL133" s="147"/>
      <c r="BM133" s="147"/>
      <c r="BN133" s="147"/>
      <c r="BO133" s="147"/>
      <c r="BP133" s="147"/>
      <c r="BQ133" s="147"/>
      <c r="BR133" s="147"/>
      <c r="BS133" s="147"/>
      <c r="BT133" s="147"/>
      <c r="BU133" s="147"/>
      <c r="BV133" s="147"/>
      <c r="BW133" s="147"/>
      <c r="BX133" s="147"/>
      <c r="BY133" s="147"/>
      <c r="BZ133" s="147"/>
      <c r="CA133" s="147"/>
      <c r="CB133" s="147"/>
      <c r="CC133" s="147"/>
      <c r="CD133" s="147"/>
      <c r="CE133" s="147"/>
      <c r="CF133" s="147"/>
      <c r="CG133" s="147"/>
      <c r="CH133" s="147"/>
      <c r="CI133" s="147"/>
      <c r="CJ133" s="147"/>
      <c r="CK133" s="147"/>
      <c r="CL133" s="147"/>
      <c r="CM133" s="147"/>
      <c r="CN133" s="147"/>
      <c r="CO133" s="147"/>
      <c r="CP133" s="147"/>
      <c r="CQ133" s="147"/>
      <c r="CR133" s="147"/>
      <c r="CS133" s="147"/>
      <c r="CT133" s="147"/>
      <c r="CU133" s="147"/>
      <c r="CV133" s="147"/>
      <c r="CW133" s="147"/>
      <c r="CX133" s="147"/>
      <c r="CY133" s="147"/>
      <c r="CZ133" s="147"/>
      <c r="DA133" s="147"/>
      <c r="DB133" s="147"/>
      <c r="DC133" s="147"/>
      <c r="DD133" s="147"/>
      <c r="DE133" s="147"/>
      <c r="DF133" s="147"/>
      <c r="DG133" s="147"/>
      <c r="DH133" s="147"/>
      <c r="DI133" s="147"/>
      <c r="DJ133" s="147"/>
      <c r="DK133" s="147"/>
      <c r="DL133" s="147"/>
      <c r="DM133" s="147"/>
      <c r="DN133" s="147"/>
      <c r="DO133" s="147"/>
      <c r="DP133" s="147"/>
      <c r="DQ133" s="147"/>
      <c r="DR133" s="147"/>
      <c r="DS133" s="147"/>
      <c r="DT133" s="147"/>
      <c r="DU133" s="147"/>
      <c r="DV133" s="147"/>
      <c r="DW133" s="147"/>
      <c r="DX133" s="147"/>
      <c r="DY133" s="147"/>
      <c r="DZ133" s="147"/>
      <c r="EA133" s="147"/>
      <c r="EB133" s="147"/>
      <c r="EC133" s="147"/>
      <c r="ED133" s="147"/>
      <c r="EE133" s="147"/>
      <c r="EF133" s="147"/>
      <c r="EG133" s="147"/>
      <c r="EH133" s="147"/>
      <c r="EI133" s="147"/>
      <c r="EJ133" s="147"/>
      <c r="EK133" s="147"/>
      <c r="EL133" s="147"/>
      <c r="EM133" s="147"/>
      <c r="EN133" s="147"/>
      <c r="EO133" s="147"/>
      <c r="EP133" s="147"/>
      <c r="EQ133" s="147"/>
      <c r="ER133" s="147"/>
      <c r="ES133" s="147"/>
      <c r="ET133" s="147"/>
      <c r="EU133" s="147"/>
      <c r="EV133" s="147"/>
      <c r="EW133" s="147"/>
      <c r="EX133" s="147"/>
      <c r="EY133" s="147"/>
      <c r="EZ133" s="147"/>
      <c r="FA133" s="147"/>
      <c r="FB133" s="147"/>
      <c r="FC133" s="147"/>
      <c r="FD133" s="147"/>
      <c r="FE133" s="147"/>
      <c r="FF133" s="147"/>
      <c r="FG133" s="147"/>
      <c r="FH133" s="147"/>
      <c r="FI133" s="147"/>
      <c r="FJ133" s="147"/>
      <c r="FK133" s="147"/>
      <c r="FL133" s="147"/>
      <c r="FM133" s="147"/>
      <c r="FN133" s="147"/>
      <c r="FO133" s="147"/>
      <c r="FP133" s="147"/>
      <c r="FQ133" s="147"/>
      <c r="FR133" s="147"/>
      <c r="FS133" s="147"/>
      <c r="FT133" s="147"/>
      <c r="FU133" s="147"/>
      <c r="FV133" s="147"/>
      <c r="FW133" s="147"/>
      <c r="FX133" s="147"/>
      <c r="FY133" s="147"/>
      <c r="FZ133" s="147"/>
      <c r="GA133" s="147"/>
      <c r="GB133" s="147"/>
      <c r="GC133" s="147"/>
      <c r="GD133" s="147"/>
      <c r="GE133" s="147"/>
      <c r="GF133" s="147"/>
      <c r="GG133" s="147"/>
      <c r="GH133" s="147"/>
      <c r="GI133" s="147"/>
      <c r="GJ133" s="147"/>
      <c r="GK133" s="147"/>
      <c r="GL133" s="147"/>
      <c r="GM133" s="147"/>
      <c r="GN133" s="147"/>
      <c r="GO133" s="147"/>
      <c r="GP133" s="147"/>
      <c r="GQ133" s="147"/>
      <c r="GR133" s="147"/>
      <c r="GS133" s="147"/>
      <c r="GT133" s="147"/>
      <c r="GU133" s="147"/>
      <c r="GV133" s="147"/>
      <c r="GW133" s="147"/>
      <c r="GX133" s="147"/>
      <c r="GY133" s="147"/>
      <c r="GZ133" s="147"/>
      <c r="HA133" s="147"/>
      <c r="HB133" s="147"/>
      <c r="HC133" s="147"/>
      <c r="HD133" s="147"/>
      <c r="HE133" s="147"/>
      <c r="HF133" s="147"/>
      <c r="HG133" s="147"/>
      <c r="HH133" s="147"/>
      <c r="HI133" s="147"/>
      <c r="HJ133" s="147"/>
      <c r="HK133" s="147"/>
      <c r="HL133" s="147"/>
      <c r="HM133" s="147"/>
      <c r="HN133" s="147"/>
      <c r="HO133" s="147"/>
      <c r="HP133" s="147"/>
      <c r="HQ133" s="147"/>
      <c r="HR133" s="147"/>
      <c r="HS133" s="147"/>
      <c r="HT133" s="147"/>
      <c r="HU133" s="147"/>
      <c r="HV133" s="147"/>
      <c r="HW133" s="147"/>
      <c r="HX133" s="147"/>
      <c r="HY133" s="147"/>
      <c r="HZ133" s="147"/>
      <c r="IA133" s="147"/>
      <c r="IB133" s="147"/>
      <c r="IC133" s="147"/>
      <c r="ID133" s="147"/>
      <c r="IE133" s="147"/>
      <c r="IF133" s="147"/>
      <c r="IG133" s="147"/>
      <c r="IH133" s="147"/>
      <c r="II133" s="147"/>
      <c r="IJ133" s="147"/>
      <c r="IK133" s="147"/>
      <c r="IL133" s="147"/>
      <c r="IM133" s="147"/>
      <c r="IN133" s="147"/>
      <c r="IO133" s="147"/>
      <c r="IP133" s="147"/>
      <c r="IQ133" s="147"/>
      <c r="IR133" s="147"/>
      <c r="IS133" s="147"/>
      <c r="IT133" s="147"/>
      <c r="IU133" s="147"/>
      <c r="IV133" s="147"/>
      <c r="IW133" s="147"/>
    </row>
    <row r="134" customFormat="false" ht="12.75" hidden="false" customHeight="false" outlineLevel="0" collapsed="false">
      <c r="A134" s="131" t="n">
        <v>22</v>
      </c>
      <c r="B134" s="131" t="n">
        <v>23</v>
      </c>
      <c r="C134" s="118" t="n">
        <v>1</v>
      </c>
      <c r="D134" s="143"/>
      <c r="E134" s="148"/>
      <c r="F134" s="145" t="n">
        <f aca="false">D134-0.25</f>
        <v>-0.25</v>
      </c>
      <c r="G134" s="146" t="n">
        <f aca="false">D134+0.56</f>
        <v>0.56</v>
      </c>
      <c r="H134" s="164"/>
      <c r="I134" s="16"/>
      <c r="J134" s="16"/>
      <c r="K134" s="16"/>
      <c r="L134" s="16"/>
      <c r="M134" s="16"/>
      <c r="N134" s="16"/>
      <c r="O134" s="164"/>
      <c r="P134" s="164"/>
      <c r="Q134" s="164"/>
      <c r="R134" s="164"/>
      <c r="S134" s="164"/>
      <c r="T134" s="164"/>
      <c r="U134" s="164"/>
      <c r="V134" s="164"/>
      <c r="W134" s="164"/>
      <c r="X134" s="164"/>
      <c r="Y134" s="164"/>
      <c r="Z134" s="164"/>
      <c r="AA134" s="164"/>
      <c r="AB134" s="164"/>
      <c r="AC134" s="165"/>
      <c r="AD134" s="120"/>
      <c r="AE134" s="161"/>
      <c r="AF134" s="89"/>
      <c r="AG134" s="147"/>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row>
    <row r="135" customFormat="false" ht="12.75" hidden="false" customHeight="false" outlineLevel="0" collapsed="false">
      <c r="A135" s="131" t="n">
        <v>23</v>
      </c>
      <c r="B135" s="126" t="n">
        <v>24</v>
      </c>
      <c r="C135" s="118" t="n">
        <v>1</v>
      </c>
      <c r="D135" s="143"/>
      <c r="E135" s="144"/>
      <c r="F135" s="145" t="n">
        <f aca="false">D135-0.25</f>
        <v>-0.25</v>
      </c>
      <c r="G135" s="146" t="n">
        <f aca="false">D135+0.56</f>
        <v>0.56</v>
      </c>
      <c r="H135" s="169"/>
      <c r="I135" s="16"/>
      <c r="J135" s="16"/>
      <c r="K135" s="16"/>
      <c r="L135" s="16"/>
      <c r="M135" s="16"/>
      <c r="N135" s="16"/>
      <c r="O135" s="169"/>
      <c r="P135" s="169"/>
      <c r="Q135" s="169"/>
      <c r="R135" s="169"/>
      <c r="S135" s="169"/>
      <c r="T135" s="169"/>
      <c r="U135" s="169"/>
      <c r="V135" s="169"/>
      <c r="W135" s="169"/>
      <c r="X135" s="169"/>
      <c r="Y135" s="169"/>
      <c r="Z135" s="164"/>
      <c r="AA135" s="164"/>
      <c r="AB135" s="164"/>
      <c r="AC135" s="165"/>
      <c r="AD135" s="120"/>
      <c r="AE135" s="161"/>
      <c r="AF135" s="89"/>
      <c r="AG135" s="147"/>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row>
    <row r="136" customFormat="false" ht="12.75" hidden="false" customHeight="false" outlineLevel="0" collapsed="false">
      <c r="A136" s="170" t="n">
        <v>24</v>
      </c>
      <c r="B136" s="131" t="n">
        <v>1</v>
      </c>
      <c r="C136" s="118" t="n">
        <v>1</v>
      </c>
      <c r="D136" s="171"/>
      <c r="E136" s="172"/>
      <c r="F136" s="145" t="n">
        <f aca="false">D136-0.25</f>
        <v>-0.25</v>
      </c>
      <c r="G136" s="146" t="n">
        <f aca="false">D136+0.56</f>
        <v>0.56</v>
      </c>
      <c r="H136" s="169"/>
      <c r="I136" s="16"/>
      <c r="J136" s="16"/>
      <c r="K136" s="16"/>
      <c r="L136" s="16"/>
      <c r="M136" s="16"/>
      <c r="N136" s="16"/>
      <c r="O136" s="169"/>
      <c r="P136" s="169"/>
      <c r="Q136" s="169"/>
      <c r="R136" s="169"/>
      <c r="S136" s="169"/>
      <c r="T136" s="169"/>
      <c r="U136" s="169"/>
      <c r="V136" s="169"/>
      <c r="W136" s="169"/>
      <c r="X136" s="169"/>
      <c r="Y136" s="169"/>
      <c r="Z136" s="164"/>
      <c r="AA136" s="164"/>
      <c r="AB136" s="164"/>
      <c r="AC136" s="165"/>
      <c r="AD136" s="167"/>
      <c r="AE136" s="167"/>
      <c r="AF136" s="89"/>
      <c r="AG136" s="147"/>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row>
    <row r="137" customFormat="false" ht="12.75" hidden="false" customHeight="false" outlineLevel="0" collapsed="false">
      <c r="A137" s="16"/>
      <c r="B137" s="16"/>
      <c r="C137" s="16"/>
      <c r="D137" s="143"/>
      <c r="E137" s="16"/>
      <c r="F137" s="16"/>
      <c r="G137" s="126"/>
      <c r="H137" s="169"/>
      <c r="I137" s="16"/>
      <c r="J137" s="16"/>
      <c r="K137" s="16"/>
      <c r="L137" s="16"/>
      <c r="M137" s="16"/>
      <c r="N137" s="16"/>
      <c r="O137" s="169"/>
      <c r="P137" s="169"/>
      <c r="Q137" s="169"/>
      <c r="R137" s="169"/>
      <c r="S137" s="169"/>
      <c r="T137" s="169"/>
      <c r="U137" s="169"/>
      <c r="V137" s="169"/>
      <c r="W137" s="169"/>
      <c r="X137" s="169"/>
      <c r="Y137" s="169"/>
      <c r="Z137" s="164"/>
      <c r="AA137" s="164"/>
      <c r="AB137" s="164"/>
      <c r="AC137" s="165"/>
      <c r="AD137" s="147"/>
      <c r="AE137" s="147"/>
      <c r="AF137" s="173"/>
      <c r="AG137" s="147"/>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c r="BI137" s="147"/>
      <c r="BJ137" s="147"/>
      <c r="BK137" s="147"/>
      <c r="BL137" s="147"/>
      <c r="BM137" s="147"/>
      <c r="BN137" s="147"/>
      <c r="BO137" s="147"/>
      <c r="BP137" s="147"/>
      <c r="BQ137" s="147"/>
      <c r="BR137" s="147"/>
      <c r="BS137" s="147"/>
      <c r="BT137" s="147"/>
      <c r="BU137" s="147"/>
      <c r="BV137" s="147"/>
      <c r="BW137" s="147"/>
      <c r="BX137" s="147"/>
      <c r="BY137" s="147"/>
      <c r="BZ137" s="147"/>
      <c r="CA137" s="147"/>
      <c r="CB137" s="147"/>
      <c r="CC137" s="147"/>
      <c r="CD137" s="147"/>
      <c r="CE137" s="147"/>
      <c r="CF137" s="147"/>
      <c r="CG137" s="147"/>
      <c r="CH137" s="147"/>
      <c r="CI137" s="147"/>
      <c r="CJ137" s="147"/>
      <c r="CK137" s="147"/>
      <c r="CL137" s="147"/>
      <c r="CM137" s="147"/>
      <c r="CN137" s="147"/>
      <c r="CO137" s="147"/>
      <c r="CP137" s="147"/>
      <c r="CQ137" s="147"/>
      <c r="CR137" s="147"/>
      <c r="CS137" s="147"/>
      <c r="CT137" s="147"/>
      <c r="CU137" s="147"/>
      <c r="CV137" s="147"/>
      <c r="CW137" s="147"/>
      <c r="CX137" s="147"/>
      <c r="CY137" s="147"/>
      <c r="CZ137" s="147"/>
      <c r="DA137" s="147"/>
      <c r="DB137" s="147"/>
      <c r="DC137" s="147"/>
      <c r="DD137" s="147"/>
      <c r="DE137" s="147"/>
      <c r="DF137" s="147"/>
      <c r="DG137" s="147"/>
      <c r="DH137" s="147"/>
      <c r="DI137" s="147"/>
      <c r="DJ137" s="147"/>
      <c r="DK137" s="147"/>
      <c r="DL137" s="147"/>
      <c r="DM137" s="147"/>
      <c r="DN137" s="147"/>
      <c r="DO137" s="147"/>
      <c r="DP137" s="147"/>
      <c r="DQ137" s="147"/>
      <c r="DR137" s="147"/>
      <c r="DS137" s="147"/>
      <c r="DT137" s="147"/>
      <c r="DU137" s="147"/>
      <c r="DV137" s="147"/>
      <c r="DW137" s="147"/>
      <c r="DX137" s="147"/>
      <c r="DY137" s="147"/>
      <c r="DZ137" s="147"/>
      <c r="EA137" s="147"/>
      <c r="EB137" s="147"/>
      <c r="EC137" s="147"/>
      <c r="ED137" s="147"/>
      <c r="EE137" s="147"/>
      <c r="EF137" s="147"/>
      <c r="EG137" s="147"/>
      <c r="EH137" s="147"/>
      <c r="EI137" s="147"/>
      <c r="EJ137" s="147"/>
      <c r="EK137" s="147"/>
      <c r="EL137" s="147"/>
      <c r="EM137" s="147"/>
      <c r="EN137" s="147"/>
      <c r="EO137" s="147"/>
      <c r="EP137" s="147"/>
      <c r="EQ137" s="147"/>
      <c r="ER137" s="147"/>
      <c r="ES137" s="147"/>
      <c r="ET137" s="147"/>
      <c r="EU137" s="147"/>
      <c r="EV137" s="147"/>
      <c r="EW137" s="147"/>
      <c r="EX137" s="147"/>
      <c r="EY137" s="147"/>
      <c r="EZ137" s="147"/>
      <c r="FA137" s="147"/>
      <c r="FB137" s="147"/>
      <c r="FC137" s="147"/>
      <c r="FD137" s="147"/>
      <c r="FE137" s="147"/>
      <c r="FF137" s="147"/>
      <c r="FG137" s="147"/>
      <c r="FH137" s="147"/>
      <c r="FI137" s="147"/>
      <c r="FJ137" s="147"/>
      <c r="FK137" s="147"/>
      <c r="FL137" s="147"/>
      <c r="FM137" s="147"/>
      <c r="FN137" s="147"/>
      <c r="FO137" s="147"/>
      <c r="FP137" s="147"/>
      <c r="FQ137" s="147"/>
      <c r="FR137" s="147"/>
      <c r="FS137" s="147"/>
      <c r="FT137" s="147"/>
      <c r="FU137" s="147"/>
      <c r="FV137" s="147"/>
      <c r="FW137" s="147"/>
      <c r="FX137" s="147"/>
      <c r="FY137" s="147"/>
      <c r="FZ137" s="147"/>
      <c r="GA137" s="147"/>
      <c r="GB137" s="147"/>
      <c r="GC137" s="147"/>
      <c r="GD137" s="147"/>
      <c r="GE137" s="147"/>
      <c r="GF137" s="147"/>
      <c r="GG137" s="147"/>
      <c r="GH137" s="147"/>
      <c r="GI137" s="147"/>
      <c r="GJ137" s="147"/>
      <c r="GK137" s="147"/>
      <c r="GL137" s="147"/>
      <c r="GM137" s="147"/>
      <c r="GN137" s="147"/>
      <c r="GO137" s="147"/>
      <c r="GP137" s="147"/>
      <c r="GQ137" s="147"/>
      <c r="GR137" s="147"/>
      <c r="GS137" s="147"/>
      <c r="GT137" s="147"/>
      <c r="GU137" s="147"/>
      <c r="GV137" s="147"/>
      <c r="GW137" s="147"/>
      <c r="GX137" s="147"/>
      <c r="GY137" s="147"/>
      <c r="GZ137" s="147"/>
      <c r="HA137" s="147"/>
      <c r="HB137" s="147"/>
      <c r="HC137" s="147"/>
      <c r="HD137" s="147"/>
      <c r="HE137" s="147"/>
      <c r="HF137" s="147"/>
      <c r="HG137" s="147"/>
      <c r="HH137" s="147"/>
      <c r="HI137" s="147"/>
      <c r="HJ137" s="147"/>
      <c r="HK137" s="147"/>
      <c r="HL137" s="147"/>
      <c r="HM137" s="147"/>
      <c r="HN137" s="147"/>
      <c r="HO137" s="147"/>
      <c r="HP137" s="147"/>
      <c r="HQ137" s="147"/>
      <c r="HR137" s="147"/>
      <c r="HS137" s="147"/>
      <c r="HT137" s="147"/>
      <c r="HU137" s="147"/>
      <c r="HV137" s="147"/>
      <c r="HW137" s="147"/>
      <c r="HX137" s="147"/>
      <c r="HY137" s="147"/>
      <c r="HZ137" s="147"/>
      <c r="IA137" s="147"/>
      <c r="IB137" s="147"/>
      <c r="IC137" s="147"/>
      <c r="ID137" s="147"/>
      <c r="IE137" s="147"/>
      <c r="IF137" s="147"/>
      <c r="IG137" s="147"/>
      <c r="IH137" s="147"/>
      <c r="II137" s="147"/>
      <c r="IJ137" s="147"/>
      <c r="IK137" s="147"/>
      <c r="IL137" s="147"/>
      <c r="IM137" s="147"/>
      <c r="IN137" s="147"/>
      <c r="IO137" s="147"/>
      <c r="IP137" s="147"/>
      <c r="IQ137" s="147"/>
      <c r="IR137" s="147"/>
      <c r="IS137" s="147"/>
      <c r="IT137" s="147"/>
      <c r="IU137" s="147"/>
      <c r="IV137" s="147"/>
      <c r="IW137" s="147"/>
    </row>
    <row r="138" customFormat="false" ht="18" hidden="false" customHeight="false" outlineLevel="0" collapsed="false">
      <c r="A138" s="126"/>
      <c r="B138" s="174" t="s">
        <v>49</v>
      </c>
      <c r="C138" s="126"/>
      <c r="D138" s="171"/>
      <c r="E138" s="126"/>
      <c r="F138" s="126"/>
      <c r="G138" s="126"/>
      <c r="H138" s="126"/>
      <c r="I138" s="16"/>
      <c r="J138" s="16"/>
      <c r="K138" s="16"/>
      <c r="L138" s="16"/>
      <c r="M138" s="16"/>
      <c r="N138" s="16"/>
      <c r="O138" s="126"/>
      <c r="P138" s="126"/>
      <c r="Q138" s="126"/>
      <c r="R138" s="126"/>
      <c r="S138" s="126"/>
      <c r="T138" s="126"/>
      <c r="U138" s="126"/>
      <c r="V138" s="126"/>
      <c r="W138" s="126"/>
      <c r="X138" s="126"/>
      <c r="Y138" s="169"/>
      <c r="Z138" s="164"/>
      <c r="AA138" s="164"/>
      <c r="AB138" s="164"/>
      <c r="AC138" s="165"/>
      <c r="AD138" s="147"/>
      <c r="AE138" s="147"/>
      <c r="AF138" s="173"/>
      <c r="AG138" s="147"/>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c r="BI138" s="147"/>
      <c r="BJ138" s="147"/>
      <c r="BK138" s="147"/>
      <c r="BL138" s="147"/>
      <c r="BM138" s="147"/>
      <c r="BN138" s="147"/>
      <c r="BO138" s="147"/>
      <c r="BP138" s="147"/>
      <c r="BQ138" s="147"/>
      <c r="BR138" s="147"/>
      <c r="BS138" s="147"/>
      <c r="BT138" s="147"/>
      <c r="BU138" s="147"/>
      <c r="BV138" s="147"/>
      <c r="BW138" s="147"/>
      <c r="BX138" s="147"/>
      <c r="BY138" s="147"/>
      <c r="BZ138" s="147"/>
      <c r="CA138" s="147"/>
      <c r="CB138" s="147"/>
      <c r="CC138" s="147"/>
      <c r="CD138" s="147"/>
      <c r="CE138" s="147"/>
      <c r="CF138" s="147"/>
      <c r="CG138" s="147"/>
      <c r="CH138" s="147"/>
      <c r="CI138" s="147"/>
      <c r="CJ138" s="147"/>
      <c r="CK138" s="147"/>
      <c r="CL138" s="147"/>
      <c r="CM138" s="147"/>
      <c r="CN138" s="147"/>
      <c r="CO138" s="147"/>
      <c r="CP138" s="147"/>
      <c r="CQ138" s="147"/>
      <c r="CR138" s="147"/>
      <c r="CS138" s="147"/>
      <c r="CT138" s="147"/>
      <c r="CU138" s="147"/>
      <c r="CV138" s="147"/>
      <c r="CW138" s="147"/>
      <c r="CX138" s="147"/>
      <c r="CY138" s="147"/>
      <c r="CZ138" s="147"/>
      <c r="DA138" s="147"/>
      <c r="DB138" s="147"/>
      <c r="DC138" s="147"/>
      <c r="DD138" s="147"/>
      <c r="DE138" s="147"/>
      <c r="DF138" s="147"/>
      <c r="DG138" s="147"/>
      <c r="DH138" s="147"/>
      <c r="DI138" s="147"/>
      <c r="DJ138" s="147"/>
      <c r="DK138" s="147"/>
      <c r="DL138" s="147"/>
      <c r="DM138" s="147"/>
      <c r="DN138" s="147"/>
      <c r="DO138" s="147"/>
      <c r="DP138" s="147"/>
      <c r="DQ138" s="147"/>
      <c r="DR138" s="147"/>
      <c r="DS138" s="147"/>
      <c r="DT138" s="147"/>
      <c r="DU138" s="147"/>
      <c r="DV138" s="147"/>
      <c r="DW138" s="147"/>
      <c r="DX138" s="147"/>
      <c r="DY138" s="147"/>
      <c r="DZ138" s="147"/>
      <c r="EA138" s="147"/>
      <c r="EB138" s="147"/>
      <c r="EC138" s="147"/>
      <c r="ED138" s="147"/>
      <c r="EE138" s="147"/>
      <c r="EF138" s="147"/>
      <c r="EG138" s="147"/>
      <c r="EH138" s="147"/>
      <c r="EI138" s="147"/>
      <c r="EJ138" s="147"/>
      <c r="EK138" s="147"/>
      <c r="EL138" s="147"/>
      <c r="EM138" s="147"/>
      <c r="EN138" s="147"/>
      <c r="EO138" s="147"/>
      <c r="EP138" s="147"/>
      <c r="EQ138" s="147"/>
      <c r="ER138" s="147"/>
      <c r="ES138" s="147"/>
      <c r="ET138" s="147"/>
      <c r="EU138" s="147"/>
      <c r="EV138" s="147"/>
      <c r="EW138" s="147"/>
      <c r="EX138" s="147"/>
      <c r="EY138" s="147"/>
      <c r="EZ138" s="147"/>
      <c r="FA138" s="147"/>
      <c r="FB138" s="147"/>
      <c r="FC138" s="147"/>
      <c r="FD138" s="147"/>
      <c r="FE138" s="147"/>
      <c r="FF138" s="147"/>
      <c r="FG138" s="147"/>
      <c r="FH138" s="147"/>
      <c r="FI138" s="147"/>
      <c r="FJ138" s="147"/>
      <c r="FK138" s="147"/>
      <c r="FL138" s="147"/>
      <c r="FM138" s="147"/>
      <c r="FN138" s="147"/>
      <c r="FO138" s="147"/>
      <c r="FP138" s="147"/>
      <c r="FQ138" s="147"/>
      <c r="FR138" s="147"/>
      <c r="FS138" s="147"/>
      <c r="FT138" s="147"/>
      <c r="FU138" s="147"/>
      <c r="FV138" s="147"/>
      <c r="FW138" s="147"/>
      <c r="FX138" s="147"/>
      <c r="FY138" s="147"/>
      <c r="FZ138" s="147"/>
      <c r="GA138" s="147"/>
      <c r="GB138" s="147"/>
      <c r="GC138" s="147"/>
      <c r="GD138" s="147"/>
      <c r="GE138" s="147"/>
      <c r="GF138" s="147"/>
      <c r="GG138" s="147"/>
      <c r="GH138" s="147"/>
      <c r="GI138" s="147"/>
      <c r="GJ138" s="147"/>
      <c r="GK138" s="147"/>
      <c r="GL138" s="147"/>
      <c r="GM138" s="147"/>
      <c r="GN138" s="147"/>
      <c r="GO138" s="147"/>
      <c r="GP138" s="147"/>
      <c r="GQ138" s="147"/>
      <c r="GR138" s="147"/>
      <c r="GS138" s="147"/>
      <c r="GT138" s="147"/>
      <c r="GU138" s="147"/>
      <c r="GV138" s="147"/>
      <c r="GW138" s="147"/>
      <c r="GX138" s="147"/>
      <c r="GY138" s="147"/>
      <c r="GZ138" s="147"/>
      <c r="HA138" s="147"/>
      <c r="HB138" s="147"/>
      <c r="HC138" s="147"/>
      <c r="HD138" s="147"/>
      <c r="HE138" s="147"/>
      <c r="HF138" s="147"/>
      <c r="HG138" s="147"/>
      <c r="HH138" s="147"/>
      <c r="HI138" s="147"/>
      <c r="HJ138" s="147"/>
      <c r="HK138" s="147"/>
      <c r="HL138" s="147"/>
      <c r="HM138" s="147"/>
      <c r="HN138" s="147"/>
      <c r="HO138" s="147"/>
      <c r="HP138" s="147"/>
      <c r="HQ138" s="147"/>
      <c r="HR138" s="147"/>
      <c r="HS138" s="147"/>
      <c r="HT138" s="147"/>
      <c r="HU138" s="147"/>
      <c r="HV138" s="147"/>
      <c r="HW138" s="147"/>
      <c r="HX138" s="147"/>
      <c r="HY138" s="147"/>
      <c r="HZ138" s="147"/>
      <c r="IA138" s="147"/>
      <c r="IB138" s="147"/>
      <c r="IC138" s="147"/>
      <c r="ID138" s="147"/>
      <c r="IE138" s="147"/>
      <c r="IF138" s="147"/>
      <c r="IG138" s="147"/>
      <c r="IH138" s="147"/>
      <c r="II138" s="147"/>
      <c r="IJ138" s="147"/>
      <c r="IK138" s="147"/>
      <c r="IL138" s="147"/>
      <c r="IM138" s="147"/>
      <c r="IN138" s="147"/>
      <c r="IO138" s="147"/>
      <c r="IP138" s="147"/>
      <c r="IQ138" s="147"/>
      <c r="IR138" s="147"/>
      <c r="IS138" s="147"/>
      <c r="IT138" s="147"/>
      <c r="IU138" s="147"/>
      <c r="IV138" s="147"/>
      <c r="IW138" s="147"/>
    </row>
    <row r="139" customFormat="false" ht="13.5" hidden="false" customHeight="false" outlineLevel="0" collapsed="false">
      <c r="A139" s="126"/>
      <c r="B139" s="126"/>
      <c r="C139" s="126"/>
      <c r="D139" s="171"/>
      <c r="E139" s="126"/>
      <c r="F139" s="126"/>
      <c r="G139" s="126"/>
      <c r="H139" s="126"/>
      <c r="I139" s="16"/>
      <c r="J139" s="16"/>
      <c r="K139" s="16"/>
      <c r="L139" s="16"/>
      <c r="M139" s="16"/>
      <c r="N139" s="16"/>
      <c r="O139" s="126"/>
      <c r="P139" s="126"/>
      <c r="Q139" s="126"/>
      <c r="R139" s="126"/>
      <c r="S139" s="126"/>
      <c r="T139" s="126"/>
      <c r="U139" s="126"/>
      <c r="V139" s="126"/>
      <c r="W139" s="126"/>
      <c r="X139" s="126"/>
      <c r="Y139" s="169"/>
      <c r="Z139" s="164"/>
      <c r="AA139" s="164"/>
      <c r="AB139" s="164"/>
      <c r="AC139" s="165"/>
      <c r="AD139" s="147"/>
      <c r="AE139" s="147"/>
      <c r="AF139" s="16"/>
      <c r="AG139" s="147"/>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c r="BI139" s="147"/>
      <c r="BJ139" s="147"/>
      <c r="BK139" s="147"/>
      <c r="BL139" s="147"/>
      <c r="BM139" s="147"/>
      <c r="BN139" s="147"/>
      <c r="BO139" s="147"/>
      <c r="BP139" s="147"/>
      <c r="BQ139" s="147"/>
      <c r="BR139" s="147"/>
      <c r="BS139" s="147"/>
      <c r="BT139" s="147"/>
      <c r="BU139" s="147"/>
      <c r="BV139" s="147"/>
      <c r="BW139" s="147"/>
      <c r="BX139" s="147"/>
      <c r="BY139" s="147"/>
      <c r="BZ139" s="147"/>
      <c r="CA139" s="147"/>
      <c r="CB139" s="147"/>
      <c r="CC139" s="147"/>
      <c r="CD139" s="147"/>
      <c r="CE139" s="147"/>
      <c r="CF139" s="147"/>
      <c r="CG139" s="147"/>
      <c r="CH139" s="147"/>
      <c r="CI139" s="147"/>
      <c r="CJ139" s="147"/>
      <c r="CK139" s="147"/>
      <c r="CL139" s="147"/>
      <c r="CM139" s="147"/>
      <c r="CN139" s="147"/>
      <c r="CO139" s="147"/>
      <c r="CP139" s="147"/>
      <c r="CQ139" s="147"/>
      <c r="CR139" s="147"/>
      <c r="CS139" s="147"/>
      <c r="CT139" s="147"/>
      <c r="CU139" s="147"/>
      <c r="CV139" s="147"/>
      <c r="CW139" s="147"/>
      <c r="CX139" s="147"/>
      <c r="CY139" s="147"/>
      <c r="CZ139" s="147"/>
      <c r="DA139" s="147"/>
      <c r="DB139" s="147"/>
      <c r="DC139" s="147"/>
      <c r="DD139" s="147"/>
      <c r="DE139" s="147"/>
      <c r="DF139" s="147"/>
      <c r="DG139" s="147"/>
      <c r="DH139" s="147"/>
      <c r="DI139" s="147"/>
      <c r="DJ139" s="147"/>
      <c r="DK139" s="147"/>
      <c r="DL139" s="147"/>
      <c r="DM139" s="147"/>
      <c r="DN139" s="147"/>
      <c r="DO139" s="147"/>
      <c r="DP139" s="147"/>
      <c r="DQ139" s="147"/>
      <c r="DR139" s="147"/>
      <c r="DS139" s="147"/>
      <c r="DT139" s="147"/>
      <c r="DU139" s="147"/>
      <c r="DV139" s="147"/>
      <c r="DW139" s="147"/>
      <c r="DX139" s="147"/>
      <c r="DY139" s="147"/>
      <c r="DZ139" s="147"/>
      <c r="EA139" s="147"/>
      <c r="EB139" s="147"/>
      <c r="EC139" s="147"/>
      <c r="ED139" s="147"/>
      <c r="EE139" s="147"/>
      <c r="EF139" s="147"/>
      <c r="EG139" s="147"/>
      <c r="EH139" s="147"/>
      <c r="EI139" s="147"/>
      <c r="EJ139" s="147"/>
      <c r="EK139" s="147"/>
      <c r="EL139" s="147"/>
      <c r="EM139" s="147"/>
      <c r="EN139" s="147"/>
      <c r="EO139" s="147"/>
      <c r="EP139" s="147"/>
      <c r="EQ139" s="147"/>
      <c r="ER139" s="147"/>
      <c r="ES139" s="147"/>
      <c r="ET139" s="147"/>
      <c r="EU139" s="147"/>
      <c r="EV139" s="147"/>
      <c r="EW139" s="147"/>
      <c r="EX139" s="147"/>
      <c r="EY139" s="147"/>
      <c r="EZ139" s="147"/>
      <c r="FA139" s="147"/>
      <c r="FB139" s="147"/>
      <c r="FC139" s="147"/>
      <c r="FD139" s="147"/>
      <c r="FE139" s="147"/>
      <c r="FF139" s="147"/>
      <c r="FG139" s="147"/>
      <c r="FH139" s="147"/>
      <c r="FI139" s="147"/>
      <c r="FJ139" s="147"/>
      <c r="FK139" s="147"/>
      <c r="FL139" s="147"/>
      <c r="FM139" s="147"/>
      <c r="FN139" s="147"/>
      <c r="FO139" s="147"/>
      <c r="FP139" s="147"/>
      <c r="FQ139" s="147"/>
      <c r="FR139" s="147"/>
      <c r="FS139" s="147"/>
      <c r="FT139" s="147"/>
      <c r="FU139" s="147"/>
      <c r="FV139" s="147"/>
      <c r="FW139" s="147"/>
      <c r="FX139" s="147"/>
      <c r="FY139" s="147"/>
      <c r="FZ139" s="147"/>
      <c r="GA139" s="147"/>
      <c r="GB139" s="147"/>
      <c r="GC139" s="147"/>
      <c r="GD139" s="147"/>
      <c r="GE139" s="147"/>
      <c r="GF139" s="147"/>
      <c r="GG139" s="147"/>
      <c r="GH139" s="147"/>
      <c r="GI139" s="147"/>
      <c r="GJ139" s="147"/>
      <c r="GK139" s="147"/>
      <c r="GL139" s="147"/>
      <c r="GM139" s="147"/>
      <c r="GN139" s="147"/>
      <c r="GO139" s="147"/>
      <c r="GP139" s="147"/>
      <c r="GQ139" s="147"/>
      <c r="GR139" s="147"/>
      <c r="GS139" s="147"/>
      <c r="GT139" s="147"/>
      <c r="GU139" s="147"/>
      <c r="GV139" s="147"/>
      <c r="GW139" s="147"/>
      <c r="GX139" s="147"/>
      <c r="GY139" s="147"/>
      <c r="GZ139" s="147"/>
      <c r="HA139" s="147"/>
      <c r="HB139" s="147"/>
      <c r="HC139" s="147"/>
      <c r="HD139" s="147"/>
      <c r="HE139" s="147"/>
      <c r="HF139" s="147"/>
      <c r="HG139" s="147"/>
      <c r="HH139" s="147"/>
      <c r="HI139" s="147"/>
      <c r="HJ139" s="147"/>
      <c r="HK139" s="147"/>
      <c r="HL139" s="147"/>
      <c r="HM139" s="147"/>
      <c r="HN139" s="147"/>
      <c r="HO139" s="147"/>
      <c r="HP139" s="147"/>
      <c r="HQ139" s="147"/>
      <c r="HR139" s="147"/>
      <c r="HS139" s="147"/>
      <c r="HT139" s="147"/>
      <c r="HU139" s="147"/>
      <c r="HV139" s="147"/>
      <c r="HW139" s="147"/>
      <c r="HX139" s="147"/>
      <c r="HY139" s="147"/>
      <c r="HZ139" s="147"/>
      <c r="IA139" s="147"/>
      <c r="IB139" s="147"/>
      <c r="IC139" s="147"/>
      <c r="ID139" s="147"/>
      <c r="IE139" s="147"/>
      <c r="IF139" s="147"/>
      <c r="IG139" s="147"/>
      <c r="IH139" s="147"/>
      <c r="II139" s="147"/>
      <c r="IJ139" s="147"/>
      <c r="IK139" s="147"/>
      <c r="IL139" s="147"/>
      <c r="IM139" s="147"/>
      <c r="IN139" s="147"/>
      <c r="IO139" s="147"/>
      <c r="IP139" s="147"/>
      <c r="IQ139" s="147"/>
      <c r="IR139" s="147"/>
      <c r="IS139" s="147"/>
      <c r="IT139" s="147"/>
      <c r="IU139" s="147"/>
      <c r="IV139" s="147"/>
      <c r="IW139" s="147"/>
    </row>
    <row r="140" customFormat="false" ht="18.75" hidden="false" customHeight="false" outlineLevel="0" collapsed="false">
      <c r="A140" s="133" t="s">
        <v>38</v>
      </c>
      <c r="B140" s="134"/>
      <c r="C140" s="134" t="s">
        <v>39</v>
      </c>
      <c r="D140" s="175"/>
      <c r="E140" s="134"/>
      <c r="F140" s="176" t="s">
        <v>40</v>
      </c>
      <c r="G140" s="135"/>
      <c r="H140" s="126" t="s">
        <v>50</v>
      </c>
      <c r="I140" s="16"/>
      <c r="J140" s="16"/>
      <c r="K140" s="16"/>
      <c r="L140" s="16"/>
      <c r="M140" s="16"/>
      <c r="N140" s="16"/>
      <c r="O140" s="126"/>
      <c r="P140" s="126"/>
      <c r="Q140" s="126"/>
      <c r="R140" s="126"/>
      <c r="S140" s="126"/>
      <c r="T140" s="126"/>
      <c r="U140" s="126"/>
      <c r="V140" s="126"/>
      <c r="W140" s="126"/>
      <c r="X140" s="126"/>
      <c r="Y140" s="169"/>
      <c r="Z140" s="169"/>
      <c r="AA140" s="169"/>
      <c r="AB140" s="169"/>
      <c r="AC140" s="177"/>
      <c r="AD140" s="147"/>
      <c r="AE140" s="147"/>
      <c r="AF140" s="16"/>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c r="BO140" s="147"/>
      <c r="BP140" s="147"/>
      <c r="BQ140" s="147"/>
      <c r="BR140" s="147"/>
      <c r="BS140" s="147"/>
      <c r="BT140" s="147"/>
      <c r="BU140" s="147"/>
      <c r="BV140" s="147"/>
      <c r="BW140" s="147"/>
      <c r="BX140" s="147"/>
      <c r="BY140" s="147"/>
      <c r="BZ140" s="147"/>
      <c r="CA140" s="147"/>
      <c r="CB140" s="147"/>
      <c r="CC140" s="147"/>
      <c r="CD140" s="147"/>
      <c r="CE140" s="147"/>
      <c r="CF140" s="147"/>
      <c r="CG140" s="147"/>
      <c r="CH140" s="147"/>
      <c r="CI140" s="147"/>
      <c r="CJ140" s="147"/>
      <c r="CK140" s="147"/>
      <c r="CL140" s="147"/>
      <c r="CM140" s="147"/>
      <c r="CN140" s="147"/>
      <c r="CO140" s="147"/>
      <c r="CP140" s="147"/>
      <c r="CQ140" s="147"/>
      <c r="CR140" s="147"/>
      <c r="CS140" s="147"/>
      <c r="CT140" s="147"/>
      <c r="CU140" s="147"/>
      <c r="CV140" s="147"/>
      <c r="CW140" s="147"/>
      <c r="CX140" s="147"/>
      <c r="CY140" s="147"/>
      <c r="CZ140" s="147"/>
      <c r="DA140" s="147"/>
      <c r="DB140" s="147"/>
      <c r="DC140" s="147"/>
      <c r="DD140" s="147"/>
      <c r="DE140" s="147"/>
      <c r="DF140" s="147"/>
      <c r="DG140" s="147"/>
      <c r="DH140" s="147"/>
      <c r="DI140" s="147"/>
      <c r="DJ140" s="147"/>
      <c r="DK140" s="147"/>
      <c r="DL140" s="147"/>
      <c r="DM140" s="147"/>
      <c r="DN140" s="147"/>
      <c r="DO140" s="147"/>
      <c r="DP140" s="147"/>
      <c r="DQ140" s="147"/>
      <c r="DR140" s="147"/>
      <c r="DS140" s="147"/>
      <c r="DT140" s="147"/>
      <c r="DU140" s="147"/>
      <c r="DV140" s="147"/>
      <c r="DW140" s="147"/>
      <c r="DX140" s="147"/>
      <c r="DY140" s="147"/>
      <c r="DZ140" s="147"/>
      <c r="EA140" s="147"/>
      <c r="EB140" s="147"/>
      <c r="EC140" s="147"/>
      <c r="ED140" s="147"/>
      <c r="EE140" s="147"/>
      <c r="EF140" s="147"/>
      <c r="EG140" s="147"/>
      <c r="EH140" s="147"/>
      <c r="EI140" s="147"/>
      <c r="EJ140" s="147"/>
      <c r="EK140" s="147"/>
      <c r="EL140" s="147"/>
      <c r="EM140" s="147"/>
      <c r="EN140" s="147"/>
      <c r="EO140" s="147"/>
      <c r="EP140" s="147"/>
      <c r="EQ140" s="147"/>
      <c r="ER140" s="147"/>
      <c r="ES140" s="147"/>
      <c r="ET140" s="147"/>
      <c r="EU140" s="147"/>
      <c r="EV140" s="147"/>
      <c r="EW140" s="147"/>
      <c r="EX140" s="147"/>
      <c r="EY140" s="147"/>
      <c r="EZ140" s="147"/>
      <c r="FA140" s="147"/>
      <c r="FB140" s="147"/>
      <c r="FC140" s="147"/>
      <c r="FD140" s="147"/>
      <c r="FE140" s="147"/>
      <c r="FF140" s="147"/>
      <c r="FG140" s="147"/>
      <c r="FH140" s="147"/>
      <c r="FI140" s="147"/>
      <c r="FJ140" s="147"/>
      <c r="FK140" s="147"/>
      <c r="FL140" s="147"/>
      <c r="FM140" s="147"/>
      <c r="FN140" s="147"/>
      <c r="FO140" s="147"/>
      <c r="FP140" s="147"/>
      <c r="FQ140" s="147"/>
      <c r="FR140" s="147"/>
      <c r="FS140" s="147"/>
      <c r="FT140" s="147"/>
      <c r="FU140" s="147"/>
      <c r="FV140" s="147"/>
      <c r="FW140" s="147"/>
      <c r="FX140" s="147"/>
      <c r="FY140" s="147"/>
      <c r="FZ140" s="147"/>
      <c r="GA140" s="147"/>
      <c r="GB140" s="147"/>
      <c r="GC140" s="147"/>
      <c r="GD140" s="147"/>
      <c r="GE140" s="147"/>
      <c r="GF140" s="147"/>
      <c r="GG140" s="147"/>
      <c r="GH140" s="147"/>
      <c r="GI140" s="147"/>
      <c r="GJ140" s="147"/>
      <c r="GK140" s="147"/>
      <c r="GL140" s="147"/>
      <c r="GM140" s="147"/>
      <c r="GN140" s="147"/>
      <c r="GO140" s="147"/>
      <c r="GP140" s="147"/>
      <c r="GQ140" s="147"/>
      <c r="GR140" s="147"/>
      <c r="GS140" s="147"/>
      <c r="GT140" s="147"/>
      <c r="GU140" s="147"/>
      <c r="GV140" s="147"/>
      <c r="GW140" s="147"/>
      <c r="GX140" s="147"/>
      <c r="GY140" s="147"/>
      <c r="GZ140" s="147"/>
      <c r="HA140" s="147"/>
      <c r="HB140" s="147"/>
      <c r="HC140" s="147"/>
      <c r="HD140" s="147"/>
      <c r="HE140" s="147"/>
      <c r="HF140" s="147"/>
      <c r="HG140" s="147"/>
      <c r="HH140" s="147"/>
      <c r="HI140" s="147"/>
      <c r="HJ140" s="147"/>
      <c r="HK140" s="147"/>
      <c r="HL140" s="147"/>
      <c r="HM140" s="147"/>
      <c r="HN140" s="147"/>
      <c r="HO140" s="147"/>
      <c r="HP140" s="147"/>
      <c r="HQ140" s="147"/>
      <c r="HR140" s="147"/>
      <c r="HS140" s="147"/>
      <c r="HT140" s="147"/>
      <c r="HU140" s="147"/>
      <c r="HV140" s="147"/>
      <c r="HW140" s="147"/>
      <c r="HX140" s="147"/>
      <c r="HY140" s="147"/>
      <c r="HZ140" s="147"/>
      <c r="IA140" s="147"/>
      <c r="IB140" s="147"/>
      <c r="IC140" s="147"/>
      <c r="ID140" s="147"/>
      <c r="IE140" s="147"/>
      <c r="IF140" s="147"/>
      <c r="IG140" s="147"/>
      <c r="IH140" s="147"/>
      <c r="II140" s="147"/>
      <c r="IJ140" s="147"/>
      <c r="IK140" s="147"/>
      <c r="IL140" s="147"/>
      <c r="IM140" s="147"/>
      <c r="IN140" s="147"/>
      <c r="IO140" s="147"/>
      <c r="IP140" s="147"/>
      <c r="IQ140" s="147"/>
      <c r="IR140" s="147"/>
      <c r="IS140" s="147"/>
      <c r="IT140" s="147"/>
      <c r="IU140" s="147"/>
      <c r="IV140" s="147"/>
      <c r="IW140" s="147"/>
    </row>
    <row r="141" customFormat="false" ht="18" hidden="false" customHeight="false" outlineLevel="0" collapsed="false">
      <c r="A141" s="138" t="s">
        <v>41</v>
      </c>
      <c r="B141" s="139" t="s">
        <v>42</v>
      </c>
      <c r="C141" s="139"/>
      <c r="D141" s="171"/>
      <c r="E141" s="126"/>
      <c r="F141" s="126" t="s">
        <v>43</v>
      </c>
      <c r="G141" s="126" t="s">
        <v>44</v>
      </c>
      <c r="H141" s="178" t="n">
        <v>0.044</v>
      </c>
      <c r="I141" s="179" t="s">
        <v>51</v>
      </c>
      <c r="J141" s="16"/>
      <c r="K141" s="16"/>
      <c r="L141" s="16"/>
      <c r="M141" s="180" t="s">
        <v>52</v>
      </c>
      <c r="N141" s="181"/>
      <c r="O141" s="126"/>
      <c r="P141" s="126"/>
      <c r="Q141" s="126"/>
      <c r="R141" s="126"/>
      <c r="S141" s="126"/>
      <c r="T141" s="126"/>
      <c r="U141" s="126"/>
      <c r="V141" s="126"/>
      <c r="W141" s="126"/>
      <c r="X141" s="126"/>
      <c r="Y141" s="169"/>
      <c r="Z141" s="169"/>
      <c r="AA141" s="169"/>
      <c r="AB141" s="169"/>
      <c r="AC141" s="177"/>
      <c r="AD141" s="147"/>
      <c r="AE141" s="147"/>
      <c r="AF141" s="16"/>
      <c r="AG141" s="147"/>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c r="BI141" s="147"/>
      <c r="BJ141" s="147"/>
      <c r="BK141" s="147"/>
      <c r="BL141" s="147"/>
      <c r="BM141" s="147"/>
      <c r="BN141" s="147"/>
      <c r="BO141" s="147"/>
      <c r="BP141" s="147"/>
      <c r="BQ141" s="147"/>
      <c r="BR141" s="147"/>
      <c r="BS141" s="147"/>
      <c r="BT141" s="147"/>
      <c r="BU141" s="147"/>
      <c r="BV141" s="147"/>
      <c r="BW141" s="147"/>
      <c r="BX141" s="147"/>
      <c r="BY141" s="147"/>
      <c r="BZ141" s="147"/>
      <c r="CA141" s="147"/>
      <c r="CB141" s="147"/>
      <c r="CC141" s="147"/>
      <c r="CD141" s="147"/>
      <c r="CE141" s="147"/>
      <c r="CF141" s="147"/>
      <c r="CG141" s="147"/>
      <c r="CH141" s="147"/>
      <c r="CI141" s="147"/>
      <c r="CJ141" s="147"/>
      <c r="CK141" s="147"/>
      <c r="CL141" s="147"/>
      <c r="CM141" s="147"/>
      <c r="CN141" s="147"/>
      <c r="CO141" s="147"/>
      <c r="CP141" s="147"/>
      <c r="CQ141" s="147"/>
      <c r="CR141" s="147"/>
      <c r="CS141" s="147"/>
      <c r="CT141" s="147"/>
      <c r="CU141" s="147"/>
      <c r="CV141" s="147"/>
      <c r="CW141" s="147"/>
      <c r="CX141" s="147"/>
      <c r="CY141" s="147"/>
      <c r="CZ141" s="147"/>
      <c r="DA141" s="147"/>
      <c r="DB141" s="147"/>
      <c r="DC141" s="147"/>
      <c r="DD141" s="147"/>
      <c r="DE141" s="147"/>
      <c r="DF141" s="147"/>
      <c r="DG141" s="147"/>
      <c r="DH141" s="147"/>
      <c r="DI141" s="147"/>
      <c r="DJ141" s="147"/>
      <c r="DK141" s="147"/>
      <c r="DL141" s="147"/>
      <c r="DM141" s="147"/>
      <c r="DN141" s="147"/>
      <c r="DO141" s="147"/>
      <c r="DP141" s="147"/>
      <c r="DQ141" s="147"/>
      <c r="DR141" s="147"/>
      <c r="DS141" s="147"/>
      <c r="DT141" s="147"/>
      <c r="DU141" s="147"/>
      <c r="DV141" s="147"/>
      <c r="DW141" s="147"/>
      <c r="DX141" s="147"/>
      <c r="DY141" s="147"/>
      <c r="DZ141" s="147"/>
      <c r="EA141" s="147"/>
      <c r="EB141" s="147"/>
      <c r="EC141" s="147"/>
      <c r="ED141" s="147"/>
      <c r="EE141" s="147"/>
      <c r="EF141" s="147"/>
      <c r="EG141" s="147"/>
      <c r="EH141" s="147"/>
      <c r="EI141" s="147"/>
      <c r="EJ141" s="147"/>
      <c r="EK141" s="147"/>
      <c r="EL141" s="147"/>
      <c r="EM141" s="147"/>
      <c r="EN141" s="147"/>
      <c r="EO141" s="147"/>
      <c r="EP141" s="147"/>
      <c r="EQ141" s="147"/>
      <c r="ER141" s="147"/>
      <c r="ES141" s="147"/>
      <c r="ET141" s="147"/>
      <c r="EU141" s="147"/>
      <c r="EV141" s="147"/>
      <c r="EW141" s="147"/>
      <c r="EX141" s="147"/>
      <c r="EY141" s="147"/>
      <c r="EZ141" s="147"/>
      <c r="FA141" s="147"/>
      <c r="FB141" s="147"/>
      <c r="FC141" s="147"/>
      <c r="FD141" s="147"/>
      <c r="FE141" s="147"/>
      <c r="FF141" s="147"/>
      <c r="FG141" s="147"/>
      <c r="FH141" s="147"/>
      <c r="FI141" s="147"/>
      <c r="FJ141" s="147"/>
      <c r="FK141" s="147"/>
      <c r="FL141" s="147"/>
      <c r="FM141" s="147"/>
      <c r="FN141" s="147"/>
      <c r="FO141" s="147"/>
      <c r="FP141" s="147"/>
      <c r="FQ141" s="147"/>
      <c r="FR141" s="147"/>
      <c r="FS141" s="147"/>
      <c r="FT141" s="147"/>
      <c r="FU141" s="147"/>
      <c r="FV141" s="147"/>
      <c r="FW141" s="147"/>
      <c r="FX141" s="147"/>
      <c r="FY141" s="147"/>
      <c r="FZ141" s="147"/>
      <c r="GA141" s="147"/>
      <c r="GB141" s="147"/>
      <c r="GC141" s="147"/>
      <c r="GD141" s="147"/>
      <c r="GE141" s="147"/>
      <c r="GF141" s="147"/>
      <c r="GG141" s="147"/>
      <c r="GH141" s="147"/>
      <c r="GI141" s="147"/>
      <c r="GJ141" s="147"/>
      <c r="GK141" s="147"/>
      <c r="GL141" s="147"/>
      <c r="GM141" s="147"/>
      <c r="GN141" s="147"/>
      <c r="GO141" s="147"/>
      <c r="GP141" s="147"/>
      <c r="GQ141" s="147"/>
      <c r="GR141" s="147"/>
      <c r="GS141" s="147"/>
      <c r="GT141" s="147"/>
      <c r="GU141" s="147"/>
      <c r="GV141" s="147"/>
      <c r="GW141" s="147"/>
      <c r="GX141" s="147"/>
      <c r="GY141" s="147"/>
      <c r="GZ141" s="147"/>
      <c r="HA141" s="147"/>
      <c r="HB141" s="147"/>
      <c r="HC141" s="147"/>
      <c r="HD141" s="147"/>
      <c r="HE141" s="147"/>
      <c r="HF141" s="147"/>
      <c r="HG141" s="147"/>
      <c r="HH141" s="147"/>
      <c r="HI141" s="147"/>
      <c r="HJ141" s="147"/>
      <c r="HK141" s="147"/>
      <c r="HL141" s="147"/>
      <c r="HM141" s="147"/>
      <c r="HN141" s="147"/>
      <c r="HO141" s="147"/>
      <c r="HP141" s="147"/>
      <c r="HQ141" s="147"/>
      <c r="HR141" s="147"/>
      <c r="HS141" s="147"/>
      <c r="HT141" s="147"/>
      <c r="HU141" s="147"/>
      <c r="HV141" s="147"/>
      <c r="HW141" s="147"/>
      <c r="HX141" s="147"/>
      <c r="HY141" s="147"/>
      <c r="HZ141" s="147"/>
      <c r="IA141" s="147"/>
      <c r="IB141" s="147"/>
      <c r="IC141" s="147"/>
      <c r="ID141" s="147"/>
      <c r="IE141" s="147"/>
      <c r="IF141" s="147"/>
      <c r="IG141" s="147"/>
      <c r="IH141" s="147"/>
      <c r="II141" s="147"/>
      <c r="IJ141" s="147"/>
      <c r="IK141" s="147"/>
      <c r="IL141" s="147"/>
      <c r="IM141" s="147"/>
      <c r="IN141" s="147"/>
      <c r="IO141" s="147"/>
      <c r="IP141" s="147"/>
      <c r="IQ141" s="147"/>
      <c r="IR141" s="147"/>
      <c r="IS141" s="147"/>
      <c r="IT141" s="147"/>
      <c r="IU141" s="147"/>
      <c r="IV141" s="147"/>
      <c r="IW141" s="147"/>
    </row>
    <row r="142" customFormat="false" ht="13.5" hidden="false" customHeight="false" outlineLevel="0" collapsed="false">
      <c r="A142" s="131" t="n">
        <v>24</v>
      </c>
      <c r="B142" s="126" t="n">
        <v>1</v>
      </c>
      <c r="C142" s="118" t="n">
        <v>1</v>
      </c>
      <c r="D142" s="143"/>
      <c r="E142" s="144"/>
      <c r="F142" s="145" t="n">
        <f aca="false">D142-0.25</f>
        <v>-0.25</v>
      </c>
      <c r="G142" s="146" t="n">
        <f aca="false">D142+0.56</f>
        <v>0.56</v>
      </c>
      <c r="H142" s="147"/>
      <c r="I142" s="182" t="s">
        <v>53</v>
      </c>
      <c r="J142" s="183"/>
      <c r="K142" s="16"/>
      <c r="L142" s="16"/>
      <c r="M142" s="16"/>
      <c r="N142" s="16"/>
      <c r="O142" s="126"/>
      <c r="P142" s="126"/>
      <c r="Q142" s="126"/>
      <c r="R142" s="126"/>
      <c r="S142" s="126"/>
      <c r="T142" s="126"/>
      <c r="U142" s="126"/>
      <c r="V142" s="126"/>
      <c r="W142" s="126"/>
      <c r="X142" s="126"/>
      <c r="Y142" s="169"/>
      <c r="Z142" s="169"/>
      <c r="AA142" s="184"/>
      <c r="AB142" s="169"/>
      <c r="AC142" s="177"/>
      <c r="AD142" s="16"/>
      <c r="AE142" s="16"/>
      <c r="AF142" s="16"/>
      <c r="AG142" s="168"/>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c r="BI142" s="147"/>
      <c r="BJ142" s="147"/>
      <c r="BK142" s="147"/>
      <c r="BL142" s="147"/>
      <c r="BM142" s="147"/>
      <c r="BN142" s="147"/>
      <c r="BO142" s="147"/>
      <c r="BP142" s="147"/>
      <c r="BQ142" s="147"/>
      <c r="BR142" s="147"/>
      <c r="BS142" s="147"/>
      <c r="BT142" s="147"/>
      <c r="BU142" s="147"/>
      <c r="BV142" s="147"/>
      <c r="BW142" s="147"/>
      <c r="BX142" s="147"/>
      <c r="BY142" s="147"/>
      <c r="BZ142" s="147"/>
      <c r="CA142" s="147"/>
      <c r="CB142" s="147"/>
      <c r="CC142" s="147"/>
      <c r="CD142" s="147"/>
      <c r="CE142" s="147"/>
      <c r="CF142" s="147"/>
      <c r="CG142" s="147"/>
      <c r="CH142" s="147"/>
      <c r="CI142" s="147"/>
      <c r="CJ142" s="147"/>
      <c r="CK142" s="147"/>
      <c r="CL142" s="147"/>
      <c r="CM142" s="147"/>
      <c r="CN142" s="147"/>
      <c r="CO142" s="147"/>
      <c r="CP142" s="147"/>
      <c r="CQ142" s="147"/>
      <c r="CR142" s="147"/>
      <c r="CS142" s="147"/>
      <c r="CT142" s="147"/>
      <c r="CU142" s="147"/>
      <c r="CV142" s="147"/>
      <c r="CW142" s="147"/>
      <c r="CX142" s="147"/>
      <c r="CY142" s="147"/>
      <c r="CZ142" s="147"/>
      <c r="DA142" s="147"/>
      <c r="DB142" s="147"/>
      <c r="DC142" s="147"/>
      <c r="DD142" s="147"/>
      <c r="DE142" s="147"/>
      <c r="DF142" s="147"/>
      <c r="DG142" s="147"/>
      <c r="DH142" s="147"/>
      <c r="DI142" s="147"/>
      <c r="DJ142" s="147"/>
      <c r="DK142" s="147"/>
      <c r="DL142" s="147"/>
      <c r="DM142" s="147"/>
      <c r="DN142" s="147"/>
      <c r="DO142" s="147"/>
      <c r="DP142" s="147"/>
      <c r="DQ142" s="147"/>
      <c r="DR142" s="147"/>
      <c r="DS142" s="147"/>
      <c r="DT142" s="147"/>
      <c r="DU142" s="147"/>
      <c r="DV142" s="147"/>
      <c r="DW142" s="147"/>
      <c r="DX142" s="147"/>
      <c r="DY142" s="147"/>
      <c r="DZ142" s="147"/>
      <c r="EA142" s="147"/>
      <c r="EB142" s="147"/>
      <c r="EC142" s="147"/>
      <c r="ED142" s="147"/>
      <c r="EE142" s="147"/>
      <c r="EF142" s="147"/>
      <c r="EG142" s="147"/>
      <c r="EH142" s="147"/>
      <c r="EI142" s="147"/>
      <c r="EJ142" s="147"/>
      <c r="EK142" s="147"/>
      <c r="EL142" s="147"/>
      <c r="EM142" s="147"/>
      <c r="EN142" s="147"/>
      <c r="EO142" s="147"/>
      <c r="EP142" s="147"/>
      <c r="EQ142" s="147"/>
      <c r="ER142" s="147"/>
      <c r="ES142" s="147"/>
      <c r="ET142" s="147"/>
      <c r="EU142" s="147"/>
      <c r="EV142" s="147"/>
      <c r="EW142" s="147"/>
      <c r="EX142" s="147"/>
      <c r="EY142" s="147"/>
      <c r="EZ142" s="147"/>
      <c r="FA142" s="147"/>
      <c r="FB142" s="147"/>
      <c r="FC142" s="147"/>
      <c r="FD142" s="147"/>
      <c r="FE142" s="147"/>
      <c r="FF142" s="147"/>
      <c r="FG142" s="147"/>
      <c r="FH142" s="147"/>
      <c r="FI142" s="147"/>
      <c r="FJ142" s="147"/>
      <c r="FK142" s="147"/>
      <c r="FL142" s="147"/>
      <c r="FM142" s="147"/>
      <c r="FN142" s="147"/>
      <c r="FO142" s="147"/>
      <c r="FP142" s="147"/>
      <c r="FQ142" s="147"/>
      <c r="FR142" s="147"/>
      <c r="FS142" s="147"/>
      <c r="FT142" s="147"/>
      <c r="FU142" s="147"/>
      <c r="FV142" s="147"/>
      <c r="FW142" s="147"/>
      <c r="FX142" s="147"/>
      <c r="FY142" s="147"/>
      <c r="FZ142" s="147"/>
      <c r="GA142" s="147"/>
      <c r="GB142" s="147"/>
      <c r="GC142" s="147"/>
      <c r="GD142" s="147"/>
      <c r="GE142" s="147"/>
      <c r="GF142" s="147"/>
      <c r="GG142" s="147"/>
      <c r="GH142" s="147"/>
      <c r="GI142" s="147"/>
      <c r="GJ142" s="147"/>
      <c r="GK142" s="147"/>
      <c r="GL142" s="147"/>
      <c r="GM142" s="147"/>
      <c r="GN142" s="147"/>
      <c r="GO142" s="147"/>
      <c r="GP142" s="147"/>
      <c r="GQ142" s="147"/>
      <c r="GR142" s="147"/>
      <c r="GS142" s="147"/>
      <c r="GT142" s="147"/>
      <c r="GU142" s="147"/>
      <c r="GV142" s="147"/>
      <c r="GW142" s="147"/>
      <c r="GX142" s="147"/>
      <c r="GY142" s="147"/>
      <c r="GZ142" s="147"/>
      <c r="HA142" s="147"/>
      <c r="HB142" s="147"/>
      <c r="HC142" s="147"/>
      <c r="HD142" s="147"/>
      <c r="HE142" s="147"/>
      <c r="HF142" s="147"/>
      <c r="HG142" s="147"/>
      <c r="HH142" s="147"/>
      <c r="HI142" s="147"/>
      <c r="HJ142" s="147"/>
      <c r="HK142" s="147"/>
      <c r="HL142" s="147"/>
      <c r="HM142" s="147"/>
      <c r="HN142" s="147"/>
      <c r="HO142" s="147"/>
      <c r="HP142" s="147"/>
      <c r="HQ142" s="147"/>
      <c r="HR142" s="147"/>
      <c r="HS142" s="147"/>
      <c r="HT142" s="147"/>
      <c r="HU142" s="147"/>
      <c r="HV142" s="147"/>
      <c r="HW142" s="147"/>
      <c r="HX142" s="147"/>
      <c r="HY142" s="147"/>
      <c r="HZ142" s="147"/>
      <c r="IA142" s="147"/>
      <c r="IB142" s="147"/>
      <c r="IC142" s="147"/>
      <c r="ID142" s="147"/>
      <c r="IE142" s="147"/>
      <c r="IF142" s="147"/>
      <c r="IG142" s="147"/>
      <c r="IH142" s="147"/>
      <c r="II142" s="147"/>
      <c r="IJ142" s="147"/>
      <c r="IK142" s="147"/>
      <c r="IL142" s="147"/>
      <c r="IM142" s="147"/>
      <c r="IN142" s="147"/>
      <c r="IO142" s="147"/>
      <c r="IP142" s="147"/>
      <c r="IQ142" s="147"/>
      <c r="IR142" s="147"/>
      <c r="IS142" s="147"/>
      <c r="IT142" s="147"/>
      <c r="IU142" s="147"/>
      <c r="IV142" s="147"/>
      <c r="IW142" s="147"/>
    </row>
    <row r="143" customFormat="false" ht="12.75" hidden="false" customHeight="false" outlineLevel="0" collapsed="false">
      <c r="A143" s="126" t="n">
        <v>1</v>
      </c>
      <c r="B143" s="126" t="n">
        <v>2</v>
      </c>
      <c r="C143" s="118" t="n">
        <v>1</v>
      </c>
      <c r="D143" s="185"/>
      <c r="E143" s="148"/>
      <c r="F143" s="145" t="n">
        <f aca="false">D143-0.25</f>
        <v>-0.25</v>
      </c>
      <c r="G143" s="146" t="n">
        <f aca="false">D143+0.56</f>
        <v>0.56</v>
      </c>
      <c r="H143" s="147"/>
      <c r="I143" s="182"/>
      <c r="J143" s="183"/>
      <c r="K143" s="16"/>
      <c r="L143" s="16"/>
      <c r="M143" s="16"/>
      <c r="N143" s="16"/>
      <c r="O143" s="126"/>
      <c r="P143" s="126"/>
      <c r="Q143" s="126"/>
      <c r="R143" s="126"/>
      <c r="S143" s="126"/>
      <c r="T143" s="126"/>
      <c r="U143" s="126"/>
      <c r="V143" s="126"/>
      <c r="W143" s="126"/>
      <c r="X143" s="126"/>
      <c r="Y143" s="169"/>
      <c r="Z143" s="169"/>
      <c r="AA143" s="184"/>
      <c r="AB143" s="169"/>
      <c r="AC143" s="177"/>
      <c r="AD143" s="186"/>
      <c r="AE143" s="16"/>
      <c r="AF143" s="16"/>
      <c r="AG143" s="147"/>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c r="BI143" s="147"/>
      <c r="BJ143" s="147"/>
      <c r="BK143" s="147"/>
      <c r="BL143" s="147"/>
      <c r="BM143" s="147"/>
      <c r="BN143" s="147"/>
      <c r="BO143" s="147"/>
      <c r="BP143" s="147"/>
      <c r="BQ143" s="147"/>
      <c r="BR143" s="147"/>
      <c r="BS143" s="147"/>
      <c r="BT143" s="147"/>
      <c r="BU143" s="147"/>
      <c r="BV143" s="147"/>
      <c r="BW143" s="147"/>
      <c r="BX143" s="147"/>
      <c r="BY143" s="147"/>
      <c r="BZ143" s="147"/>
      <c r="CA143" s="147"/>
      <c r="CB143" s="147"/>
      <c r="CC143" s="147"/>
      <c r="CD143" s="147"/>
      <c r="CE143" s="147"/>
      <c r="CF143" s="147"/>
      <c r="CG143" s="147"/>
      <c r="CH143" s="147"/>
      <c r="CI143" s="147"/>
      <c r="CJ143" s="147"/>
      <c r="CK143" s="147"/>
      <c r="CL143" s="147"/>
      <c r="CM143" s="147"/>
      <c r="CN143" s="147"/>
      <c r="CO143" s="147"/>
      <c r="CP143" s="147"/>
      <c r="CQ143" s="147"/>
      <c r="CR143" s="147"/>
      <c r="CS143" s="147"/>
      <c r="CT143" s="147"/>
      <c r="CU143" s="147"/>
      <c r="CV143" s="147"/>
      <c r="CW143" s="147"/>
      <c r="CX143" s="147"/>
      <c r="CY143" s="147"/>
      <c r="CZ143" s="147"/>
      <c r="DA143" s="147"/>
      <c r="DB143" s="147"/>
      <c r="DC143" s="147"/>
      <c r="DD143" s="147"/>
      <c r="DE143" s="147"/>
      <c r="DF143" s="147"/>
      <c r="DG143" s="147"/>
      <c r="DH143" s="147"/>
      <c r="DI143" s="147"/>
      <c r="DJ143" s="147"/>
      <c r="DK143" s="147"/>
      <c r="DL143" s="147"/>
      <c r="DM143" s="147"/>
      <c r="DN143" s="147"/>
      <c r="DO143" s="147"/>
      <c r="DP143" s="147"/>
      <c r="DQ143" s="147"/>
      <c r="DR143" s="147"/>
      <c r="DS143" s="147"/>
      <c r="DT143" s="147"/>
      <c r="DU143" s="147"/>
      <c r="DV143" s="147"/>
      <c r="DW143" s="147"/>
      <c r="DX143" s="147"/>
      <c r="DY143" s="147"/>
      <c r="DZ143" s="147"/>
      <c r="EA143" s="147"/>
      <c r="EB143" s="147"/>
      <c r="EC143" s="147"/>
      <c r="ED143" s="147"/>
      <c r="EE143" s="147"/>
      <c r="EF143" s="147"/>
      <c r="EG143" s="147"/>
      <c r="EH143" s="147"/>
      <c r="EI143" s="147"/>
      <c r="EJ143" s="147"/>
      <c r="EK143" s="147"/>
      <c r="EL143" s="147"/>
      <c r="EM143" s="147"/>
      <c r="EN143" s="147"/>
      <c r="EO143" s="147"/>
      <c r="EP143" s="147"/>
      <c r="EQ143" s="147"/>
      <c r="ER143" s="147"/>
      <c r="ES143" s="147"/>
      <c r="ET143" s="147"/>
      <c r="EU143" s="147"/>
      <c r="EV143" s="147"/>
      <c r="EW143" s="147"/>
      <c r="EX143" s="147"/>
      <c r="EY143" s="147"/>
      <c r="EZ143" s="147"/>
      <c r="FA143" s="147"/>
      <c r="FB143" s="147"/>
      <c r="FC143" s="147"/>
      <c r="FD143" s="147"/>
      <c r="FE143" s="147"/>
      <c r="FF143" s="147"/>
      <c r="FG143" s="147"/>
      <c r="FH143" s="147"/>
      <c r="FI143" s="147"/>
      <c r="FJ143" s="147"/>
      <c r="FK143" s="147"/>
      <c r="FL143" s="147"/>
      <c r="FM143" s="147"/>
      <c r="FN143" s="147"/>
      <c r="FO143" s="147"/>
      <c r="FP143" s="147"/>
      <c r="FQ143" s="147"/>
      <c r="FR143" s="147"/>
      <c r="FS143" s="147"/>
      <c r="FT143" s="147"/>
      <c r="FU143" s="147"/>
      <c r="FV143" s="147"/>
      <c r="FW143" s="147"/>
      <c r="FX143" s="147"/>
      <c r="FY143" s="147"/>
      <c r="FZ143" s="147"/>
      <c r="GA143" s="147"/>
      <c r="GB143" s="147"/>
      <c r="GC143" s="147"/>
      <c r="GD143" s="147"/>
      <c r="GE143" s="147"/>
      <c r="GF143" s="147"/>
      <c r="GG143" s="147"/>
      <c r="GH143" s="147"/>
      <c r="GI143" s="147"/>
      <c r="GJ143" s="147"/>
      <c r="GK143" s="147"/>
      <c r="GL143" s="147"/>
      <c r="GM143" s="147"/>
      <c r="GN143" s="147"/>
      <c r="GO143" s="147"/>
      <c r="GP143" s="147"/>
      <c r="GQ143" s="147"/>
      <c r="GR143" s="147"/>
      <c r="GS143" s="147"/>
      <c r="GT143" s="147"/>
      <c r="GU143" s="147"/>
      <c r="GV143" s="147"/>
      <c r="GW143" s="147"/>
      <c r="GX143" s="147"/>
      <c r="GY143" s="147"/>
      <c r="GZ143" s="147"/>
      <c r="HA143" s="147"/>
      <c r="HB143" s="147"/>
      <c r="HC143" s="147"/>
      <c r="HD143" s="147"/>
      <c r="HE143" s="147"/>
      <c r="HF143" s="147"/>
      <c r="HG143" s="147"/>
      <c r="HH143" s="147"/>
      <c r="HI143" s="147"/>
      <c r="HJ143" s="147"/>
      <c r="HK143" s="147"/>
      <c r="HL143" s="147"/>
      <c r="HM143" s="147"/>
      <c r="HN143" s="147"/>
      <c r="HO143" s="147"/>
      <c r="HP143" s="147"/>
      <c r="HQ143" s="147"/>
      <c r="HR143" s="147"/>
      <c r="HS143" s="147"/>
      <c r="HT143" s="147"/>
      <c r="HU143" s="147"/>
      <c r="HV143" s="147"/>
      <c r="HW143" s="147"/>
      <c r="HX143" s="147"/>
      <c r="HY143" s="147"/>
      <c r="HZ143" s="147"/>
      <c r="IA143" s="147"/>
      <c r="IB143" s="147"/>
      <c r="IC143" s="147"/>
      <c r="ID143" s="147"/>
      <c r="IE143" s="147"/>
      <c r="IF143" s="147"/>
      <c r="IG143" s="147"/>
      <c r="IH143" s="147"/>
      <c r="II143" s="147"/>
      <c r="IJ143" s="147"/>
      <c r="IK143" s="147"/>
      <c r="IL143" s="147"/>
      <c r="IM143" s="147"/>
      <c r="IN143" s="147"/>
      <c r="IO143" s="147"/>
      <c r="IP143" s="147"/>
      <c r="IQ143" s="147"/>
      <c r="IR143" s="147"/>
      <c r="IS143" s="147"/>
      <c r="IT143" s="147"/>
      <c r="IU143" s="147"/>
      <c r="IV143" s="147"/>
      <c r="IW143" s="147"/>
    </row>
    <row r="144" customFormat="false" ht="12.75" hidden="false" customHeight="false" outlineLevel="0" collapsed="false">
      <c r="A144" s="131" t="n">
        <v>2</v>
      </c>
      <c r="B144" s="126" t="n">
        <v>3</v>
      </c>
      <c r="C144" s="118" t="n">
        <v>1</v>
      </c>
      <c r="D144" s="171"/>
      <c r="E144" s="148"/>
      <c r="F144" s="145" t="n">
        <f aca="false">D144-0.25</f>
        <v>-0.25</v>
      </c>
      <c r="G144" s="146" t="n">
        <f aca="false">D144+0.56</f>
        <v>0.56</v>
      </c>
      <c r="H144" s="147"/>
      <c r="I144" s="182"/>
      <c r="J144" s="183"/>
      <c r="K144" s="187"/>
      <c r="L144" s="187"/>
      <c r="M144" s="187"/>
      <c r="N144" s="187"/>
      <c r="O144" s="126"/>
      <c r="P144" s="126"/>
      <c r="Q144" s="126"/>
      <c r="R144" s="126"/>
      <c r="S144" s="126"/>
      <c r="T144" s="126"/>
      <c r="U144" s="126"/>
      <c r="V144" s="126"/>
      <c r="W144" s="126"/>
      <c r="X144" s="126"/>
      <c r="Y144" s="169"/>
      <c r="Z144" s="169"/>
      <c r="AA144" s="184"/>
      <c r="AB144" s="169"/>
      <c r="AC144" s="177"/>
      <c r="AD144" s="147"/>
      <c r="AE144" s="147"/>
      <c r="AF144" s="16"/>
      <c r="AG144" s="16"/>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c r="BI144" s="147"/>
      <c r="BJ144" s="147"/>
      <c r="BK144" s="147"/>
      <c r="BL144" s="147"/>
      <c r="BM144" s="147"/>
      <c r="BN144" s="147"/>
      <c r="BO144" s="147"/>
      <c r="BP144" s="147"/>
      <c r="BQ144" s="147"/>
      <c r="BR144" s="147"/>
      <c r="BS144" s="147"/>
      <c r="BT144" s="147"/>
      <c r="BU144" s="147"/>
      <c r="BV144" s="147"/>
      <c r="BW144" s="147"/>
      <c r="BX144" s="147"/>
      <c r="BY144" s="147"/>
      <c r="BZ144" s="147"/>
      <c r="CA144" s="147"/>
      <c r="CB144" s="147"/>
      <c r="CC144" s="147"/>
      <c r="CD144" s="147"/>
      <c r="CE144" s="147"/>
      <c r="CF144" s="147"/>
      <c r="CG144" s="147"/>
      <c r="CH144" s="147"/>
      <c r="CI144" s="147"/>
      <c r="CJ144" s="147"/>
      <c r="CK144" s="147"/>
      <c r="CL144" s="147"/>
      <c r="CM144" s="147"/>
      <c r="CN144" s="147"/>
      <c r="CO144" s="147"/>
      <c r="CP144" s="147"/>
      <c r="CQ144" s="147"/>
      <c r="CR144" s="147"/>
      <c r="CS144" s="147"/>
      <c r="CT144" s="147"/>
      <c r="CU144" s="147"/>
      <c r="CV144" s="147"/>
      <c r="CW144" s="147"/>
      <c r="CX144" s="147"/>
      <c r="CY144" s="147"/>
      <c r="CZ144" s="147"/>
      <c r="DA144" s="147"/>
      <c r="DB144" s="147"/>
      <c r="DC144" s="147"/>
      <c r="DD144" s="147"/>
      <c r="DE144" s="147"/>
      <c r="DF144" s="147"/>
      <c r="DG144" s="147"/>
      <c r="DH144" s="147"/>
      <c r="DI144" s="147"/>
      <c r="DJ144" s="147"/>
      <c r="DK144" s="147"/>
      <c r="DL144" s="147"/>
      <c r="DM144" s="147"/>
      <c r="DN144" s="147"/>
      <c r="DO144" s="147"/>
      <c r="DP144" s="147"/>
      <c r="DQ144" s="147"/>
      <c r="DR144" s="147"/>
      <c r="DS144" s="147"/>
      <c r="DT144" s="147"/>
      <c r="DU144" s="147"/>
      <c r="DV144" s="147"/>
      <c r="DW144" s="147"/>
      <c r="DX144" s="147"/>
      <c r="DY144" s="147"/>
      <c r="DZ144" s="147"/>
      <c r="EA144" s="147"/>
      <c r="EB144" s="147"/>
      <c r="EC144" s="147"/>
      <c r="ED144" s="147"/>
      <c r="EE144" s="147"/>
      <c r="EF144" s="147"/>
      <c r="EG144" s="147"/>
      <c r="EH144" s="147"/>
      <c r="EI144" s="147"/>
      <c r="EJ144" s="147"/>
      <c r="EK144" s="147"/>
      <c r="EL144" s="147"/>
      <c r="EM144" s="147"/>
      <c r="EN144" s="147"/>
      <c r="EO144" s="147"/>
      <c r="EP144" s="147"/>
      <c r="EQ144" s="147"/>
      <c r="ER144" s="147"/>
      <c r="ES144" s="147"/>
      <c r="ET144" s="147"/>
      <c r="EU144" s="147"/>
      <c r="EV144" s="147"/>
      <c r="EW144" s="147"/>
      <c r="EX144" s="147"/>
      <c r="EY144" s="147"/>
      <c r="EZ144" s="147"/>
      <c r="FA144" s="147"/>
      <c r="FB144" s="147"/>
      <c r="FC144" s="147"/>
      <c r="FD144" s="147"/>
      <c r="FE144" s="147"/>
      <c r="FF144" s="147"/>
      <c r="FG144" s="147"/>
      <c r="FH144" s="147"/>
      <c r="FI144" s="147"/>
      <c r="FJ144" s="147"/>
      <c r="FK144" s="147"/>
      <c r="FL144" s="147"/>
      <c r="FM144" s="147"/>
      <c r="FN144" s="147"/>
      <c r="FO144" s="147"/>
      <c r="FP144" s="147"/>
      <c r="FQ144" s="147"/>
      <c r="FR144" s="147"/>
      <c r="FS144" s="147"/>
      <c r="FT144" s="147"/>
      <c r="FU144" s="147"/>
      <c r="FV144" s="147"/>
      <c r="FW144" s="147"/>
      <c r="FX144" s="147"/>
      <c r="FY144" s="147"/>
      <c r="FZ144" s="147"/>
      <c r="GA144" s="147"/>
      <c r="GB144" s="147"/>
      <c r="GC144" s="147"/>
      <c r="GD144" s="147"/>
      <c r="GE144" s="147"/>
      <c r="GF144" s="147"/>
      <c r="GG144" s="147"/>
      <c r="GH144" s="147"/>
      <c r="GI144" s="147"/>
      <c r="GJ144" s="147"/>
      <c r="GK144" s="147"/>
      <c r="GL144" s="147"/>
      <c r="GM144" s="147"/>
      <c r="GN144" s="147"/>
      <c r="GO144" s="147"/>
      <c r="GP144" s="147"/>
      <c r="GQ144" s="147"/>
      <c r="GR144" s="147"/>
      <c r="GS144" s="147"/>
      <c r="GT144" s="147"/>
      <c r="GU144" s="147"/>
      <c r="GV144" s="147"/>
      <c r="GW144" s="147"/>
      <c r="GX144" s="147"/>
      <c r="GY144" s="147"/>
      <c r="GZ144" s="147"/>
      <c r="HA144" s="147"/>
      <c r="HB144" s="147"/>
      <c r="HC144" s="147"/>
      <c r="HD144" s="147"/>
      <c r="HE144" s="147"/>
      <c r="HF144" s="147"/>
      <c r="HG144" s="147"/>
      <c r="HH144" s="147"/>
      <c r="HI144" s="147"/>
      <c r="HJ144" s="147"/>
      <c r="HK144" s="147"/>
      <c r="HL144" s="147"/>
      <c r="HM144" s="147"/>
      <c r="HN144" s="147"/>
      <c r="HO144" s="147"/>
      <c r="HP144" s="147"/>
      <c r="HQ144" s="147"/>
      <c r="HR144" s="147"/>
      <c r="HS144" s="147"/>
      <c r="HT144" s="147"/>
      <c r="HU144" s="147"/>
      <c r="HV144" s="147"/>
      <c r="HW144" s="147"/>
      <c r="HX144" s="147"/>
      <c r="HY144" s="147"/>
      <c r="HZ144" s="147"/>
      <c r="IA144" s="147"/>
      <c r="IB144" s="147"/>
      <c r="IC144" s="147"/>
      <c r="ID144" s="147"/>
      <c r="IE144" s="147"/>
      <c r="IF144" s="147"/>
      <c r="IG144" s="147"/>
      <c r="IH144" s="147"/>
      <c r="II144" s="147"/>
      <c r="IJ144" s="147"/>
      <c r="IK144" s="147"/>
      <c r="IL144" s="147"/>
      <c r="IM144" s="147"/>
      <c r="IN144" s="147"/>
      <c r="IO144" s="147"/>
      <c r="IP144" s="147"/>
      <c r="IQ144" s="147"/>
      <c r="IR144" s="147"/>
      <c r="IS144" s="147"/>
      <c r="IT144" s="147"/>
      <c r="IU144" s="147"/>
      <c r="IV144" s="147"/>
      <c r="IW144" s="147"/>
    </row>
    <row r="145" customFormat="false" ht="12.75" hidden="false" customHeight="false" outlineLevel="0" collapsed="false">
      <c r="A145" s="126" t="n">
        <v>3</v>
      </c>
      <c r="B145" s="126" t="n">
        <v>4</v>
      </c>
      <c r="C145" s="118" t="n">
        <v>1</v>
      </c>
      <c r="D145" s="171"/>
      <c r="E145" s="148"/>
      <c r="F145" s="145" t="n">
        <f aca="false">D145-0.25</f>
        <v>-0.25</v>
      </c>
      <c r="G145" s="146" t="n">
        <f aca="false">D145+0.56</f>
        <v>0.56</v>
      </c>
      <c r="H145" s="147"/>
      <c r="I145" s="188"/>
      <c r="J145" s="183"/>
      <c r="K145" s="126"/>
      <c r="L145" s="126"/>
      <c r="M145" s="126"/>
      <c r="N145" s="126"/>
      <c r="O145" s="126"/>
      <c r="P145" s="126"/>
      <c r="Q145" s="126"/>
      <c r="R145" s="126"/>
      <c r="S145" s="126"/>
      <c r="T145" s="126"/>
      <c r="U145" s="126"/>
      <c r="V145" s="126"/>
      <c r="W145" s="126"/>
      <c r="X145" s="126"/>
      <c r="Y145" s="169"/>
      <c r="Z145" s="169"/>
      <c r="AA145" s="184"/>
      <c r="AB145" s="169"/>
      <c r="AC145" s="177"/>
      <c r="AD145" s="189"/>
      <c r="AE145" s="190"/>
      <c r="AF145" s="16"/>
      <c r="AG145" s="16"/>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c r="BI145" s="147"/>
      <c r="BJ145" s="147"/>
      <c r="BK145" s="147"/>
      <c r="BL145" s="147"/>
      <c r="BM145" s="147"/>
      <c r="BN145" s="147"/>
      <c r="BO145" s="147"/>
      <c r="BP145" s="147"/>
      <c r="BQ145" s="147"/>
      <c r="BR145" s="147"/>
      <c r="BS145" s="147"/>
      <c r="BT145" s="147"/>
      <c r="BU145" s="147"/>
      <c r="BV145" s="147"/>
      <c r="BW145" s="147"/>
      <c r="BX145" s="147"/>
      <c r="BY145" s="147"/>
      <c r="BZ145" s="147"/>
      <c r="CA145" s="147"/>
      <c r="CB145" s="147"/>
      <c r="CC145" s="147"/>
      <c r="CD145" s="147"/>
      <c r="CE145" s="147"/>
      <c r="CF145" s="147"/>
      <c r="CG145" s="147"/>
      <c r="CH145" s="147"/>
      <c r="CI145" s="147"/>
      <c r="CJ145" s="147"/>
      <c r="CK145" s="147"/>
      <c r="CL145" s="147"/>
      <c r="CM145" s="147"/>
      <c r="CN145" s="147"/>
      <c r="CO145" s="147"/>
      <c r="CP145" s="147"/>
      <c r="CQ145" s="147"/>
      <c r="CR145" s="147"/>
      <c r="CS145" s="147"/>
      <c r="CT145" s="147"/>
      <c r="CU145" s="147"/>
      <c r="CV145" s="147"/>
      <c r="CW145" s="147"/>
      <c r="CX145" s="147"/>
      <c r="CY145" s="147"/>
      <c r="CZ145" s="147"/>
      <c r="DA145" s="147"/>
      <c r="DB145" s="147"/>
      <c r="DC145" s="147"/>
      <c r="DD145" s="147"/>
      <c r="DE145" s="147"/>
      <c r="DF145" s="147"/>
      <c r="DG145" s="147"/>
      <c r="DH145" s="147"/>
      <c r="DI145" s="147"/>
      <c r="DJ145" s="147"/>
      <c r="DK145" s="147"/>
      <c r="DL145" s="147"/>
      <c r="DM145" s="147"/>
      <c r="DN145" s="147"/>
      <c r="DO145" s="147"/>
      <c r="DP145" s="147"/>
      <c r="DQ145" s="147"/>
      <c r="DR145" s="147"/>
      <c r="DS145" s="147"/>
      <c r="DT145" s="147"/>
      <c r="DU145" s="147"/>
      <c r="DV145" s="147"/>
      <c r="DW145" s="147"/>
      <c r="DX145" s="147"/>
      <c r="DY145" s="147"/>
      <c r="DZ145" s="147"/>
      <c r="EA145" s="147"/>
      <c r="EB145" s="147"/>
      <c r="EC145" s="147"/>
      <c r="ED145" s="147"/>
      <c r="EE145" s="147"/>
      <c r="EF145" s="147"/>
      <c r="EG145" s="147"/>
      <c r="EH145" s="147"/>
      <c r="EI145" s="147"/>
      <c r="EJ145" s="147"/>
      <c r="EK145" s="147"/>
      <c r="EL145" s="147"/>
      <c r="EM145" s="147"/>
      <c r="EN145" s="147"/>
      <c r="EO145" s="147"/>
      <c r="EP145" s="147"/>
      <c r="EQ145" s="147"/>
      <c r="ER145" s="147"/>
      <c r="ES145" s="147"/>
      <c r="ET145" s="147"/>
      <c r="EU145" s="147"/>
      <c r="EV145" s="147"/>
      <c r="EW145" s="147"/>
      <c r="EX145" s="147"/>
      <c r="EY145" s="147"/>
      <c r="EZ145" s="147"/>
      <c r="FA145" s="147"/>
      <c r="FB145" s="147"/>
      <c r="FC145" s="147"/>
      <c r="FD145" s="147"/>
      <c r="FE145" s="147"/>
      <c r="FF145" s="147"/>
      <c r="FG145" s="147"/>
      <c r="FH145" s="147"/>
      <c r="FI145" s="147"/>
      <c r="FJ145" s="147"/>
      <c r="FK145" s="147"/>
      <c r="FL145" s="147"/>
      <c r="FM145" s="147"/>
      <c r="FN145" s="147"/>
      <c r="FO145" s="147"/>
      <c r="FP145" s="147"/>
      <c r="FQ145" s="147"/>
      <c r="FR145" s="147"/>
      <c r="FS145" s="147"/>
      <c r="FT145" s="147"/>
      <c r="FU145" s="147"/>
      <c r="FV145" s="147"/>
      <c r="FW145" s="147"/>
      <c r="FX145" s="147"/>
      <c r="FY145" s="147"/>
      <c r="FZ145" s="147"/>
      <c r="GA145" s="147"/>
      <c r="GB145" s="147"/>
      <c r="GC145" s="147"/>
      <c r="GD145" s="147"/>
      <c r="GE145" s="147"/>
      <c r="GF145" s="147"/>
      <c r="GG145" s="147"/>
      <c r="GH145" s="147"/>
      <c r="GI145" s="147"/>
      <c r="GJ145" s="147"/>
      <c r="GK145" s="147"/>
      <c r="GL145" s="147"/>
      <c r="GM145" s="147"/>
      <c r="GN145" s="147"/>
      <c r="GO145" s="147"/>
      <c r="GP145" s="147"/>
      <c r="GQ145" s="147"/>
      <c r="GR145" s="147"/>
      <c r="GS145" s="147"/>
      <c r="GT145" s="147"/>
      <c r="GU145" s="147"/>
      <c r="GV145" s="147"/>
      <c r="GW145" s="147"/>
      <c r="GX145" s="147"/>
      <c r="GY145" s="147"/>
      <c r="GZ145" s="147"/>
      <c r="HA145" s="147"/>
      <c r="HB145" s="147"/>
      <c r="HC145" s="147"/>
      <c r="HD145" s="147"/>
      <c r="HE145" s="147"/>
      <c r="HF145" s="147"/>
      <c r="HG145" s="147"/>
      <c r="HH145" s="147"/>
      <c r="HI145" s="147"/>
      <c r="HJ145" s="147"/>
      <c r="HK145" s="147"/>
      <c r="HL145" s="147"/>
      <c r="HM145" s="147"/>
      <c r="HN145" s="147"/>
      <c r="HO145" s="147"/>
      <c r="HP145" s="147"/>
      <c r="HQ145" s="147"/>
      <c r="HR145" s="147"/>
      <c r="HS145" s="147"/>
      <c r="HT145" s="147"/>
      <c r="HU145" s="147"/>
      <c r="HV145" s="147"/>
      <c r="HW145" s="147"/>
      <c r="HX145" s="147"/>
      <c r="HY145" s="147"/>
      <c r="HZ145" s="147"/>
      <c r="IA145" s="147"/>
      <c r="IB145" s="147"/>
      <c r="IC145" s="147"/>
      <c r="ID145" s="147"/>
      <c r="IE145" s="147"/>
      <c r="IF145" s="147"/>
      <c r="IG145" s="147"/>
      <c r="IH145" s="147"/>
      <c r="II145" s="147"/>
      <c r="IJ145" s="147"/>
      <c r="IK145" s="147"/>
      <c r="IL145" s="147"/>
      <c r="IM145" s="147"/>
      <c r="IN145" s="147"/>
      <c r="IO145" s="147"/>
      <c r="IP145" s="147"/>
      <c r="IQ145" s="147"/>
      <c r="IR145" s="147"/>
      <c r="IS145" s="147"/>
      <c r="IT145" s="147"/>
      <c r="IU145" s="147"/>
      <c r="IV145" s="147"/>
      <c r="IW145" s="147"/>
    </row>
    <row r="146" customFormat="false" ht="12.75" hidden="false" customHeight="false" outlineLevel="0" collapsed="false">
      <c r="A146" s="131" t="n">
        <v>4</v>
      </c>
      <c r="B146" s="126" t="n">
        <v>5</v>
      </c>
      <c r="C146" s="118" t="n">
        <v>1</v>
      </c>
      <c r="D146" s="171"/>
      <c r="E146" s="148"/>
      <c r="F146" s="145" t="n">
        <f aca="false">D146-0.25</f>
        <v>-0.25</v>
      </c>
      <c r="G146" s="146" t="n">
        <f aca="false">D146+0.56</f>
        <v>0.56</v>
      </c>
      <c r="H146" s="147"/>
      <c r="I146" s="188"/>
      <c r="J146" s="183"/>
      <c r="K146" s="126"/>
      <c r="L146" s="126"/>
      <c r="M146" s="126"/>
      <c r="N146" s="126"/>
      <c r="O146" s="126"/>
      <c r="P146" s="126"/>
      <c r="Q146" s="126"/>
      <c r="R146" s="126"/>
      <c r="S146" s="126"/>
      <c r="T146" s="126"/>
      <c r="U146" s="126"/>
      <c r="V146" s="126"/>
      <c r="W146" s="126"/>
      <c r="X146" s="126"/>
      <c r="Y146" s="169"/>
      <c r="Z146" s="169"/>
      <c r="AA146" s="184"/>
      <c r="AB146" s="169"/>
      <c r="AC146" s="177"/>
      <c r="AD146" s="186"/>
      <c r="AE146" s="16"/>
      <c r="AF146" s="16"/>
      <c r="AG146" s="16"/>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c r="BI146" s="147"/>
      <c r="BJ146" s="147"/>
      <c r="BK146" s="147"/>
      <c r="BL146" s="147"/>
      <c r="BM146" s="147"/>
      <c r="BN146" s="147"/>
      <c r="BO146" s="147"/>
      <c r="BP146" s="147"/>
      <c r="BQ146" s="147"/>
      <c r="BR146" s="147"/>
      <c r="BS146" s="147"/>
      <c r="BT146" s="147"/>
      <c r="BU146" s="147"/>
      <c r="BV146" s="147"/>
      <c r="BW146" s="147"/>
      <c r="BX146" s="147"/>
      <c r="BY146" s="147"/>
      <c r="BZ146" s="147"/>
      <c r="CA146" s="147"/>
      <c r="CB146" s="147"/>
      <c r="CC146" s="147"/>
      <c r="CD146" s="147"/>
      <c r="CE146" s="147"/>
      <c r="CF146" s="147"/>
      <c r="CG146" s="147"/>
      <c r="CH146" s="147"/>
      <c r="CI146" s="147"/>
      <c r="CJ146" s="147"/>
      <c r="CK146" s="147"/>
      <c r="CL146" s="147"/>
      <c r="CM146" s="147"/>
      <c r="CN146" s="147"/>
      <c r="CO146" s="147"/>
      <c r="CP146" s="147"/>
      <c r="CQ146" s="147"/>
      <c r="CR146" s="147"/>
      <c r="CS146" s="147"/>
      <c r="CT146" s="147"/>
      <c r="CU146" s="147"/>
      <c r="CV146" s="147"/>
      <c r="CW146" s="147"/>
      <c r="CX146" s="147"/>
      <c r="CY146" s="147"/>
      <c r="CZ146" s="147"/>
      <c r="DA146" s="147"/>
      <c r="DB146" s="147"/>
      <c r="DC146" s="147"/>
      <c r="DD146" s="147"/>
      <c r="DE146" s="147"/>
      <c r="DF146" s="147"/>
      <c r="DG146" s="147"/>
      <c r="DH146" s="147"/>
      <c r="DI146" s="147"/>
      <c r="DJ146" s="147"/>
      <c r="DK146" s="147"/>
      <c r="DL146" s="147"/>
      <c r="DM146" s="147"/>
      <c r="DN146" s="147"/>
      <c r="DO146" s="147"/>
      <c r="DP146" s="147"/>
      <c r="DQ146" s="147"/>
      <c r="DR146" s="147"/>
      <c r="DS146" s="147"/>
      <c r="DT146" s="147"/>
      <c r="DU146" s="147"/>
      <c r="DV146" s="147"/>
      <c r="DW146" s="147"/>
      <c r="DX146" s="147"/>
      <c r="DY146" s="147"/>
      <c r="DZ146" s="147"/>
      <c r="EA146" s="147"/>
      <c r="EB146" s="147"/>
      <c r="EC146" s="147"/>
      <c r="ED146" s="147"/>
      <c r="EE146" s="147"/>
      <c r="EF146" s="147"/>
      <c r="EG146" s="147"/>
      <c r="EH146" s="147"/>
      <c r="EI146" s="147"/>
      <c r="EJ146" s="147"/>
      <c r="EK146" s="147"/>
      <c r="EL146" s="147"/>
      <c r="EM146" s="147"/>
      <c r="EN146" s="147"/>
      <c r="EO146" s="147"/>
      <c r="EP146" s="147"/>
      <c r="EQ146" s="147"/>
      <c r="ER146" s="147"/>
      <c r="ES146" s="147"/>
      <c r="ET146" s="147"/>
      <c r="EU146" s="147"/>
      <c r="EV146" s="147"/>
      <c r="EW146" s="147"/>
      <c r="EX146" s="147"/>
      <c r="EY146" s="147"/>
      <c r="EZ146" s="147"/>
      <c r="FA146" s="147"/>
      <c r="FB146" s="147"/>
      <c r="FC146" s="147"/>
      <c r="FD146" s="147"/>
      <c r="FE146" s="147"/>
      <c r="FF146" s="147"/>
      <c r="FG146" s="147"/>
      <c r="FH146" s="147"/>
      <c r="FI146" s="147"/>
      <c r="FJ146" s="147"/>
      <c r="FK146" s="147"/>
      <c r="FL146" s="147"/>
      <c r="FM146" s="147"/>
      <c r="FN146" s="147"/>
      <c r="FO146" s="147"/>
      <c r="FP146" s="147"/>
      <c r="FQ146" s="147"/>
      <c r="FR146" s="147"/>
      <c r="FS146" s="147"/>
      <c r="FT146" s="147"/>
      <c r="FU146" s="147"/>
      <c r="FV146" s="147"/>
      <c r="FW146" s="147"/>
      <c r="FX146" s="147"/>
      <c r="FY146" s="147"/>
      <c r="FZ146" s="147"/>
      <c r="GA146" s="147"/>
      <c r="GB146" s="147"/>
      <c r="GC146" s="147"/>
      <c r="GD146" s="147"/>
      <c r="GE146" s="147"/>
      <c r="GF146" s="147"/>
      <c r="GG146" s="147"/>
      <c r="GH146" s="147"/>
      <c r="GI146" s="147"/>
      <c r="GJ146" s="147"/>
      <c r="GK146" s="147"/>
      <c r="GL146" s="147"/>
      <c r="GM146" s="147"/>
      <c r="GN146" s="147"/>
      <c r="GO146" s="147"/>
      <c r="GP146" s="147"/>
      <c r="GQ146" s="147"/>
      <c r="GR146" s="147"/>
      <c r="GS146" s="147"/>
      <c r="GT146" s="147"/>
      <c r="GU146" s="147"/>
      <c r="GV146" s="147"/>
      <c r="GW146" s="147"/>
      <c r="GX146" s="147"/>
      <c r="GY146" s="147"/>
      <c r="GZ146" s="147"/>
      <c r="HA146" s="147"/>
      <c r="HB146" s="147"/>
      <c r="HC146" s="147"/>
      <c r="HD146" s="147"/>
      <c r="HE146" s="147"/>
      <c r="HF146" s="147"/>
      <c r="HG146" s="147"/>
      <c r="HH146" s="147"/>
      <c r="HI146" s="147"/>
      <c r="HJ146" s="147"/>
      <c r="HK146" s="147"/>
      <c r="HL146" s="147"/>
      <c r="HM146" s="147"/>
      <c r="HN146" s="147"/>
      <c r="HO146" s="147"/>
      <c r="HP146" s="147"/>
      <c r="HQ146" s="147"/>
      <c r="HR146" s="147"/>
      <c r="HS146" s="147"/>
      <c r="HT146" s="147"/>
      <c r="HU146" s="147"/>
      <c r="HV146" s="147"/>
      <c r="HW146" s="147"/>
      <c r="HX146" s="147"/>
      <c r="HY146" s="147"/>
      <c r="HZ146" s="147"/>
      <c r="IA146" s="147"/>
      <c r="IB146" s="147"/>
      <c r="IC146" s="147"/>
      <c r="ID146" s="147"/>
      <c r="IE146" s="147"/>
      <c r="IF146" s="147"/>
      <c r="IG146" s="147"/>
      <c r="IH146" s="147"/>
      <c r="II146" s="147"/>
      <c r="IJ146" s="147"/>
      <c r="IK146" s="147"/>
      <c r="IL146" s="147"/>
      <c r="IM146" s="147"/>
      <c r="IN146" s="147"/>
      <c r="IO146" s="147"/>
      <c r="IP146" s="147"/>
      <c r="IQ146" s="147"/>
      <c r="IR146" s="147"/>
      <c r="IS146" s="147"/>
      <c r="IT146" s="147"/>
      <c r="IU146" s="147"/>
      <c r="IV146" s="147"/>
      <c r="IW146" s="147"/>
    </row>
    <row r="147" customFormat="false" ht="12.75" hidden="false" customHeight="false" outlineLevel="0" collapsed="false">
      <c r="A147" s="126" t="n">
        <v>5</v>
      </c>
      <c r="B147" s="126" t="n">
        <v>6</v>
      </c>
      <c r="C147" s="118" t="n">
        <v>1</v>
      </c>
      <c r="D147" s="171"/>
      <c r="E147" s="148"/>
      <c r="F147" s="145" t="n">
        <f aca="false">D147-0.25</f>
        <v>-0.25</v>
      </c>
      <c r="G147" s="146" t="n">
        <f aca="false">D147+0.56</f>
        <v>0.56</v>
      </c>
      <c r="H147" s="147"/>
      <c r="I147" s="188"/>
      <c r="J147" s="183"/>
      <c r="K147" s="126"/>
      <c r="L147" s="126"/>
      <c r="M147" s="126"/>
      <c r="N147" s="126"/>
      <c r="O147" s="126"/>
      <c r="P147" s="126"/>
      <c r="Q147" s="126"/>
      <c r="R147" s="126"/>
      <c r="S147" s="126"/>
      <c r="T147" s="126"/>
      <c r="U147" s="126"/>
      <c r="V147" s="126"/>
      <c r="W147" s="126"/>
      <c r="X147" s="126"/>
      <c r="Y147" s="169"/>
      <c r="Z147" s="169"/>
      <c r="AA147" s="184"/>
      <c r="AB147" s="169"/>
      <c r="AC147" s="177"/>
      <c r="AD147" s="186"/>
      <c r="AE147" s="16"/>
      <c r="AF147" s="16"/>
      <c r="AG147" s="147"/>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c r="BI147" s="147"/>
      <c r="BJ147" s="147"/>
      <c r="BK147" s="147"/>
      <c r="BL147" s="147"/>
      <c r="BM147" s="147"/>
      <c r="BN147" s="147"/>
      <c r="BO147" s="147"/>
      <c r="BP147" s="147"/>
      <c r="BQ147" s="147"/>
      <c r="BR147" s="147"/>
      <c r="BS147" s="147"/>
      <c r="BT147" s="147"/>
      <c r="BU147" s="147"/>
      <c r="BV147" s="147"/>
      <c r="BW147" s="147"/>
      <c r="BX147" s="147"/>
      <c r="BY147" s="147"/>
      <c r="BZ147" s="147"/>
      <c r="CA147" s="147"/>
      <c r="CB147" s="147"/>
      <c r="CC147" s="147"/>
      <c r="CD147" s="147"/>
      <c r="CE147" s="147"/>
      <c r="CF147" s="147"/>
      <c r="CG147" s="147"/>
      <c r="CH147" s="147"/>
      <c r="CI147" s="147"/>
      <c r="CJ147" s="147"/>
      <c r="CK147" s="147"/>
      <c r="CL147" s="147"/>
      <c r="CM147" s="147"/>
      <c r="CN147" s="147"/>
      <c r="CO147" s="147"/>
      <c r="CP147" s="147"/>
      <c r="CQ147" s="147"/>
      <c r="CR147" s="147"/>
      <c r="CS147" s="147"/>
      <c r="CT147" s="147"/>
      <c r="CU147" s="147"/>
      <c r="CV147" s="147"/>
      <c r="CW147" s="147"/>
      <c r="CX147" s="147"/>
      <c r="CY147" s="147"/>
      <c r="CZ147" s="147"/>
      <c r="DA147" s="147"/>
      <c r="DB147" s="147"/>
      <c r="DC147" s="147"/>
      <c r="DD147" s="147"/>
      <c r="DE147" s="147"/>
      <c r="DF147" s="147"/>
      <c r="DG147" s="147"/>
      <c r="DH147" s="147"/>
      <c r="DI147" s="147"/>
      <c r="DJ147" s="147"/>
      <c r="DK147" s="147"/>
      <c r="DL147" s="147"/>
      <c r="DM147" s="147"/>
      <c r="DN147" s="147"/>
      <c r="DO147" s="147"/>
      <c r="DP147" s="147"/>
      <c r="DQ147" s="147"/>
      <c r="DR147" s="147"/>
      <c r="DS147" s="147"/>
      <c r="DT147" s="147"/>
      <c r="DU147" s="147"/>
      <c r="DV147" s="147"/>
      <c r="DW147" s="147"/>
      <c r="DX147" s="147"/>
      <c r="DY147" s="147"/>
      <c r="DZ147" s="147"/>
      <c r="EA147" s="147"/>
      <c r="EB147" s="147"/>
      <c r="EC147" s="147"/>
      <c r="ED147" s="147"/>
      <c r="EE147" s="147"/>
      <c r="EF147" s="147"/>
      <c r="EG147" s="147"/>
      <c r="EH147" s="147"/>
      <c r="EI147" s="147"/>
      <c r="EJ147" s="147"/>
      <c r="EK147" s="147"/>
      <c r="EL147" s="147"/>
      <c r="EM147" s="147"/>
      <c r="EN147" s="147"/>
      <c r="EO147" s="147"/>
      <c r="EP147" s="147"/>
      <c r="EQ147" s="147"/>
      <c r="ER147" s="147"/>
      <c r="ES147" s="147"/>
      <c r="ET147" s="147"/>
      <c r="EU147" s="147"/>
      <c r="EV147" s="147"/>
      <c r="EW147" s="147"/>
      <c r="EX147" s="147"/>
      <c r="EY147" s="147"/>
      <c r="EZ147" s="147"/>
      <c r="FA147" s="147"/>
      <c r="FB147" s="147"/>
      <c r="FC147" s="147"/>
      <c r="FD147" s="147"/>
      <c r="FE147" s="147"/>
      <c r="FF147" s="147"/>
      <c r="FG147" s="147"/>
      <c r="FH147" s="147"/>
      <c r="FI147" s="147"/>
      <c r="FJ147" s="147"/>
      <c r="FK147" s="147"/>
      <c r="FL147" s="147"/>
      <c r="FM147" s="147"/>
      <c r="FN147" s="147"/>
      <c r="FO147" s="147"/>
      <c r="FP147" s="147"/>
      <c r="FQ147" s="147"/>
      <c r="FR147" s="147"/>
      <c r="FS147" s="147"/>
      <c r="FT147" s="147"/>
      <c r="FU147" s="147"/>
      <c r="FV147" s="147"/>
      <c r="FW147" s="147"/>
      <c r="FX147" s="147"/>
      <c r="FY147" s="147"/>
      <c r="FZ147" s="147"/>
      <c r="GA147" s="147"/>
      <c r="GB147" s="147"/>
      <c r="GC147" s="147"/>
      <c r="GD147" s="147"/>
      <c r="GE147" s="147"/>
      <c r="GF147" s="147"/>
      <c r="GG147" s="147"/>
      <c r="GH147" s="147"/>
      <c r="GI147" s="147"/>
      <c r="GJ147" s="147"/>
      <c r="GK147" s="147"/>
      <c r="GL147" s="147"/>
      <c r="GM147" s="147"/>
      <c r="GN147" s="147"/>
      <c r="GO147" s="147"/>
      <c r="GP147" s="147"/>
      <c r="GQ147" s="147"/>
      <c r="GR147" s="147"/>
      <c r="GS147" s="147"/>
      <c r="GT147" s="147"/>
      <c r="GU147" s="147"/>
      <c r="GV147" s="147"/>
      <c r="GW147" s="147"/>
      <c r="GX147" s="147"/>
      <c r="GY147" s="147"/>
      <c r="GZ147" s="147"/>
      <c r="HA147" s="147"/>
      <c r="HB147" s="147"/>
      <c r="HC147" s="147"/>
      <c r="HD147" s="147"/>
      <c r="HE147" s="147"/>
      <c r="HF147" s="147"/>
      <c r="HG147" s="147"/>
      <c r="HH147" s="147"/>
      <c r="HI147" s="147"/>
      <c r="HJ147" s="147"/>
      <c r="HK147" s="147"/>
      <c r="HL147" s="147"/>
      <c r="HM147" s="147"/>
      <c r="HN147" s="147"/>
      <c r="HO147" s="147"/>
      <c r="HP147" s="147"/>
      <c r="HQ147" s="147"/>
      <c r="HR147" s="147"/>
      <c r="HS147" s="147"/>
      <c r="HT147" s="147"/>
      <c r="HU147" s="147"/>
      <c r="HV147" s="147"/>
      <c r="HW147" s="147"/>
      <c r="HX147" s="147"/>
      <c r="HY147" s="147"/>
      <c r="HZ147" s="147"/>
      <c r="IA147" s="147"/>
      <c r="IB147" s="147"/>
      <c r="IC147" s="147"/>
      <c r="ID147" s="147"/>
      <c r="IE147" s="147"/>
      <c r="IF147" s="147"/>
      <c r="IG147" s="147"/>
      <c r="IH147" s="147"/>
      <c r="II147" s="147"/>
      <c r="IJ147" s="147"/>
      <c r="IK147" s="147"/>
      <c r="IL147" s="147"/>
      <c r="IM147" s="147"/>
      <c r="IN147" s="147"/>
      <c r="IO147" s="147"/>
      <c r="IP147" s="147"/>
      <c r="IQ147" s="147"/>
      <c r="IR147" s="147"/>
      <c r="IS147" s="147"/>
      <c r="IT147" s="147"/>
      <c r="IU147" s="147"/>
      <c r="IV147" s="147"/>
      <c r="IW147" s="147"/>
    </row>
    <row r="148" customFormat="false" ht="12.75" hidden="false" customHeight="false" outlineLevel="0" collapsed="false">
      <c r="A148" s="131" t="n">
        <v>6</v>
      </c>
      <c r="B148" s="126" t="n">
        <v>7</v>
      </c>
      <c r="C148" s="118" t="n">
        <v>1</v>
      </c>
      <c r="D148" s="171"/>
      <c r="E148" s="148"/>
      <c r="F148" s="145" t="n">
        <f aca="false">D148-0.25</f>
        <v>-0.25</v>
      </c>
      <c r="G148" s="146" t="n">
        <f aca="false">D148+0.56</f>
        <v>0.56</v>
      </c>
      <c r="H148" s="147"/>
      <c r="I148" s="188"/>
      <c r="J148" s="183"/>
      <c r="K148" s="126"/>
      <c r="L148" s="126"/>
      <c r="M148" s="126"/>
      <c r="N148" s="126"/>
      <c r="O148" s="126"/>
      <c r="P148" s="126"/>
      <c r="Q148" s="126"/>
      <c r="R148" s="126"/>
      <c r="S148" s="126"/>
      <c r="T148" s="126"/>
      <c r="U148" s="126"/>
      <c r="V148" s="126"/>
      <c r="W148" s="126"/>
      <c r="X148" s="126"/>
      <c r="Y148" s="169"/>
      <c r="AA148" s="184"/>
      <c r="AD148" s="186"/>
      <c r="AE148" s="16"/>
      <c r="AF148" s="16"/>
      <c r="AG148" s="147"/>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c r="BI148" s="147"/>
      <c r="BJ148" s="147"/>
      <c r="BK148" s="147"/>
      <c r="BL148" s="147"/>
      <c r="BM148" s="147"/>
      <c r="BN148" s="147"/>
      <c r="BO148" s="147"/>
      <c r="BP148" s="147"/>
      <c r="BQ148" s="147"/>
      <c r="BR148" s="147"/>
      <c r="BS148" s="147"/>
      <c r="BT148" s="147"/>
      <c r="BU148" s="147"/>
      <c r="BV148" s="147"/>
      <c r="BW148" s="147"/>
      <c r="BX148" s="147"/>
      <c r="BY148" s="147"/>
      <c r="BZ148" s="147"/>
      <c r="CA148" s="147"/>
      <c r="CB148" s="147"/>
      <c r="CC148" s="147"/>
      <c r="CD148" s="147"/>
      <c r="CE148" s="147"/>
      <c r="CF148" s="147"/>
      <c r="CG148" s="147"/>
      <c r="CH148" s="147"/>
      <c r="CI148" s="147"/>
      <c r="CJ148" s="147"/>
      <c r="CK148" s="147"/>
      <c r="CL148" s="147"/>
      <c r="CM148" s="147"/>
      <c r="CN148" s="147"/>
      <c r="CO148" s="147"/>
      <c r="CP148" s="147"/>
      <c r="CQ148" s="147"/>
      <c r="CR148" s="147"/>
      <c r="CS148" s="147"/>
      <c r="CT148" s="147"/>
      <c r="CU148" s="147"/>
      <c r="CV148" s="147"/>
      <c r="CW148" s="147"/>
      <c r="CX148" s="147"/>
      <c r="CY148" s="147"/>
      <c r="CZ148" s="147"/>
      <c r="DA148" s="147"/>
      <c r="DB148" s="147"/>
      <c r="DC148" s="147"/>
      <c r="DD148" s="147"/>
      <c r="DE148" s="147"/>
      <c r="DF148" s="147"/>
      <c r="DG148" s="147"/>
      <c r="DH148" s="147"/>
      <c r="DI148" s="147"/>
      <c r="DJ148" s="147"/>
      <c r="DK148" s="147"/>
      <c r="DL148" s="147"/>
      <c r="DM148" s="147"/>
      <c r="DN148" s="147"/>
      <c r="DO148" s="147"/>
      <c r="DP148" s="147"/>
      <c r="DQ148" s="147"/>
      <c r="DR148" s="147"/>
      <c r="DS148" s="147"/>
      <c r="DT148" s="147"/>
      <c r="DU148" s="147"/>
      <c r="DV148" s="147"/>
      <c r="DW148" s="147"/>
      <c r="DX148" s="147"/>
      <c r="DY148" s="147"/>
      <c r="DZ148" s="147"/>
      <c r="EA148" s="147"/>
      <c r="EB148" s="147"/>
      <c r="EC148" s="147"/>
      <c r="ED148" s="147"/>
      <c r="EE148" s="147"/>
      <c r="EF148" s="147"/>
      <c r="EG148" s="147"/>
      <c r="EH148" s="147"/>
      <c r="EI148" s="147"/>
      <c r="EJ148" s="147"/>
      <c r="EK148" s="147"/>
      <c r="EL148" s="147"/>
      <c r="EM148" s="147"/>
      <c r="EN148" s="147"/>
      <c r="EO148" s="147"/>
      <c r="EP148" s="147"/>
      <c r="EQ148" s="147"/>
      <c r="ER148" s="147"/>
      <c r="ES148" s="147"/>
      <c r="ET148" s="147"/>
      <c r="EU148" s="147"/>
      <c r="EV148" s="147"/>
      <c r="EW148" s="147"/>
      <c r="EX148" s="147"/>
      <c r="EY148" s="147"/>
      <c r="EZ148" s="147"/>
      <c r="FA148" s="147"/>
      <c r="FB148" s="147"/>
      <c r="FC148" s="147"/>
      <c r="FD148" s="147"/>
      <c r="FE148" s="147"/>
      <c r="FF148" s="147"/>
      <c r="FG148" s="147"/>
      <c r="FH148" s="147"/>
      <c r="FI148" s="147"/>
      <c r="FJ148" s="147"/>
      <c r="FK148" s="147"/>
      <c r="FL148" s="147"/>
      <c r="FM148" s="147"/>
      <c r="FN148" s="147"/>
      <c r="FO148" s="147"/>
      <c r="FP148" s="147"/>
      <c r="FQ148" s="147"/>
      <c r="FR148" s="147"/>
      <c r="FS148" s="147"/>
      <c r="FT148" s="147"/>
      <c r="FU148" s="147"/>
      <c r="FV148" s="147"/>
      <c r="FW148" s="147"/>
      <c r="FX148" s="147"/>
      <c r="FY148" s="147"/>
      <c r="FZ148" s="147"/>
      <c r="GA148" s="147"/>
      <c r="GB148" s="147"/>
      <c r="GC148" s="147"/>
      <c r="GD148" s="147"/>
      <c r="GE148" s="147"/>
      <c r="GF148" s="147"/>
      <c r="GG148" s="147"/>
      <c r="GH148" s="147"/>
      <c r="GI148" s="147"/>
      <c r="GJ148" s="147"/>
      <c r="GK148" s="147"/>
      <c r="GL148" s="147"/>
      <c r="GM148" s="147"/>
      <c r="GN148" s="147"/>
      <c r="GO148" s="147"/>
      <c r="GP148" s="147"/>
      <c r="GQ148" s="147"/>
      <c r="GR148" s="147"/>
      <c r="GS148" s="147"/>
      <c r="GT148" s="147"/>
      <c r="GU148" s="147"/>
      <c r="GV148" s="147"/>
      <c r="GW148" s="147"/>
      <c r="GX148" s="147"/>
      <c r="GY148" s="147"/>
      <c r="GZ148" s="147"/>
      <c r="HA148" s="147"/>
      <c r="HB148" s="147"/>
      <c r="HC148" s="147"/>
      <c r="HD148" s="147"/>
      <c r="HE148" s="147"/>
      <c r="HF148" s="147"/>
      <c r="HG148" s="147"/>
      <c r="HH148" s="147"/>
      <c r="HI148" s="147"/>
      <c r="HJ148" s="147"/>
      <c r="HK148" s="147"/>
      <c r="HL148" s="147"/>
      <c r="HM148" s="147"/>
      <c r="HN148" s="147"/>
      <c r="HO148" s="147"/>
      <c r="HP148" s="147"/>
      <c r="HQ148" s="147"/>
      <c r="HR148" s="147"/>
      <c r="HS148" s="147"/>
      <c r="HT148" s="147"/>
      <c r="HU148" s="147"/>
      <c r="HV148" s="147"/>
      <c r="HW148" s="147"/>
      <c r="HX148" s="147"/>
      <c r="HY148" s="147"/>
      <c r="HZ148" s="147"/>
      <c r="IA148" s="147"/>
      <c r="IB148" s="147"/>
      <c r="IC148" s="147"/>
      <c r="ID148" s="147"/>
      <c r="IE148" s="147"/>
      <c r="IF148" s="147"/>
      <c r="IG148" s="147"/>
      <c r="IH148" s="147"/>
      <c r="II148" s="147"/>
      <c r="IJ148" s="147"/>
      <c r="IK148" s="147"/>
      <c r="IL148" s="147"/>
      <c r="IM148" s="147"/>
      <c r="IN148" s="147"/>
      <c r="IO148" s="147"/>
      <c r="IP148" s="147"/>
      <c r="IQ148" s="147"/>
      <c r="IR148" s="147"/>
      <c r="IS148" s="147"/>
      <c r="IT148" s="147"/>
      <c r="IU148" s="147"/>
      <c r="IV148" s="147"/>
      <c r="IW148" s="147"/>
    </row>
    <row r="149" customFormat="false" ht="12.75" hidden="false" customHeight="false" outlineLevel="0" collapsed="false">
      <c r="A149" s="126" t="n">
        <v>7</v>
      </c>
      <c r="B149" s="126" t="n">
        <v>8</v>
      </c>
      <c r="C149" s="118" t="n">
        <v>1</v>
      </c>
      <c r="D149" s="171"/>
      <c r="E149" s="148"/>
      <c r="F149" s="145" t="n">
        <f aca="false">D149-0.25</f>
        <v>-0.25</v>
      </c>
      <c r="G149" s="146" t="n">
        <f aca="false">D149+0.56</f>
        <v>0.56</v>
      </c>
      <c r="H149" s="147"/>
      <c r="I149" s="188"/>
      <c r="J149" s="183"/>
      <c r="K149" s="126"/>
      <c r="L149" s="126"/>
      <c r="M149" s="126"/>
      <c r="N149" s="126"/>
      <c r="O149" s="126"/>
      <c r="P149" s="126"/>
      <c r="Q149" s="126"/>
      <c r="R149" s="126"/>
      <c r="S149" s="126"/>
      <c r="T149" s="126"/>
      <c r="U149" s="126"/>
      <c r="V149" s="126"/>
      <c r="W149" s="126"/>
      <c r="X149" s="126"/>
      <c r="Y149" s="169"/>
      <c r="AA149" s="184"/>
      <c r="AD149" s="186"/>
      <c r="AE149" s="16"/>
      <c r="AF149" s="16"/>
      <c r="AG149" s="147"/>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c r="BI149" s="147"/>
      <c r="BJ149" s="147"/>
      <c r="BK149" s="147"/>
      <c r="BL149" s="147"/>
      <c r="BM149" s="147"/>
      <c r="BN149" s="147"/>
      <c r="BO149" s="147"/>
      <c r="BP149" s="147"/>
      <c r="BQ149" s="147"/>
      <c r="BR149" s="147"/>
      <c r="BS149" s="147"/>
      <c r="BT149" s="147"/>
      <c r="BU149" s="147"/>
      <c r="BV149" s="147"/>
      <c r="BW149" s="147"/>
      <c r="BX149" s="147"/>
      <c r="BY149" s="147"/>
      <c r="BZ149" s="147"/>
      <c r="CA149" s="147"/>
      <c r="CB149" s="147"/>
      <c r="CC149" s="147"/>
      <c r="CD149" s="147"/>
      <c r="CE149" s="147"/>
      <c r="CF149" s="147"/>
      <c r="CG149" s="147"/>
      <c r="CH149" s="147"/>
      <c r="CI149" s="147"/>
      <c r="CJ149" s="147"/>
      <c r="CK149" s="147"/>
      <c r="CL149" s="147"/>
      <c r="CM149" s="147"/>
      <c r="CN149" s="147"/>
      <c r="CO149" s="147"/>
      <c r="CP149" s="147"/>
      <c r="CQ149" s="147"/>
      <c r="CR149" s="147"/>
      <c r="CS149" s="147"/>
      <c r="CT149" s="147"/>
      <c r="CU149" s="147"/>
      <c r="CV149" s="147"/>
      <c r="CW149" s="147"/>
      <c r="CX149" s="147"/>
      <c r="CY149" s="147"/>
      <c r="CZ149" s="147"/>
      <c r="DA149" s="147"/>
      <c r="DB149" s="147"/>
      <c r="DC149" s="147"/>
      <c r="DD149" s="147"/>
      <c r="DE149" s="147"/>
      <c r="DF149" s="147"/>
      <c r="DG149" s="147"/>
      <c r="DH149" s="147"/>
      <c r="DI149" s="147"/>
      <c r="DJ149" s="147"/>
      <c r="DK149" s="147"/>
      <c r="DL149" s="147"/>
      <c r="DM149" s="147"/>
      <c r="DN149" s="147"/>
      <c r="DO149" s="147"/>
      <c r="DP149" s="147"/>
      <c r="DQ149" s="147"/>
      <c r="DR149" s="147"/>
      <c r="DS149" s="147"/>
      <c r="DT149" s="147"/>
      <c r="DU149" s="147"/>
      <c r="DV149" s="147"/>
      <c r="DW149" s="147"/>
      <c r="DX149" s="147"/>
      <c r="DY149" s="147"/>
      <c r="DZ149" s="147"/>
      <c r="EA149" s="147"/>
      <c r="EB149" s="147"/>
      <c r="EC149" s="147"/>
      <c r="ED149" s="147"/>
      <c r="EE149" s="147"/>
      <c r="EF149" s="147"/>
      <c r="EG149" s="147"/>
      <c r="EH149" s="147"/>
      <c r="EI149" s="147"/>
      <c r="EJ149" s="147"/>
      <c r="EK149" s="147"/>
      <c r="EL149" s="147"/>
      <c r="EM149" s="147"/>
      <c r="EN149" s="147"/>
      <c r="EO149" s="147"/>
      <c r="EP149" s="147"/>
      <c r="EQ149" s="147"/>
      <c r="ER149" s="147"/>
      <c r="ES149" s="147"/>
      <c r="ET149" s="147"/>
      <c r="EU149" s="147"/>
      <c r="EV149" s="147"/>
      <c r="EW149" s="147"/>
      <c r="EX149" s="147"/>
      <c r="EY149" s="147"/>
      <c r="EZ149" s="147"/>
      <c r="FA149" s="147"/>
      <c r="FB149" s="147"/>
      <c r="FC149" s="147"/>
      <c r="FD149" s="147"/>
      <c r="FE149" s="147"/>
      <c r="FF149" s="147"/>
      <c r="FG149" s="147"/>
      <c r="FH149" s="147"/>
      <c r="FI149" s="147"/>
      <c r="FJ149" s="147"/>
      <c r="FK149" s="147"/>
      <c r="FL149" s="147"/>
      <c r="FM149" s="147"/>
      <c r="FN149" s="147"/>
      <c r="FO149" s="147"/>
      <c r="FP149" s="147"/>
      <c r="FQ149" s="147"/>
      <c r="FR149" s="147"/>
      <c r="FS149" s="147"/>
      <c r="FT149" s="147"/>
      <c r="FU149" s="147"/>
      <c r="FV149" s="147"/>
      <c r="FW149" s="147"/>
      <c r="FX149" s="147"/>
      <c r="FY149" s="147"/>
      <c r="FZ149" s="147"/>
      <c r="GA149" s="147"/>
      <c r="GB149" s="147"/>
      <c r="GC149" s="147"/>
      <c r="GD149" s="147"/>
      <c r="GE149" s="147"/>
      <c r="GF149" s="147"/>
      <c r="GG149" s="147"/>
      <c r="GH149" s="147"/>
      <c r="GI149" s="147"/>
      <c r="GJ149" s="147"/>
      <c r="GK149" s="147"/>
      <c r="GL149" s="147"/>
      <c r="GM149" s="147"/>
      <c r="GN149" s="147"/>
      <c r="GO149" s="147"/>
      <c r="GP149" s="147"/>
      <c r="GQ149" s="147"/>
      <c r="GR149" s="147"/>
      <c r="GS149" s="147"/>
      <c r="GT149" s="147"/>
      <c r="GU149" s="147"/>
      <c r="GV149" s="147"/>
      <c r="GW149" s="147"/>
      <c r="GX149" s="147"/>
      <c r="GY149" s="147"/>
      <c r="GZ149" s="147"/>
      <c r="HA149" s="147"/>
      <c r="HB149" s="147"/>
      <c r="HC149" s="147"/>
      <c r="HD149" s="147"/>
      <c r="HE149" s="147"/>
      <c r="HF149" s="147"/>
      <c r="HG149" s="147"/>
      <c r="HH149" s="147"/>
      <c r="HI149" s="147"/>
      <c r="HJ149" s="147"/>
      <c r="HK149" s="147"/>
      <c r="HL149" s="147"/>
      <c r="HM149" s="147"/>
      <c r="HN149" s="147"/>
      <c r="HO149" s="147"/>
      <c r="HP149" s="147"/>
      <c r="HQ149" s="147"/>
      <c r="HR149" s="147"/>
      <c r="HS149" s="147"/>
      <c r="HT149" s="147"/>
      <c r="HU149" s="147"/>
      <c r="HV149" s="147"/>
      <c r="HW149" s="147"/>
      <c r="HX149" s="147"/>
      <c r="HY149" s="147"/>
      <c r="HZ149" s="147"/>
      <c r="IA149" s="147"/>
      <c r="IB149" s="147"/>
      <c r="IC149" s="147"/>
      <c r="ID149" s="147"/>
      <c r="IE149" s="147"/>
      <c r="IF149" s="147"/>
      <c r="IG149" s="147"/>
      <c r="IH149" s="147"/>
      <c r="II149" s="147"/>
      <c r="IJ149" s="147"/>
      <c r="IK149" s="147"/>
      <c r="IL149" s="147"/>
      <c r="IM149" s="147"/>
      <c r="IN149" s="147"/>
      <c r="IO149" s="147"/>
      <c r="IP149" s="147"/>
      <c r="IQ149" s="147"/>
      <c r="IR149" s="147"/>
      <c r="IS149" s="147"/>
      <c r="IT149" s="147"/>
      <c r="IU149" s="147"/>
      <c r="IV149" s="147"/>
      <c r="IW149" s="147"/>
    </row>
    <row r="150" customFormat="false" ht="12.75" hidden="false" customHeight="false" outlineLevel="0" collapsed="false">
      <c r="A150" s="131" t="n">
        <v>8</v>
      </c>
      <c r="B150" s="126" t="n">
        <v>9</v>
      </c>
      <c r="C150" s="118" t="n">
        <v>1</v>
      </c>
      <c r="D150" s="171"/>
      <c r="E150" s="148"/>
      <c r="F150" s="145" t="n">
        <f aca="false">D150-0.25</f>
        <v>-0.25</v>
      </c>
      <c r="G150" s="146" t="n">
        <f aca="false">D150+0.56</f>
        <v>0.56</v>
      </c>
      <c r="H150" s="147"/>
      <c r="I150" s="188"/>
      <c r="J150" s="183"/>
      <c r="K150" s="126"/>
      <c r="L150" s="126"/>
      <c r="M150" s="126"/>
      <c r="N150" s="126"/>
      <c r="O150" s="126"/>
      <c r="P150" s="126"/>
      <c r="Q150" s="126"/>
      <c r="R150" s="126"/>
      <c r="S150" s="126"/>
      <c r="T150" s="126"/>
      <c r="U150" s="126"/>
      <c r="V150" s="126"/>
      <c r="W150" s="126"/>
      <c r="X150" s="126"/>
      <c r="Y150" s="169"/>
      <c r="AA150" s="184"/>
      <c r="AD150" s="191"/>
      <c r="AE150" s="192"/>
      <c r="AF150" s="186"/>
      <c r="AG150" s="147"/>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c r="BI150" s="147"/>
      <c r="BJ150" s="147"/>
      <c r="BK150" s="147"/>
      <c r="BL150" s="147"/>
      <c r="BM150" s="147"/>
      <c r="BN150" s="147"/>
      <c r="BO150" s="147"/>
      <c r="BP150" s="147"/>
      <c r="BQ150" s="147"/>
      <c r="BR150" s="147"/>
      <c r="BS150" s="147"/>
      <c r="BT150" s="147"/>
      <c r="BU150" s="147"/>
      <c r="BV150" s="147"/>
      <c r="BW150" s="147"/>
      <c r="BX150" s="147"/>
      <c r="BY150" s="147"/>
      <c r="BZ150" s="147"/>
      <c r="CA150" s="147"/>
      <c r="CB150" s="147"/>
      <c r="CC150" s="147"/>
      <c r="CD150" s="147"/>
      <c r="CE150" s="147"/>
      <c r="CF150" s="147"/>
      <c r="CG150" s="147"/>
      <c r="CH150" s="147"/>
      <c r="CI150" s="147"/>
      <c r="CJ150" s="147"/>
      <c r="CK150" s="147"/>
      <c r="CL150" s="147"/>
      <c r="CM150" s="147"/>
      <c r="CN150" s="147"/>
      <c r="CO150" s="147"/>
      <c r="CP150" s="147"/>
      <c r="CQ150" s="147"/>
      <c r="CR150" s="147"/>
      <c r="CS150" s="147"/>
      <c r="CT150" s="147"/>
      <c r="CU150" s="147"/>
      <c r="CV150" s="147"/>
      <c r="CW150" s="147"/>
      <c r="CX150" s="147"/>
      <c r="CY150" s="147"/>
      <c r="CZ150" s="147"/>
      <c r="DA150" s="147"/>
      <c r="DB150" s="147"/>
      <c r="DC150" s="147"/>
      <c r="DD150" s="147"/>
      <c r="DE150" s="147"/>
      <c r="DF150" s="147"/>
      <c r="DG150" s="147"/>
      <c r="DH150" s="147"/>
      <c r="DI150" s="147"/>
      <c r="DJ150" s="147"/>
      <c r="DK150" s="147"/>
      <c r="DL150" s="147"/>
      <c r="DM150" s="147"/>
      <c r="DN150" s="147"/>
      <c r="DO150" s="147"/>
      <c r="DP150" s="147"/>
      <c r="DQ150" s="147"/>
      <c r="DR150" s="147"/>
      <c r="DS150" s="147"/>
      <c r="DT150" s="147"/>
      <c r="DU150" s="147"/>
      <c r="DV150" s="147"/>
      <c r="DW150" s="147"/>
      <c r="DX150" s="147"/>
      <c r="DY150" s="147"/>
      <c r="DZ150" s="147"/>
      <c r="EA150" s="147"/>
      <c r="EB150" s="147"/>
      <c r="EC150" s="147"/>
      <c r="ED150" s="147"/>
      <c r="EE150" s="147"/>
      <c r="EF150" s="147"/>
      <c r="EG150" s="147"/>
      <c r="EH150" s="147"/>
      <c r="EI150" s="147"/>
      <c r="EJ150" s="147"/>
      <c r="EK150" s="147"/>
      <c r="EL150" s="147"/>
      <c r="EM150" s="147"/>
      <c r="EN150" s="147"/>
      <c r="EO150" s="147"/>
      <c r="EP150" s="147"/>
      <c r="EQ150" s="147"/>
      <c r="ER150" s="147"/>
      <c r="ES150" s="147"/>
      <c r="ET150" s="147"/>
      <c r="EU150" s="147"/>
      <c r="EV150" s="147"/>
      <c r="EW150" s="147"/>
      <c r="EX150" s="147"/>
      <c r="EY150" s="147"/>
      <c r="EZ150" s="147"/>
      <c r="FA150" s="147"/>
      <c r="FB150" s="147"/>
      <c r="FC150" s="147"/>
      <c r="FD150" s="147"/>
      <c r="FE150" s="147"/>
      <c r="FF150" s="147"/>
      <c r="FG150" s="147"/>
      <c r="FH150" s="147"/>
      <c r="FI150" s="147"/>
      <c r="FJ150" s="147"/>
      <c r="FK150" s="147"/>
      <c r="FL150" s="147"/>
      <c r="FM150" s="147"/>
      <c r="FN150" s="147"/>
      <c r="FO150" s="147"/>
      <c r="FP150" s="147"/>
      <c r="FQ150" s="147"/>
      <c r="FR150" s="147"/>
      <c r="FS150" s="147"/>
      <c r="FT150" s="147"/>
      <c r="FU150" s="147"/>
      <c r="FV150" s="147"/>
      <c r="FW150" s="147"/>
      <c r="FX150" s="147"/>
      <c r="FY150" s="147"/>
      <c r="FZ150" s="147"/>
      <c r="GA150" s="147"/>
      <c r="GB150" s="147"/>
      <c r="GC150" s="147"/>
      <c r="GD150" s="147"/>
      <c r="GE150" s="147"/>
      <c r="GF150" s="147"/>
      <c r="GG150" s="147"/>
      <c r="GH150" s="147"/>
      <c r="GI150" s="147"/>
      <c r="GJ150" s="147"/>
      <c r="GK150" s="147"/>
      <c r="GL150" s="147"/>
      <c r="GM150" s="147"/>
      <c r="GN150" s="147"/>
      <c r="GO150" s="147"/>
      <c r="GP150" s="147"/>
      <c r="GQ150" s="147"/>
      <c r="GR150" s="147"/>
      <c r="GS150" s="147"/>
      <c r="GT150" s="147"/>
      <c r="GU150" s="147"/>
      <c r="GV150" s="147"/>
      <c r="GW150" s="147"/>
      <c r="GX150" s="147"/>
      <c r="GY150" s="147"/>
      <c r="GZ150" s="147"/>
      <c r="HA150" s="147"/>
      <c r="HB150" s="147"/>
      <c r="HC150" s="147"/>
      <c r="HD150" s="147"/>
      <c r="HE150" s="147"/>
      <c r="HF150" s="147"/>
      <c r="HG150" s="147"/>
      <c r="HH150" s="147"/>
      <c r="HI150" s="147"/>
      <c r="HJ150" s="147"/>
      <c r="HK150" s="147"/>
      <c r="HL150" s="147"/>
      <c r="HM150" s="147"/>
      <c r="HN150" s="147"/>
      <c r="HO150" s="147"/>
      <c r="HP150" s="147"/>
      <c r="HQ150" s="147"/>
      <c r="HR150" s="147"/>
      <c r="HS150" s="147"/>
      <c r="HT150" s="147"/>
      <c r="HU150" s="147"/>
      <c r="HV150" s="147"/>
      <c r="HW150" s="147"/>
      <c r="HX150" s="147"/>
      <c r="HY150" s="147"/>
      <c r="HZ150" s="147"/>
      <c r="IA150" s="147"/>
      <c r="IB150" s="147"/>
      <c r="IC150" s="147"/>
      <c r="ID150" s="147"/>
      <c r="IE150" s="147"/>
      <c r="IF150" s="147"/>
      <c r="IG150" s="147"/>
      <c r="IH150" s="147"/>
      <c r="II150" s="147"/>
      <c r="IJ150" s="147"/>
      <c r="IK150" s="147"/>
      <c r="IL150" s="147"/>
      <c r="IM150" s="147"/>
      <c r="IN150" s="147"/>
      <c r="IO150" s="147"/>
      <c r="IP150" s="147"/>
      <c r="IQ150" s="147"/>
      <c r="IR150" s="147"/>
      <c r="IS150" s="147"/>
      <c r="IT150" s="147"/>
      <c r="IU150" s="147"/>
      <c r="IV150" s="147"/>
      <c r="IW150" s="147"/>
    </row>
    <row r="151" customFormat="false" ht="12.75" hidden="false" customHeight="false" outlineLevel="0" collapsed="false">
      <c r="A151" s="126" t="n">
        <v>9</v>
      </c>
      <c r="B151" s="126" t="n">
        <v>10</v>
      </c>
      <c r="C151" s="118" t="n">
        <v>1</v>
      </c>
      <c r="D151" s="171"/>
      <c r="E151" s="148"/>
      <c r="F151" s="145" t="n">
        <f aca="false">D151-0.25</f>
        <v>-0.25</v>
      </c>
      <c r="G151" s="146" t="n">
        <f aca="false">D151+0.56</f>
        <v>0.56</v>
      </c>
      <c r="H151" s="147"/>
      <c r="I151" s="188"/>
      <c r="J151" s="183"/>
      <c r="K151" s="126"/>
      <c r="L151" s="126"/>
      <c r="M151" s="126"/>
      <c r="N151" s="126"/>
      <c r="O151" s="126"/>
      <c r="P151" s="126"/>
      <c r="Q151" s="126"/>
      <c r="R151" s="126"/>
      <c r="S151" s="126"/>
      <c r="T151" s="126"/>
      <c r="U151" s="126"/>
      <c r="V151" s="126"/>
      <c r="W151" s="126"/>
      <c r="X151" s="126"/>
      <c r="Y151" s="169"/>
      <c r="AA151" s="184"/>
      <c r="AD151" s="193"/>
      <c r="AE151" s="193"/>
      <c r="AF151" s="186"/>
      <c r="AG151" s="147"/>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c r="BI151" s="147"/>
      <c r="BJ151" s="147"/>
      <c r="BK151" s="147"/>
      <c r="BL151" s="147"/>
      <c r="BM151" s="147"/>
      <c r="BN151" s="147"/>
      <c r="BO151" s="147"/>
      <c r="BP151" s="147"/>
      <c r="BQ151" s="147"/>
      <c r="BR151" s="147"/>
      <c r="BS151" s="147"/>
      <c r="BT151" s="147"/>
      <c r="BU151" s="147"/>
      <c r="BV151" s="147"/>
      <c r="BW151" s="147"/>
      <c r="BX151" s="147"/>
      <c r="BY151" s="147"/>
      <c r="BZ151" s="147"/>
      <c r="CA151" s="147"/>
      <c r="CB151" s="147"/>
      <c r="CC151" s="147"/>
      <c r="CD151" s="147"/>
      <c r="CE151" s="147"/>
      <c r="CF151" s="147"/>
      <c r="CG151" s="147"/>
      <c r="CH151" s="147"/>
      <c r="CI151" s="147"/>
      <c r="CJ151" s="147"/>
      <c r="CK151" s="147"/>
      <c r="CL151" s="147"/>
      <c r="CM151" s="147"/>
      <c r="CN151" s="147"/>
      <c r="CO151" s="147"/>
      <c r="CP151" s="147"/>
      <c r="CQ151" s="147"/>
      <c r="CR151" s="147"/>
      <c r="CS151" s="147"/>
      <c r="CT151" s="147"/>
      <c r="CU151" s="147"/>
      <c r="CV151" s="147"/>
      <c r="CW151" s="147"/>
      <c r="CX151" s="147"/>
      <c r="CY151" s="147"/>
      <c r="CZ151" s="147"/>
      <c r="DA151" s="147"/>
      <c r="DB151" s="147"/>
      <c r="DC151" s="147"/>
      <c r="DD151" s="147"/>
      <c r="DE151" s="147"/>
      <c r="DF151" s="147"/>
      <c r="DG151" s="147"/>
      <c r="DH151" s="147"/>
      <c r="DI151" s="147"/>
      <c r="DJ151" s="147"/>
      <c r="DK151" s="147"/>
      <c r="DL151" s="147"/>
      <c r="DM151" s="147"/>
      <c r="DN151" s="147"/>
      <c r="DO151" s="147"/>
      <c r="DP151" s="147"/>
      <c r="DQ151" s="147"/>
      <c r="DR151" s="147"/>
      <c r="DS151" s="147"/>
      <c r="DT151" s="147"/>
      <c r="DU151" s="147"/>
      <c r="DV151" s="147"/>
      <c r="DW151" s="147"/>
      <c r="DX151" s="147"/>
      <c r="DY151" s="147"/>
      <c r="DZ151" s="147"/>
      <c r="EA151" s="147"/>
      <c r="EB151" s="147"/>
      <c r="EC151" s="147"/>
      <c r="ED151" s="147"/>
      <c r="EE151" s="147"/>
      <c r="EF151" s="147"/>
      <c r="EG151" s="147"/>
      <c r="EH151" s="147"/>
      <c r="EI151" s="147"/>
      <c r="EJ151" s="147"/>
      <c r="EK151" s="147"/>
      <c r="EL151" s="147"/>
      <c r="EM151" s="147"/>
      <c r="EN151" s="147"/>
      <c r="EO151" s="147"/>
      <c r="EP151" s="147"/>
      <c r="EQ151" s="147"/>
      <c r="ER151" s="147"/>
      <c r="ES151" s="147"/>
      <c r="ET151" s="147"/>
      <c r="EU151" s="147"/>
      <c r="EV151" s="147"/>
      <c r="EW151" s="147"/>
      <c r="EX151" s="147"/>
      <c r="EY151" s="147"/>
      <c r="EZ151" s="147"/>
      <c r="FA151" s="147"/>
      <c r="FB151" s="147"/>
      <c r="FC151" s="147"/>
      <c r="FD151" s="147"/>
      <c r="FE151" s="147"/>
      <c r="FF151" s="147"/>
      <c r="FG151" s="147"/>
      <c r="FH151" s="147"/>
      <c r="FI151" s="147"/>
      <c r="FJ151" s="147"/>
      <c r="FK151" s="147"/>
      <c r="FL151" s="147"/>
      <c r="FM151" s="147"/>
      <c r="FN151" s="147"/>
      <c r="FO151" s="147"/>
      <c r="FP151" s="147"/>
      <c r="FQ151" s="147"/>
      <c r="FR151" s="147"/>
      <c r="FS151" s="147"/>
      <c r="FT151" s="147"/>
      <c r="FU151" s="147"/>
      <c r="FV151" s="147"/>
      <c r="FW151" s="147"/>
      <c r="FX151" s="147"/>
      <c r="FY151" s="147"/>
      <c r="FZ151" s="147"/>
      <c r="GA151" s="147"/>
      <c r="GB151" s="147"/>
      <c r="GC151" s="147"/>
      <c r="GD151" s="147"/>
      <c r="GE151" s="147"/>
      <c r="GF151" s="147"/>
      <c r="GG151" s="147"/>
      <c r="GH151" s="147"/>
      <c r="GI151" s="147"/>
      <c r="GJ151" s="147"/>
      <c r="GK151" s="147"/>
      <c r="GL151" s="147"/>
      <c r="GM151" s="147"/>
      <c r="GN151" s="147"/>
      <c r="GO151" s="147"/>
      <c r="GP151" s="147"/>
      <c r="GQ151" s="147"/>
      <c r="GR151" s="147"/>
      <c r="GS151" s="147"/>
      <c r="GT151" s="147"/>
      <c r="GU151" s="147"/>
      <c r="GV151" s="147"/>
      <c r="GW151" s="147"/>
      <c r="GX151" s="147"/>
      <c r="GY151" s="147"/>
      <c r="GZ151" s="147"/>
      <c r="HA151" s="147"/>
      <c r="HB151" s="147"/>
      <c r="HC151" s="147"/>
      <c r="HD151" s="147"/>
      <c r="HE151" s="147"/>
      <c r="HF151" s="147"/>
      <c r="HG151" s="147"/>
      <c r="HH151" s="147"/>
      <c r="HI151" s="147"/>
      <c r="HJ151" s="147"/>
      <c r="HK151" s="147"/>
      <c r="HL151" s="147"/>
      <c r="HM151" s="147"/>
      <c r="HN151" s="147"/>
      <c r="HO151" s="147"/>
      <c r="HP151" s="147"/>
      <c r="HQ151" s="147"/>
      <c r="HR151" s="147"/>
      <c r="HS151" s="147"/>
      <c r="HT151" s="147"/>
      <c r="HU151" s="147"/>
      <c r="HV151" s="147"/>
      <c r="HW151" s="147"/>
      <c r="HX151" s="147"/>
      <c r="HY151" s="147"/>
      <c r="HZ151" s="147"/>
      <c r="IA151" s="147"/>
      <c r="IB151" s="147"/>
      <c r="IC151" s="147"/>
      <c r="ID151" s="147"/>
      <c r="IE151" s="147"/>
      <c r="IF151" s="147"/>
      <c r="IG151" s="147"/>
      <c r="IH151" s="147"/>
      <c r="II151" s="147"/>
      <c r="IJ151" s="147"/>
      <c r="IK151" s="147"/>
      <c r="IL151" s="147"/>
      <c r="IM151" s="147"/>
      <c r="IN151" s="147"/>
      <c r="IO151" s="147"/>
      <c r="IP151" s="147"/>
      <c r="IQ151" s="147"/>
      <c r="IR151" s="147"/>
      <c r="IS151" s="147"/>
      <c r="IT151" s="147"/>
      <c r="IU151" s="147"/>
      <c r="IV151" s="147"/>
      <c r="IW151" s="147"/>
    </row>
    <row r="152" customFormat="false" ht="12.75" hidden="false" customHeight="false" outlineLevel="0" collapsed="false">
      <c r="A152" s="131" t="n">
        <v>10</v>
      </c>
      <c r="B152" s="126" t="n">
        <v>11</v>
      </c>
      <c r="C152" s="118" t="n">
        <v>1</v>
      </c>
      <c r="D152" s="171"/>
      <c r="E152" s="148"/>
      <c r="F152" s="145" t="n">
        <f aca="false">D152-0.25</f>
        <v>-0.25</v>
      </c>
      <c r="G152" s="146" t="n">
        <f aca="false">D152+0.56</f>
        <v>0.56</v>
      </c>
      <c r="H152" s="147"/>
      <c r="I152" s="188"/>
      <c r="J152" s="183"/>
      <c r="K152" s="126"/>
      <c r="L152" s="126"/>
      <c r="M152" s="126"/>
      <c r="N152" s="126"/>
      <c r="O152" s="126"/>
      <c r="P152" s="126"/>
      <c r="Q152" s="126"/>
      <c r="R152" s="126"/>
      <c r="S152" s="126"/>
      <c r="T152" s="126"/>
      <c r="U152" s="126"/>
      <c r="V152" s="126"/>
      <c r="W152" s="126"/>
      <c r="X152" s="126"/>
      <c r="Y152" s="169"/>
      <c r="AA152" s="184"/>
      <c r="AD152" s="191"/>
      <c r="AE152" s="192"/>
      <c r="AF152" s="186"/>
      <c r="AG152" s="147"/>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c r="BI152" s="147"/>
      <c r="BJ152" s="147"/>
      <c r="BK152" s="147"/>
      <c r="BL152" s="147"/>
      <c r="BM152" s="147"/>
      <c r="BN152" s="147"/>
      <c r="BO152" s="147"/>
      <c r="BP152" s="147"/>
      <c r="BQ152" s="147"/>
      <c r="BR152" s="147"/>
      <c r="BS152" s="147"/>
      <c r="BT152" s="147"/>
      <c r="BU152" s="147"/>
      <c r="BV152" s="147"/>
      <c r="BW152" s="147"/>
      <c r="BX152" s="147"/>
      <c r="BY152" s="147"/>
      <c r="BZ152" s="147"/>
      <c r="CA152" s="147"/>
      <c r="CB152" s="147"/>
      <c r="CC152" s="147"/>
      <c r="CD152" s="147"/>
      <c r="CE152" s="147"/>
      <c r="CF152" s="147"/>
      <c r="CG152" s="147"/>
      <c r="CH152" s="147"/>
      <c r="CI152" s="147"/>
      <c r="CJ152" s="147"/>
      <c r="CK152" s="147"/>
      <c r="CL152" s="147"/>
      <c r="CM152" s="147"/>
      <c r="CN152" s="147"/>
      <c r="CO152" s="147"/>
      <c r="CP152" s="147"/>
      <c r="CQ152" s="147"/>
      <c r="CR152" s="147"/>
      <c r="CS152" s="147"/>
      <c r="CT152" s="147"/>
      <c r="CU152" s="147"/>
      <c r="CV152" s="147"/>
      <c r="CW152" s="147"/>
      <c r="CX152" s="147"/>
      <c r="CY152" s="147"/>
      <c r="CZ152" s="147"/>
      <c r="DA152" s="147"/>
      <c r="DB152" s="147"/>
      <c r="DC152" s="147"/>
      <c r="DD152" s="147"/>
      <c r="DE152" s="147"/>
      <c r="DF152" s="147"/>
      <c r="DG152" s="147"/>
      <c r="DH152" s="147"/>
      <c r="DI152" s="147"/>
      <c r="DJ152" s="147"/>
      <c r="DK152" s="147"/>
      <c r="DL152" s="147"/>
      <c r="DM152" s="147"/>
      <c r="DN152" s="147"/>
      <c r="DO152" s="147"/>
      <c r="DP152" s="147"/>
      <c r="DQ152" s="147"/>
      <c r="DR152" s="147"/>
      <c r="DS152" s="147"/>
      <c r="DT152" s="147"/>
      <c r="DU152" s="147"/>
      <c r="DV152" s="147"/>
      <c r="DW152" s="147"/>
      <c r="DX152" s="147"/>
      <c r="DY152" s="147"/>
      <c r="DZ152" s="147"/>
      <c r="EA152" s="147"/>
      <c r="EB152" s="147"/>
      <c r="EC152" s="147"/>
      <c r="ED152" s="147"/>
      <c r="EE152" s="147"/>
      <c r="EF152" s="147"/>
      <c r="EG152" s="147"/>
      <c r="EH152" s="147"/>
      <c r="EI152" s="147"/>
      <c r="EJ152" s="147"/>
      <c r="EK152" s="147"/>
      <c r="EL152" s="147"/>
      <c r="EM152" s="147"/>
      <c r="EN152" s="147"/>
      <c r="EO152" s="147"/>
      <c r="EP152" s="147"/>
      <c r="EQ152" s="147"/>
      <c r="ER152" s="147"/>
      <c r="ES152" s="147"/>
      <c r="ET152" s="147"/>
      <c r="EU152" s="147"/>
      <c r="EV152" s="147"/>
      <c r="EW152" s="147"/>
      <c r="EX152" s="147"/>
      <c r="EY152" s="147"/>
      <c r="EZ152" s="147"/>
      <c r="FA152" s="147"/>
      <c r="FB152" s="147"/>
      <c r="FC152" s="147"/>
      <c r="FD152" s="147"/>
      <c r="FE152" s="147"/>
      <c r="FF152" s="147"/>
      <c r="FG152" s="147"/>
      <c r="FH152" s="147"/>
      <c r="FI152" s="147"/>
      <c r="FJ152" s="147"/>
      <c r="FK152" s="147"/>
      <c r="FL152" s="147"/>
      <c r="FM152" s="147"/>
      <c r="FN152" s="147"/>
      <c r="FO152" s="147"/>
      <c r="FP152" s="147"/>
      <c r="FQ152" s="147"/>
      <c r="FR152" s="147"/>
      <c r="FS152" s="147"/>
      <c r="FT152" s="147"/>
      <c r="FU152" s="147"/>
      <c r="FV152" s="147"/>
      <c r="FW152" s="147"/>
      <c r="FX152" s="147"/>
      <c r="FY152" s="147"/>
      <c r="FZ152" s="147"/>
      <c r="GA152" s="147"/>
      <c r="GB152" s="147"/>
      <c r="GC152" s="147"/>
      <c r="GD152" s="147"/>
      <c r="GE152" s="147"/>
      <c r="GF152" s="147"/>
      <c r="GG152" s="147"/>
      <c r="GH152" s="147"/>
      <c r="GI152" s="147"/>
      <c r="GJ152" s="147"/>
      <c r="GK152" s="147"/>
      <c r="GL152" s="147"/>
      <c r="GM152" s="147"/>
      <c r="GN152" s="147"/>
      <c r="GO152" s="147"/>
      <c r="GP152" s="147"/>
      <c r="GQ152" s="147"/>
      <c r="GR152" s="147"/>
      <c r="GS152" s="147"/>
      <c r="GT152" s="147"/>
      <c r="GU152" s="147"/>
      <c r="GV152" s="147"/>
      <c r="GW152" s="147"/>
      <c r="GX152" s="147"/>
      <c r="GY152" s="147"/>
      <c r="GZ152" s="147"/>
      <c r="HA152" s="147"/>
      <c r="HB152" s="147"/>
      <c r="HC152" s="147"/>
      <c r="HD152" s="147"/>
      <c r="HE152" s="147"/>
      <c r="HF152" s="147"/>
      <c r="HG152" s="147"/>
      <c r="HH152" s="147"/>
      <c r="HI152" s="147"/>
      <c r="HJ152" s="147"/>
      <c r="HK152" s="147"/>
      <c r="HL152" s="147"/>
      <c r="HM152" s="147"/>
      <c r="HN152" s="147"/>
      <c r="HO152" s="147"/>
      <c r="HP152" s="147"/>
      <c r="HQ152" s="147"/>
      <c r="HR152" s="147"/>
      <c r="HS152" s="147"/>
      <c r="HT152" s="147"/>
      <c r="HU152" s="147"/>
      <c r="HV152" s="147"/>
      <c r="HW152" s="147"/>
      <c r="HX152" s="147"/>
      <c r="HY152" s="147"/>
      <c r="HZ152" s="147"/>
      <c r="IA152" s="147"/>
      <c r="IB152" s="147"/>
      <c r="IC152" s="147"/>
      <c r="ID152" s="147"/>
      <c r="IE152" s="147"/>
      <c r="IF152" s="147"/>
      <c r="IG152" s="147"/>
      <c r="IH152" s="147"/>
      <c r="II152" s="147"/>
      <c r="IJ152" s="147"/>
      <c r="IK152" s="147"/>
      <c r="IL152" s="147"/>
      <c r="IM152" s="147"/>
      <c r="IN152" s="147"/>
      <c r="IO152" s="147"/>
      <c r="IP152" s="147"/>
      <c r="IQ152" s="147"/>
      <c r="IR152" s="147"/>
      <c r="IS152" s="147"/>
      <c r="IT152" s="147"/>
      <c r="IU152" s="147"/>
      <c r="IV152" s="147"/>
      <c r="IW152" s="147"/>
    </row>
    <row r="153" customFormat="false" ht="12.75" hidden="false" customHeight="false" outlineLevel="0" collapsed="false">
      <c r="A153" s="126" t="n">
        <v>11</v>
      </c>
      <c r="B153" s="126" t="n">
        <v>12</v>
      </c>
      <c r="C153" s="118" t="n">
        <v>1</v>
      </c>
      <c r="D153" s="171"/>
      <c r="E153" s="148"/>
      <c r="F153" s="145" t="n">
        <f aca="false">D153-0.25</f>
        <v>-0.25</v>
      </c>
      <c r="G153" s="146" t="n">
        <f aca="false">D153+0.56</f>
        <v>0.56</v>
      </c>
      <c r="H153" s="147"/>
      <c r="I153" s="188"/>
      <c r="J153" s="183"/>
      <c r="K153" s="126"/>
      <c r="L153" s="126"/>
      <c r="M153" s="126"/>
      <c r="N153" s="126"/>
      <c r="O153" s="126"/>
      <c r="P153" s="126"/>
      <c r="Q153" s="126"/>
      <c r="R153" s="126"/>
      <c r="S153" s="126"/>
      <c r="T153" s="126"/>
      <c r="U153" s="126"/>
      <c r="V153" s="126"/>
      <c r="W153" s="126"/>
      <c r="X153" s="126"/>
      <c r="Y153" s="169"/>
      <c r="AA153" s="184"/>
      <c r="AD153" s="189"/>
      <c r="AE153" s="194"/>
      <c r="AF153" s="186"/>
      <c r="AG153" s="147"/>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c r="BI153" s="147"/>
      <c r="BJ153" s="147"/>
      <c r="BK153" s="147"/>
      <c r="BL153" s="147"/>
      <c r="BM153" s="147"/>
      <c r="BN153" s="147"/>
      <c r="BO153" s="147"/>
      <c r="BP153" s="147"/>
      <c r="BQ153" s="147"/>
      <c r="BR153" s="147"/>
      <c r="BS153" s="147"/>
      <c r="BT153" s="147"/>
      <c r="BU153" s="147"/>
      <c r="BV153" s="147"/>
      <c r="BW153" s="147"/>
      <c r="BX153" s="147"/>
      <c r="BY153" s="147"/>
      <c r="BZ153" s="147"/>
      <c r="CA153" s="147"/>
      <c r="CB153" s="147"/>
      <c r="CC153" s="147"/>
      <c r="CD153" s="147"/>
      <c r="CE153" s="147"/>
      <c r="CF153" s="147"/>
      <c r="CG153" s="147"/>
      <c r="CH153" s="147"/>
      <c r="CI153" s="147"/>
      <c r="CJ153" s="147"/>
      <c r="CK153" s="147"/>
      <c r="CL153" s="147"/>
      <c r="CM153" s="147"/>
      <c r="CN153" s="147"/>
      <c r="CO153" s="147"/>
      <c r="CP153" s="147"/>
      <c r="CQ153" s="147"/>
      <c r="CR153" s="147"/>
      <c r="CS153" s="147"/>
      <c r="CT153" s="147"/>
      <c r="CU153" s="147"/>
      <c r="CV153" s="147"/>
      <c r="CW153" s="147"/>
      <c r="CX153" s="147"/>
      <c r="CY153" s="147"/>
      <c r="CZ153" s="147"/>
      <c r="DA153" s="147"/>
      <c r="DB153" s="147"/>
      <c r="DC153" s="147"/>
      <c r="DD153" s="147"/>
      <c r="DE153" s="147"/>
      <c r="DF153" s="147"/>
      <c r="DG153" s="147"/>
      <c r="DH153" s="147"/>
      <c r="DI153" s="147"/>
      <c r="DJ153" s="147"/>
      <c r="DK153" s="147"/>
      <c r="DL153" s="147"/>
      <c r="DM153" s="147"/>
      <c r="DN153" s="147"/>
      <c r="DO153" s="147"/>
      <c r="DP153" s="147"/>
      <c r="DQ153" s="147"/>
      <c r="DR153" s="147"/>
      <c r="DS153" s="147"/>
      <c r="DT153" s="147"/>
      <c r="DU153" s="147"/>
      <c r="DV153" s="147"/>
      <c r="DW153" s="147"/>
      <c r="DX153" s="147"/>
      <c r="DY153" s="147"/>
      <c r="DZ153" s="147"/>
      <c r="EA153" s="147"/>
      <c r="EB153" s="147"/>
      <c r="EC153" s="147"/>
      <c r="ED153" s="147"/>
      <c r="EE153" s="147"/>
      <c r="EF153" s="147"/>
      <c r="EG153" s="147"/>
      <c r="EH153" s="147"/>
      <c r="EI153" s="147"/>
      <c r="EJ153" s="147"/>
      <c r="EK153" s="147"/>
      <c r="EL153" s="147"/>
      <c r="EM153" s="147"/>
      <c r="EN153" s="147"/>
      <c r="EO153" s="147"/>
      <c r="EP153" s="147"/>
      <c r="EQ153" s="147"/>
      <c r="ER153" s="147"/>
      <c r="ES153" s="147"/>
      <c r="ET153" s="147"/>
      <c r="EU153" s="147"/>
      <c r="EV153" s="147"/>
      <c r="EW153" s="147"/>
      <c r="EX153" s="147"/>
      <c r="EY153" s="147"/>
      <c r="EZ153" s="147"/>
      <c r="FA153" s="147"/>
      <c r="FB153" s="147"/>
      <c r="FC153" s="147"/>
      <c r="FD153" s="147"/>
      <c r="FE153" s="147"/>
      <c r="FF153" s="147"/>
      <c r="FG153" s="147"/>
      <c r="FH153" s="147"/>
      <c r="FI153" s="147"/>
      <c r="FJ153" s="147"/>
      <c r="FK153" s="147"/>
      <c r="FL153" s="147"/>
      <c r="FM153" s="147"/>
      <c r="FN153" s="147"/>
      <c r="FO153" s="147"/>
      <c r="FP153" s="147"/>
      <c r="FQ153" s="147"/>
      <c r="FR153" s="147"/>
      <c r="FS153" s="147"/>
      <c r="FT153" s="147"/>
      <c r="FU153" s="147"/>
      <c r="FV153" s="147"/>
      <c r="FW153" s="147"/>
      <c r="FX153" s="147"/>
      <c r="FY153" s="147"/>
      <c r="FZ153" s="147"/>
      <c r="GA153" s="147"/>
      <c r="GB153" s="147"/>
      <c r="GC153" s="147"/>
      <c r="GD153" s="147"/>
      <c r="GE153" s="147"/>
      <c r="GF153" s="147"/>
      <c r="GG153" s="147"/>
      <c r="GH153" s="147"/>
      <c r="GI153" s="147"/>
      <c r="GJ153" s="147"/>
      <c r="GK153" s="147"/>
      <c r="GL153" s="147"/>
      <c r="GM153" s="147"/>
      <c r="GN153" s="147"/>
      <c r="GO153" s="147"/>
      <c r="GP153" s="147"/>
      <c r="GQ153" s="147"/>
      <c r="GR153" s="147"/>
      <c r="GS153" s="147"/>
      <c r="GT153" s="147"/>
      <c r="GU153" s="147"/>
      <c r="GV153" s="147"/>
      <c r="GW153" s="147"/>
      <c r="GX153" s="147"/>
      <c r="GY153" s="147"/>
      <c r="GZ153" s="147"/>
      <c r="HA153" s="147"/>
      <c r="HB153" s="147"/>
      <c r="HC153" s="147"/>
      <c r="HD153" s="147"/>
      <c r="HE153" s="147"/>
      <c r="HF153" s="147"/>
      <c r="HG153" s="147"/>
      <c r="HH153" s="147"/>
      <c r="HI153" s="147"/>
      <c r="HJ153" s="147"/>
      <c r="HK153" s="147"/>
      <c r="HL153" s="147"/>
      <c r="HM153" s="147"/>
      <c r="HN153" s="147"/>
      <c r="HO153" s="147"/>
      <c r="HP153" s="147"/>
      <c r="HQ153" s="147"/>
      <c r="HR153" s="147"/>
      <c r="HS153" s="147"/>
      <c r="HT153" s="147"/>
      <c r="HU153" s="147"/>
      <c r="HV153" s="147"/>
      <c r="HW153" s="147"/>
      <c r="HX153" s="147"/>
      <c r="HY153" s="147"/>
      <c r="HZ153" s="147"/>
      <c r="IA153" s="147"/>
      <c r="IB153" s="147"/>
      <c r="IC153" s="147"/>
      <c r="ID153" s="147"/>
      <c r="IE153" s="147"/>
      <c r="IF153" s="147"/>
      <c r="IG153" s="147"/>
      <c r="IH153" s="147"/>
      <c r="II153" s="147"/>
      <c r="IJ153" s="147"/>
      <c r="IK153" s="147"/>
      <c r="IL153" s="147"/>
      <c r="IM153" s="147"/>
      <c r="IN153" s="147"/>
      <c r="IO153" s="147"/>
      <c r="IP153" s="147"/>
      <c r="IQ153" s="147"/>
      <c r="IR153" s="147"/>
      <c r="IS153" s="147"/>
      <c r="IT153" s="147"/>
      <c r="IU153" s="147"/>
      <c r="IV153" s="147"/>
      <c r="IW153" s="147"/>
    </row>
    <row r="154" customFormat="false" ht="12.75" hidden="false" customHeight="false" outlineLevel="0" collapsed="false">
      <c r="A154" s="131" t="n">
        <v>12</v>
      </c>
      <c r="B154" s="126" t="n">
        <v>13</v>
      </c>
      <c r="C154" s="118" t="n">
        <v>1</v>
      </c>
      <c r="D154" s="171"/>
      <c r="E154" s="148"/>
      <c r="F154" s="145" t="n">
        <f aca="false">D154-0.25</f>
        <v>-0.25</v>
      </c>
      <c r="G154" s="146" t="n">
        <f aca="false">D154+0.56</f>
        <v>0.56</v>
      </c>
      <c r="H154" s="147"/>
      <c r="I154" s="188"/>
      <c r="J154" s="183"/>
      <c r="K154" s="126"/>
      <c r="L154" s="126"/>
      <c r="M154" s="126"/>
      <c r="N154" s="126"/>
      <c r="O154" s="126"/>
      <c r="P154" s="126"/>
      <c r="Q154" s="126"/>
      <c r="R154" s="126"/>
      <c r="S154" s="126"/>
      <c r="T154" s="126"/>
      <c r="U154" s="126"/>
      <c r="V154" s="126"/>
      <c r="W154" s="126"/>
      <c r="X154" s="126"/>
      <c r="Y154" s="169"/>
      <c r="AA154" s="184"/>
      <c r="AD154" s="189"/>
      <c r="AE154" s="194"/>
      <c r="AF154" s="186"/>
      <c r="AG154" s="147"/>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c r="BI154" s="147"/>
      <c r="BJ154" s="147"/>
      <c r="BK154" s="147"/>
      <c r="BL154" s="147"/>
      <c r="BM154" s="147"/>
      <c r="BN154" s="147"/>
      <c r="BO154" s="147"/>
      <c r="BP154" s="147"/>
      <c r="BQ154" s="147"/>
      <c r="BR154" s="147"/>
      <c r="BS154" s="147"/>
      <c r="BT154" s="147"/>
      <c r="BU154" s="147"/>
      <c r="BV154" s="147"/>
      <c r="BW154" s="147"/>
      <c r="BX154" s="147"/>
      <c r="BY154" s="147"/>
      <c r="BZ154" s="147"/>
      <c r="CA154" s="147"/>
      <c r="CB154" s="147"/>
      <c r="CC154" s="147"/>
      <c r="CD154" s="147"/>
      <c r="CE154" s="147"/>
      <c r="CF154" s="147"/>
      <c r="CG154" s="147"/>
      <c r="CH154" s="147"/>
      <c r="CI154" s="147"/>
      <c r="CJ154" s="147"/>
      <c r="CK154" s="147"/>
      <c r="CL154" s="147"/>
      <c r="CM154" s="147"/>
      <c r="CN154" s="147"/>
      <c r="CO154" s="147"/>
      <c r="CP154" s="147"/>
      <c r="CQ154" s="147"/>
      <c r="CR154" s="147"/>
      <c r="CS154" s="147"/>
      <c r="CT154" s="147"/>
      <c r="CU154" s="147"/>
      <c r="CV154" s="147"/>
      <c r="CW154" s="147"/>
      <c r="CX154" s="147"/>
      <c r="CY154" s="147"/>
      <c r="CZ154" s="147"/>
      <c r="DA154" s="147"/>
      <c r="DB154" s="147"/>
      <c r="DC154" s="147"/>
      <c r="DD154" s="147"/>
      <c r="DE154" s="147"/>
      <c r="DF154" s="147"/>
      <c r="DG154" s="147"/>
      <c r="DH154" s="147"/>
      <c r="DI154" s="147"/>
      <c r="DJ154" s="147"/>
      <c r="DK154" s="147"/>
      <c r="DL154" s="147"/>
      <c r="DM154" s="147"/>
      <c r="DN154" s="147"/>
      <c r="DO154" s="147"/>
      <c r="DP154" s="147"/>
      <c r="DQ154" s="147"/>
      <c r="DR154" s="147"/>
      <c r="DS154" s="147"/>
      <c r="DT154" s="147"/>
      <c r="DU154" s="147"/>
      <c r="DV154" s="147"/>
      <c r="DW154" s="147"/>
      <c r="DX154" s="147"/>
      <c r="DY154" s="147"/>
      <c r="DZ154" s="147"/>
      <c r="EA154" s="147"/>
      <c r="EB154" s="147"/>
      <c r="EC154" s="147"/>
      <c r="ED154" s="147"/>
      <c r="EE154" s="147"/>
      <c r="EF154" s="147"/>
      <c r="EG154" s="147"/>
      <c r="EH154" s="147"/>
      <c r="EI154" s="147"/>
      <c r="EJ154" s="147"/>
      <c r="EK154" s="147"/>
      <c r="EL154" s="147"/>
      <c r="EM154" s="147"/>
      <c r="EN154" s="147"/>
      <c r="EO154" s="147"/>
      <c r="EP154" s="147"/>
      <c r="EQ154" s="147"/>
      <c r="ER154" s="147"/>
      <c r="ES154" s="147"/>
      <c r="ET154" s="147"/>
      <c r="EU154" s="147"/>
      <c r="EV154" s="147"/>
      <c r="EW154" s="147"/>
      <c r="EX154" s="147"/>
      <c r="EY154" s="147"/>
      <c r="EZ154" s="147"/>
      <c r="FA154" s="147"/>
      <c r="FB154" s="147"/>
      <c r="FC154" s="147"/>
      <c r="FD154" s="147"/>
      <c r="FE154" s="147"/>
      <c r="FF154" s="147"/>
      <c r="FG154" s="147"/>
      <c r="FH154" s="147"/>
      <c r="FI154" s="147"/>
      <c r="FJ154" s="147"/>
      <c r="FK154" s="147"/>
      <c r="FL154" s="147"/>
      <c r="FM154" s="147"/>
      <c r="FN154" s="147"/>
      <c r="FO154" s="147"/>
      <c r="FP154" s="147"/>
      <c r="FQ154" s="147"/>
      <c r="FR154" s="147"/>
      <c r="FS154" s="147"/>
      <c r="FT154" s="147"/>
      <c r="FU154" s="147"/>
      <c r="FV154" s="147"/>
      <c r="FW154" s="147"/>
      <c r="FX154" s="147"/>
      <c r="FY154" s="147"/>
      <c r="FZ154" s="147"/>
      <c r="GA154" s="147"/>
      <c r="GB154" s="147"/>
      <c r="GC154" s="147"/>
      <c r="GD154" s="147"/>
      <c r="GE154" s="147"/>
      <c r="GF154" s="147"/>
      <c r="GG154" s="147"/>
      <c r="GH154" s="147"/>
      <c r="GI154" s="147"/>
      <c r="GJ154" s="147"/>
      <c r="GK154" s="147"/>
      <c r="GL154" s="147"/>
      <c r="GM154" s="147"/>
      <c r="GN154" s="147"/>
      <c r="GO154" s="147"/>
      <c r="GP154" s="147"/>
      <c r="GQ154" s="147"/>
      <c r="GR154" s="147"/>
      <c r="GS154" s="147"/>
      <c r="GT154" s="147"/>
      <c r="GU154" s="147"/>
      <c r="GV154" s="147"/>
      <c r="GW154" s="147"/>
      <c r="GX154" s="147"/>
      <c r="GY154" s="147"/>
      <c r="GZ154" s="147"/>
      <c r="HA154" s="147"/>
      <c r="HB154" s="147"/>
      <c r="HC154" s="147"/>
      <c r="HD154" s="147"/>
      <c r="HE154" s="147"/>
      <c r="HF154" s="147"/>
      <c r="HG154" s="147"/>
      <c r="HH154" s="147"/>
      <c r="HI154" s="147"/>
      <c r="HJ154" s="147"/>
      <c r="HK154" s="147"/>
      <c r="HL154" s="147"/>
      <c r="HM154" s="147"/>
      <c r="HN154" s="147"/>
      <c r="HO154" s="147"/>
      <c r="HP154" s="147"/>
      <c r="HQ154" s="147"/>
      <c r="HR154" s="147"/>
      <c r="HS154" s="147"/>
      <c r="HT154" s="147"/>
      <c r="HU154" s="147"/>
      <c r="HV154" s="147"/>
      <c r="HW154" s="147"/>
      <c r="HX154" s="147"/>
      <c r="HY154" s="147"/>
      <c r="HZ154" s="147"/>
      <c r="IA154" s="147"/>
      <c r="IB154" s="147"/>
      <c r="IC154" s="147"/>
      <c r="ID154" s="147"/>
      <c r="IE154" s="147"/>
      <c r="IF154" s="147"/>
      <c r="IG154" s="147"/>
      <c r="IH154" s="147"/>
      <c r="II154" s="147"/>
      <c r="IJ154" s="147"/>
      <c r="IK154" s="147"/>
      <c r="IL154" s="147"/>
      <c r="IM154" s="147"/>
      <c r="IN154" s="147"/>
      <c r="IO154" s="147"/>
      <c r="IP154" s="147"/>
      <c r="IQ154" s="147"/>
      <c r="IR154" s="147"/>
      <c r="IS154" s="147"/>
      <c r="IT154" s="147"/>
      <c r="IU154" s="147"/>
      <c r="IV154" s="147"/>
      <c r="IW154" s="147"/>
    </row>
    <row r="155" customFormat="false" ht="12.75" hidden="false" customHeight="false" outlineLevel="0" collapsed="false">
      <c r="A155" s="126" t="n">
        <v>13</v>
      </c>
      <c r="B155" s="126" t="n">
        <v>14</v>
      </c>
      <c r="C155" s="118" t="n">
        <v>1</v>
      </c>
      <c r="D155" s="171"/>
      <c r="E155" s="148"/>
      <c r="F155" s="145" t="n">
        <f aca="false">D155-0.25</f>
        <v>-0.25</v>
      </c>
      <c r="G155" s="146" t="n">
        <f aca="false">D155+0.56</f>
        <v>0.56</v>
      </c>
      <c r="H155" s="147"/>
      <c r="I155" s="188"/>
      <c r="J155" s="183"/>
      <c r="K155" s="126"/>
      <c r="L155" s="126"/>
      <c r="M155" s="126"/>
      <c r="N155" s="126"/>
      <c r="O155" s="126"/>
      <c r="P155" s="126"/>
      <c r="Q155" s="126"/>
      <c r="R155" s="126"/>
      <c r="S155" s="126"/>
      <c r="T155" s="126"/>
      <c r="U155" s="126"/>
      <c r="V155" s="126"/>
      <c r="W155" s="126"/>
      <c r="X155" s="126"/>
      <c r="Y155" s="169"/>
      <c r="AA155" s="184"/>
      <c r="AD155" s="189"/>
      <c r="AE155" s="195"/>
      <c r="AF155" s="186"/>
      <c r="AG155" s="147"/>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c r="BI155" s="147"/>
      <c r="BJ155" s="147"/>
      <c r="BK155" s="147"/>
      <c r="BL155" s="147"/>
      <c r="BM155" s="147"/>
      <c r="BN155" s="147"/>
      <c r="BO155" s="147"/>
      <c r="BP155" s="147"/>
      <c r="BQ155" s="147"/>
      <c r="BR155" s="147"/>
      <c r="BS155" s="147"/>
      <c r="BT155" s="147"/>
      <c r="BU155" s="147"/>
      <c r="BV155" s="147"/>
      <c r="BW155" s="147"/>
      <c r="BX155" s="147"/>
      <c r="BY155" s="147"/>
      <c r="BZ155" s="147"/>
      <c r="CA155" s="147"/>
      <c r="CB155" s="147"/>
      <c r="CC155" s="147"/>
      <c r="CD155" s="147"/>
      <c r="CE155" s="147"/>
      <c r="CF155" s="147"/>
      <c r="CG155" s="147"/>
      <c r="CH155" s="147"/>
      <c r="CI155" s="147"/>
      <c r="CJ155" s="147"/>
      <c r="CK155" s="147"/>
      <c r="CL155" s="147"/>
      <c r="CM155" s="147"/>
      <c r="CN155" s="147"/>
      <c r="CO155" s="147"/>
      <c r="CP155" s="147"/>
      <c r="CQ155" s="147"/>
      <c r="CR155" s="147"/>
      <c r="CS155" s="147"/>
      <c r="CT155" s="147"/>
      <c r="CU155" s="147"/>
      <c r="CV155" s="147"/>
      <c r="CW155" s="147"/>
      <c r="CX155" s="147"/>
      <c r="CY155" s="147"/>
      <c r="CZ155" s="147"/>
      <c r="DA155" s="147"/>
      <c r="DB155" s="147"/>
      <c r="DC155" s="147"/>
      <c r="DD155" s="147"/>
      <c r="DE155" s="147"/>
      <c r="DF155" s="147"/>
      <c r="DG155" s="147"/>
      <c r="DH155" s="147"/>
      <c r="DI155" s="147"/>
      <c r="DJ155" s="147"/>
      <c r="DK155" s="147"/>
      <c r="DL155" s="147"/>
      <c r="DM155" s="147"/>
      <c r="DN155" s="147"/>
      <c r="DO155" s="147"/>
      <c r="DP155" s="147"/>
      <c r="DQ155" s="147"/>
      <c r="DR155" s="147"/>
      <c r="DS155" s="147"/>
      <c r="DT155" s="147"/>
      <c r="DU155" s="147"/>
      <c r="DV155" s="147"/>
      <c r="DW155" s="147"/>
      <c r="DX155" s="147"/>
      <c r="DY155" s="147"/>
      <c r="DZ155" s="147"/>
      <c r="EA155" s="147"/>
      <c r="EB155" s="147"/>
      <c r="EC155" s="147"/>
      <c r="ED155" s="147"/>
      <c r="EE155" s="147"/>
      <c r="EF155" s="147"/>
      <c r="EG155" s="147"/>
      <c r="EH155" s="147"/>
      <c r="EI155" s="147"/>
      <c r="EJ155" s="147"/>
      <c r="EK155" s="147"/>
      <c r="EL155" s="147"/>
      <c r="EM155" s="147"/>
      <c r="EN155" s="147"/>
      <c r="EO155" s="147"/>
      <c r="EP155" s="147"/>
      <c r="EQ155" s="147"/>
      <c r="ER155" s="147"/>
      <c r="ES155" s="147"/>
      <c r="ET155" s="147"/>
      <c r="EU155" s="147"/>
      <c r="EV155" s="147"/>
      <c r="EW155" s="147"/>
      <c r="EX155" s="147"/>
      <c r="EY155" s="147"/>
      <c r="EZ155" s="147"/>
      <c r="FA155" s="147"/>
      <c r="FB155" s="147"/>
      <c r="FC155" s="147"/>
      <c r="FD155" s="147"/>
      <c r="FE155" s="147"/>
      <c r="FF155" s="147"/>
      <c r="FG155" s="147"/>
      <c r="FH155" s="147"/>
      <c r="FI155" s="147"/>
      <c r="FJ155" s="147"/>
      <c r="FK155" s="147"/>
      <c r="FL155" s="147"/>
      <c r="FM155" s="147"/>
      <c r="FN155" s="147"/>
      <c r="FO155" s="147"/>
      <c r="FP155" s="147"/>
      <c r="FQ155" s="147"/>
      <c r="FR155" s="147"/>
      <c r="FS155" s="147"/>
      <c r="FT155" s="147"/>
      <c r="FU155" s="147"/>
      <c r="FV155" s="147"/>
      <c r="FW155" s="147"/>
      <c r="FX155" s="147"/>
      <c r="FY155" s="147"/>
      <c r="FZ155" s="147"/>
      <c r="GA155" s="147"/>
      <c r="GB155" s="147"/>
      <c r="GC155" s="147"/>
      <c r="GD155" s="147"/>
      <c r="GE155" s="147"/>
      <c r="GF155" s="147"/>
      <c r="GG155" s="147"/>
      <c r="GH155" s="147"/>
      <c r="GI155" s="147"/>
      <c r="GJ155" s="147"/>
      <c r="GK155" s="147"/>
      <c r="GL155" s="147"/>
      <c r="GM155" s="147"/>
      <c r="GN155" s="147"/>
      <c r="GO155" s="147"/>
      <c r="GP155" s="147"/>
      <c r="GQ155" s="147"/>
      <c r="GR155" s="147"/>
      <c r="GS155" s="147"/>
      <c r="GT155" s="147"/>
      <c r="GU155" s="147"/>
      <c r="GV155" s="147"/>
      <c r="GW155" s="147"/>
      <c r="GX155" s="147"/>
      <c r="GY155" s="147"/>
      <c r="GZ155" s="147"/>
      <c r="HA155" s="147"/>
      <c r="HB155" s="147"/>
      <c r="HC155" s="147"/>
      <c r="HD155" s="147"/>
      <c r="HE155" s="147"/>
      <c r="HF155" s="147"/>
      <c r="HG155" s="147"/>
      <c r="HH155" s="147"/>
      <c r="HI155" s="147"/>
      <c r="HJ155" s="147"/>
      <c r="HK155" s="147"/>
      <c r="HL155" s="147"/>
      <c r="HM155" s="147"/>
      <c r="HN155" s="147"/>
      <c r="HO155" s="147"/>
      <c r="HP155" s="147"/>
      <c r="HQ155" s="147"/>
      <c r="HR155" s="147"/>
      <c r="HS155" s="147"/>
      <c r="HT155" s="147"/>
      <c r="HU155" s="147"/>
      <c r="HV155" s="147"/>
      <c r="HW155" s="147"/>
      <c r="HX155" s="147"/>
      <c r="HY155" s="147"/>
      <c r="HZ155" s="147"/>
      <c r="IA155" s="147"/>
      <c r="IB155" s="147"/>
      <c r="IC155" s="147"/>
      <c r="ID155" s="147"/>
      <c r="IE155" s="147"/>
      <c r="IF155" s="147"/>
      <c r="IG155" s="147"/>
      <c r="IH155" s="147"/>
      <c r="II155" s="147"/>
      <c r="IJ155" s="147"/>
      <c r="IK155" s="147"/>
      <c r="IL155" s="147"/>
      <c r="IM155" s="147"/>
      <c r="IN155" s="147"/>
      <c r="IO155" s="147"/>
      <c r="IP155" s="147"/>
      <c r="IQ155" s="147"/>
      <c r="IR155" s="147"/>
      <c r="IS155" s="147"/>
      <c r="IT155" s="147"/>
      <c r="IU155" s="147"/>
      <c r="IV155" s="147"/>
      <c r="IW155" s="147"/>
    </row>
    <row r="156" customFormat="false" ht="12.75" hidden="false" customHeight="false" outlineLevel="0" collapsed="false">
      <c r="A156" s="131" t="n">
        <v>14</v>
      </c>
      <c r="B156" s="126" t="n">
        <v>15</v>
      </c>
      <c r="C156" s="118" t="n">
        <v>1</v>
      </c>
      <c r="D156" s="171"/>
      <c r="E156" s="148"/>
      <c r="F156" s="145" t="n">
        <f aca="false">D156-0.25</f>
        <v>-0.25</v>
      </c>
      <c r="G156" s="146" t="n">
        <f aca="false">D156+0.56</f>
        <v>0.56</v>
      </c>
      <c r="H156" s="147" t="s">
        <v>54</v>
      </c>
      <c r="I156" s="188"/>
      <c r="J156" s="183"/>
      <c r="K156" s="126"/>
      <c r="L156" s="126"/>
      <c r="M156" s="126"/>
      <c r="N156" s="126"/>
      <c r="O156" s="126"/>
      <c r="P156" s="126"/>
      <c r="Q156" s="126"/>
      <c r="R156" s="126"/>
      <c r="S156" s="126"/>
      <c r="T156" s="126"/>
      <c r="U156" s="126"/>
      <c r="V156" s="126"/>
      <c r="W156" s="126"/>
      <c r="X156" s="126"/>
      <c r="Y156" s="169"/>
      <c r="AA156" s="184"/>
      <c r="AD156" s="189"/>
      <c r="AE156" s="196"/>
      <c r="AF156" s="16"/>
      <c r="AG156" s="147"/>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c r="BI156" s="147"/>
      <c r="BJ156" s="147"/>
      <c r="BK156" s="147"/>
      <c r="BL156" s="147"/>
      <c r="BM156" s="147"/>
      <c r="BN156" s="147"/>
      <c r="BO156" s="147"/>
      <c r="BP156" s="147"/>
      <c r="BQ156" s="147"/>
      <c r="BR156" s="147"/>
      <c r="BS156" s="147"/>
      <c r="BT156" s="147"/>
      <c r="BU156" s="147"/>
      <c r="BV156" s="147"/>
      <c r="BW156" s="147"/>
      <c r="BX156" s="147"/>
      <c r="BY156" s="147"/>
      <c r="BZ156" s="147"/>
      <c r="CA156" s="147"/>
      <c r="CB156" s="147"/>
      <c r="CC156" s="147"/>
      <c r="CD156" s="147"/>
      <c r="CE156" s="147"/>
      <c r="CF156" s="147"/>
      <c r="CG156" s="147"/>
      <c r="CH156" s="147"/>
      <c r="CI156" s="147"/>
      <c r="CJ156" s="147"/>
      <c r="CK156" s="147"/>
      <c r="CL156" s="147"/>
      <c r="CM156" s="147"/>
      <c r="CN156" s="147"/>
      <c r="CO156" s="147"/>
      <c r="CP156" s="147"/>
      <c r="CQ156" s="147"/>
      <c r="CR156" s="147"/>
      <c r="CS156" s="147"/>
      <c r="CT156" s="147"/>
      <c r="CU156" s="147"/>
      <c r="CV156" s="147"/>
      <c r="CW156" s="147"/>
      <c r="CX156" s="147"/>
      <c r="CY156" s="147"/>
      <c r="CZ156" s="147"/>
      <c r="DA156" s="147"/>
      <c r="DB156" s="147"/>
      <c r="DC156" s="147"/>
      <c r="DD156" s="147"/>
      <c r="DE156" s="147"/>
      <c r="DF156" s="147"/>
      <c r="DG156" s="147"/>
      <c r="DH156" s="147"/>
      <c r="DI156" s="147"/>
      <c r="DJ156" s="147"/>
      <c r="DK156" s="147"/>
      <c r="DL156" s="147"/>
      <c r="DM156" s="147"/>
      <c r="DN156" s="147"/>
      <c r="DO156" s="147"/>
      <c r="DP156" s="147"/>
      <c r="DQ156" s="147"/>
      <c r="DR156" s="147"/>
      <c r="DS156" s="147"/>
      <c r="DT156" s="147"/>
      <c r="DU156" s="147"/>
      <c r="DV156" s="147"/>
      <c r="DW156" s="147"/>
      <c r="DX156" s="147"/>
      <c r="DY156" s="147"/>
      <c r="DZ156" s="147"/>
      <c r="EA156" s="147"/>
      <c r="EB156" s="147"/>
      <c r="EC156" s="147"/>
      <c r="ED156" s="147"/>
      <c r="EE156" s="147"/>
      <c r="EF156" s="147"/>
      <c r="EG156" s="147"/>
      <c r="EH156" s="147"/>
      <c r="EI156" s="147"/>
      <c r="EJ156" s="147"/>
      <c r="EK156" s="147"/>
      <c r="EL156" s="147"/>
      <c r="EM156" s="147"/>
      <c r="EN156" s="147"/>
      <c r="EO156" s="147"/>
      <c r="EP156" s="147"/>
      <c r="EQ156" s="147"/>
      <c r="ER156" s="147"/>
      <c r="ES156" s="147"/>
      <c r="ET156" s="147"/>
      <c r="EU156" s="147"/>
      <c r="EV156" s="147"/>
      <c r="EW156" s="147"/>
      <c r="EX156" s="147"/>
      <c r="EY156" s="147"/>
      <c r="EZ156" s="147"/>
      <c r="FA156" s="147"/>
      <c r="FB156" s="147"/>
      <c r="FC156" s="147"/>
      <c r="FD156" s="147"/>
      <c r="FE156" s="147"/>
      <c r="FF156" s="147"/>
      <c r="FG156" s="147"/>
      <c r="FH156" s="147"/>
      <c r="FI156" s="147"/>
      <c r="FJ156" s="147"/>
      <c r="FK156" s="147"/>
      <c r="FL156" s="147"/>
      <c r="FM156" s="147"/>
      <c r="FN156" s="147"/>
      <c r="FO156" s="147"/>
      <c r="FP156" s="147"/>
      <c r="FQ156" s="147"/>
      <c r="FR156" s="147"/>
      <c r="FS156" s="147"/>
      <c r="FT156" s="147"/>
      <c r="FU156" s="147"/>
      <c r="FV156" s="147"/>
      <c r="FW156" s="147"/>
      <c r="FX156" s="147"/>
      <c r="FY156" s="147"/>
      <c r="FZ156" s="147"/>
      <c r="GA156" s="147"/>
      <c r="GB156" s="147"/>
      <c r="GC156" s="147"/>
      <c r="GD156" s="147"/>
      <c r="GE156" s="147"/>
      <c r="GF156" s="147"/>
      <c r="GG156" s="147"/>
      <c r="GH156" s="147"/>
      <c r="GI156" s="147"/>
      <c r="GJ156" s="147"/>
      <c r="GK156" s="147"/>
      <c r="GL156" s="147"/>
      <c r="GM156" s="147"/>
      <c r="GN156" s="147"/>
      <c r="GO156" s="147"/>
      <c r="GP156" s="147"/>
      <c r="GQ156" s="147"/>
      <c r="GR156" s="147"/>
      <c r="GS156" s="147"/>
      <c r="GT156" s="147"/>
      <c r="GU156" s="147"/>
      <c r="GV156" s="147"/>
      <c r="GW156" s="147"/>
      <c r="GX156" s="147"/>
      <c r="GY156" s="147"/>
      <c r="GZ156" s="147"/>
      <c r="HA156" s="147"/>
      <c r="HB156" s="147"/>
      <c r="HC156" s="147"/>
      <c r="HD156" s="147"/>
      <c r="HE156" s="147"/>
      <c r="HF156" s="147"/>
      <c r="HG156" s="147"/>
      <c r="HH156" s="147"/>
      <c r="HI156" s="147"/>
      <c r="HJ156" s="147"/>
      <c r="HK156" s="147"/>
      <c r="HL156" s="147"/>
      <c r="HM156" s="147"/>
      <c r="HN156" s="147"/>
      <c r="HO156" s="147"/>
      <c r="HP156" s="147"/>
      <c r="HQ156" s="147"/>
      <c r="HR156" s="147"/>
      <c r="HS156" s="147"/>
      <c r="HT156" s="147"/>
      <c r="HU156" s="147"/>
      <c r="HV156" s="147"/>
      <c r="HW156" s="147"/>
      <c r="HX156" s="147"/>
      <c r="HY156" s="147"/>
      <c r="HZ156" s="147"/>
      <c r="IA156" s="147"/>
      <c r="IB156" s="147"/>
      <c r="IC156" s="147"/>
      <c r="ID156" s="147"/>
      <c r="IE156" s="147"/>
      <c r="IF156" s="147"/>
      <c r="IG156" s="147"/>
      <c r="IH156" s="147"/>
      <c r="II156" s="147"/>
      <c r="IJ156" s="147"/>
      <c r="IK156" s="147"/>
      <c r="IL156" s="147"/>
      <c r="IM156" s="147"/>
      <c r="IN156" s="147"/>
      <c r="IO156" s="147"/>
      <c r="IP156" s="147"/>
      <c r="IQ156" s="147"/>
      <c r="IR156" s="147"/>
      <c r="IS156" s="147"/>
      <c r="IT156" s="147"/>
      <c r="IU156" s="147"/>
      <c r="IV156" s="147"/>
      <c r="IW156" s="147"/>
    </row>
    <row r="157" customFormat="false" ht="12.75" hidden="false" customHeight="false" outlineLevel="0" collapsed="false">
      <c r="A157" s="126" t="n">
        <v>15</v>
      </c>
      <c r="B157" s="126" t="n">
        <v>16</v>
      </c>
      <c r="C157" s="118" t="n">
        <v>1</v>
      </c>
      <c r="D157" s="171"/>
      <c r="E157" s="148"/>
      <c r="F157" s="145" t="n">
        <f aca="false">D157-0.25</f>
        <v>-0.25</v>
      </c>
      <c r="G157" s="146" t="n">
        <f aca="false">D157+0.56</f>
        <v>0.56</v>
      </c>
      <c r="H157" s="147"/>
      <c r="I157" s="188"/>
      <c r="J157" s="183"/>
      <c r="K157" s="126"/>
      <c r="L157" s="126"/>
      <c r="M157" s="126"/>
      <c r="N157" s="126"/>
      <c r="O157" s="126"/>
      <c r="P157" s="126"/>
      <c r="Q157" s="126"/>
      <c r="R157" s="126"/>
      <c r="S157" s="126"/>
      <c r="T157" s="126"/>
      <c r="U157" s="126"/>
      <c r="V157" s="126"/>
      <c r="W157" s="126"/>
      <c r="X157" s="126"/>
      <c r="Y157" s="169"/>
      <c r="AA157" s="184"/>
      <c r="AD157" s="191"/>
      <c r="AE157" s="192"/>
      <c r="AF157" s="16"/>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c r="BI157" s="147"/>
      <c r="BJ157" s="147"/>
      <c r="BK157" s="147"/>
      <c r="BL157" s="147"/>
      <c r="BM157" s="147"/>
      <c r="BN157" s="147"/>
      <c r="BO157" s="147"/>
      <c r="BP157" s="147"/>
      <c r="BQ157" s="147"/>
      <c r="BR157" s="147"/>
      <c r="BS157" s="147"/>
      <c r="BT157" s="147"/>
      <c r="BU157" s="147"/>
      <c r="BV157" s="147"/>
      <c r="BW157" s="147"/>
      <c r="BX157" s="147"/>
      <c r="BY157" s="147"/>
      <c r="BZ157" s="147"/>
      <c r="CA157" s="147"/>
      <c r="CB157" s="147"/>
      <c r="CC157" s="147"/>
      <c r="CD157" s="147"/>
      <c r="CE157" s="147"/>
      <c r="CF157" s="147"/>
      <c r="CG157" s="147"/>
      <c r="CH157" s="147"/>
      <c r="CI157" s="147"/>
      <c r="CJ157" s="147"/>
      <c r="CK157" s="147"/>
      <c r="CL157" s="147"/>
      <c r="CM157" s="147"/>
      <c r="CN157" s="147"/>
      <c r="CO157" s="147"/>
      <c r="CP157" s="147"/>
      <c r="CQ157" s="147"/>
      <c r="CR157" s="147"/>
      <c r="CS157" s="147"/>
      <c r="CT157" s="147"/>
      <c r="CU157" s="147"/>
      <c r="CV157" s="147"/>
      <c r="CW157" s="147"/>
      <c r="CX157" s="147"/>
      <c r="CY157" s="147"/>
      <c r="CZ157" s="147"/>
      <c r="DA157" s="147"/>
      <c r="DB157" s="147"/>
      <c r="DC157" s="147"/>
      <c r="DD157" s="147"/>
      <c r="DE157" s="147"/>
      <c r="DF157" s="147"/>
      <c r="DG157" s="147"/>
      <c r="DH157" s="147"/>
      <c r="DI157" s="147"/>
      <c r="DJ157" s="147"/>
      <c r="DK157" s="147"/>
      <c r="DL157" s="147"/>
      <c r="DM157" s="147"/>
      <c r="DN157" s="147"/>
      <c r="DO157" s="147"/>
      <c r="DP157" s="147"/>
      <c r="DQ157" s="147"/>
      <c r="DR157" s="147"/>
      <c r="DS157" s="147"/>
      <c r="DT157" s="147"/>
      <c r="DU157" s="147"/>
      <c r="DV157" s="147"/>
      <c r="DW157" s="147"/>
      <c r="DX157" s="147"/>
      <c r="DY157" s="147"/>
      <c r="DZ157" s="147"/>
      <c r="EA157" s="147"/>
      <c r="EB157" s="147"/>
      <c r="EC157" s="147"/>
      <c r="ED157" s="147"/>
      <c r="EE157" s="147"/>
      <c r="EF157" s="147"/>
      <c r="EG157" s="147"/>
      <c r="EH157" s="147"/>
      <c r="EI157" s="147"/>
      <c r="EJ157" s="147"/>
      <c r="EK157" s="147"/>
      <c r="EL157" s="147"/>
      <c r="EM157" s="147"/>
      <c r="EN157" s="147"/>
      <c r="EO157" s="147"/>
      <c r="EP157" s="147"/>
      <c r="EQ157" s="147"/>
      <c r="ER157" s="147"/>
      <c r="ES157" s="147"/>
      <c r="ET157" s="147"/>
      <c r="EU157" s="147"/>
      <c r="EV157" s="147"/>
      <c r="EW157" s="147"/>
      <c r="EX157" s="147"/>
      <c r="EY157" s="147"/>
      <c r="EZ157" s="147"/>
      <c r="FA157" s="147"/>
      <c r="FB157" s="147"/>
      <c r="FC157" s="147"/>
      <c r="FD157" s="147"/>
      <c r="FE157" s="147"/>
      <c r="FF157" s="147"/>
      <c r="FG157" s="147"/>
      <c r="FH157" s="147"/>
      <c r="FI157" s="147"/>
      <c r="FJ157" s="147"/>
      <c r="FK157" s="147"/>
      <c r="FL157" s="147"/>
      <c r="FM157" s="147"/>
      <c r="FN157" s="147"/>
      <c r="FO157" s="147"/>
      <c r="FP157" s="147"/>
      <c r="FQ157" s="147"/>
      <c r="FR157" s="147"/>
      <c r="FS157" s="147"/>
      <c r="FT157" s="147"/>
      <c r="FU157" s="147"/>
      <c r="FV157" s="147"/>
      <c r="FW157" s="147"/>
      <c r="FX157" s="147"/>
      <c r="FY157" s="147"/>
      <c r="FZ157" s="147"/>
      <c r="GA157" s="147"/>
      <c r="GB157" s="147"/>
      <c r="GC157" s="147"/>
      <c r="GD157" s="147"/>
      <c r="GE157" s="147"/>
      <c r="GF157" s="147"/>
      <c r="GG157" s="147"/>
      <c r="GH157" s="147"/>
      <c r="GI157" s="147"/>
      <c r="GJ157" s="147"/>
      <c r="GK157" s="147"/>
      <c r="GL157" s="147"/>
      <c r="GM157" s="147"/>
      <c r="GN157" s="147"/>
      <c r="GO157" s="147"/>
      <c r="GP157" s="147"/>
      <c r="GQ157" s="147"/>
      <c r="GR157" s="147"/>
      <c r="GS157" s="147"/>
      <c r="GT157" s="147"/>
      <c r="GU157" s="147"/>
      <c r="GV157" s="147"/>
      <c r="GW157" s="147"/>
      <c r="GX157" s="147"/>
      <c r="GY157" s="147"/>
      <c r="GZ157" s="147"/>
      <c r="HA157" s="147"/>
      <c r="HB157" s="147"/>
      <c r="HC157" s="147"/>
      <c r="HD157" s="147"/>
      <c r="HE157" s="147"/>
      <c r="HF157" s="147"/>
      <c r="HG157" s="147"/>
      <c r="HH157" s="147"/>
      <c r="HI157" s="147"/>
      <c r="HJ157" s="147"/>
      <c r="HK157" s="147"/>
      <c r="HL157" s="147"/>
      <c r="HM157" s="147"/>
      <c r="HN157" s="147"/>
      <c r="HO157" s="147"/>
      <c r="HP157" s="147"/>
      <c r="HQ157" s="147"/>
      <c r="HR157" s="147"/>
      <c r="HS157" s="147"/>
      <c r="HT157" s="147"/>
      <c r="HU157" s="147"/>
      <c r="HV157" s="147"/>
      <c r="HW157" s="147"/>
      <c r="HX157" s="147"/>
      <c r="HY157" s="147"/>
      <c r="HZ157" s="147"/>
      <c r="IA157" s="147"/>
      <c r="IB157" s="147"/>
      <c r="IC157" s="147"/>
      <c r="ID157" s="147"/>
      <c r="IE157" s="147"/>
      <c r="IF157" s="147"/>
      <c r="IG157" s="147"/>
      <c r="IH157" s="147"/>
      <c r="II157" s="147"/>
      <c r="IJ157" s="147"/>
      <c r="IK157" s="147"/>
      <c r="IL157" s="147"/>
      <c r="IM157" s="147"/>
      <c r="IN157" s="147"/>
      <c r="IO157" s="147"/>
      <c r="IP157" s="147"/>
      <c r="IQ157" s="147"/>
      <c r="IR157" s="147"/>
      <c r="IS157" s="147"/>
      <c r="IT157" s="147"/>
      <c r="IU157" s="147"/>
      <c r="IV157" s="147"/>
      <c r="IW157" s="147"/>
    </row>
    <row r="158" customFormat="false" ht="12.75" hidden="false" customHeight="false" outlineLevel="0" collapsed="false">
      <c r="A158" s="131" t="n">
        <v>16</v>
      </c>
      <c r="B158" s="126" t="n">
        <v>17</v>
      </c>
      <c r="C158" s="118" t="n">
        <v>1</v>
      </c>
      <c r="D158" s="171"/>
      <c r="E158" s="148"/>
      <c r="F158" s="145" t="n">
        <f aca="false">D158-0.25</f>
        <v>-0.25</v>
      </c>
      <c r="G158" s="146" t="n">
        <f aca="false">D158+0.56</f>
        <v>0.56</v>
      </c>
      <c r="H158" s="147"/>
      <c r="I158" s="188"/>
      <c r="J158" s="183"/>
      <c r="K158" s="126"/>
      <c r="L158" s="126"/>
      <c r="M158" s="126"/>
      <c r="N158" s="126"/>
      <c r="O158" s="126"/>
      <c r="P158" s="147"/>
      <c r="Q158" s="147"/>
      <c r="R158" s="126"/>
      <c r="S158" s="126"/>
      <c r="T158" s="126"/>
      <c r="U158" s="126"/>
      <c r="V158" s="126"/>
      <c r="W158" s="126"/>
      <c r="X158" s="126"/>
      <c r="Y158" s="169"/>
      <c r="AA158" s="184"/>
      <c r="AD158" s="191"/>
      <c r="AE158" s="192"/>
      <c r="AF158" s="193"/>
      <c r="AG158" s="147"/>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c r="BI158" s="147"/>
      <c r="BJ158" s="147"/>
      <c r="BK158" s="147"/>
      <c r="BL158" s="147"/>
      <c r="BM158" s="147"/>
      <c r="BN158" s="147"/>
      <c r="BO158" s="147"/>
      <c r="BP158" s="147"/>
      <c r="BQ158" s="147"/>
      <c r="BR158" s="147"/>
      <c r="BS158" s="147"/>
      <c r="BT158" s="147"/>
      <c r="BU158" s="147"/>
      <c r="BV158" s="147"/>
      <c r="BW158" s="147"/>
      <c r="BX158" s="147"/>
      <c r="BY158" s="147"/>
      <c r="BZ158" s="147"/>
      <c r="CA158" s="147"/>
      <c r="CB158" s="147"/>
      <c r="CC158" s="147"/>
      <c r="CD158" s="147"/>
      <c r="CE158" s="147"/>
      <c r="CF158" s="147"/>
      <c r="CG158" s="147"/>
      <c r="CH158" s="147"/>
      <c r="CI158" s="147"/>
      <c r="CJ158" s="147"/>
      <c r="CK158" s="147"/>
      <c r="CL158" s="147"/>
      <c r="CM158" s="147"/>
      <c r="CN158" s="147"/>
      <c r="CO158" s="147"/>
      <c r="CP158" s="147"/>
      <c r="CQ158" s="147"/>
      <c r="CR158" s="147"/>
      <c r="CS158" s="147"/>
      <c r="CT158" s="147"/>
      <c r="CU158" s="147"/>
      <c r="CV158" s="147"/>
      <c r="CW158" s="147"/>
      <c r="CX158" s="147"/>
      <c r="CY158" s="147"/>
      <c r="CZ158" s="147"/>
      <c r="DA158" s="147"/>
      <c r="DB158" s="147"/>
      <c r="DC158" s="147"/>
      <c r="DD158" s="147"/>
      <c r="DE158" s="147"/>
      <c r="DF158" s="147"/>
      <c r="DG158" s="147"/>
      <c r="DH158" s="147"/>
      <c r="DI158" s="147"/>
      <c r="DJ158" s="147"/>
      <c r="DK158" s="147"/>
      <c r="DL158" s="147"/>
      <c r="DM158" s="147"/>
      <c r="DN158" s="147"/>
      <c r="DO158" s="147"/>
      <c r="DP158" s="147"/>
      <c r="DQ158" s="147"/>
      <c r="DR158" s="147"/>
      <c r="DS158" s="147"/>
      <c r="DT158" s="147"/>
      <c r="DU158" s="147"/>
      <c r="DV158" s="147"/>
      <c r="DW158" s="147"/>
      <c r="DX158" s="147"/>
      <c r="DY158" s="147"/>
      <c r="DZ158" s="147"/>
      <c r="EA158" s="147"/>
      <c r="EB158" s="147"/>
      <c r="EC158" s="147"/>
      <c r="ED158" s="147"/>
      <c r="EE158" s="147"/>
      <c r="EF158" s="147"/>
      <c r="EG158" s="147"/>
      <c r="EH158" s="147"/>
      <c r="EI158" s="147"/>
      <c r="EJ158" s="147"/>
      <c r="EK158" s="147"/>
      <c r="EL158" s="147"/>
      <c r="EM158" s="147"/>
      <c r="EN158" s="147"/>
      <c r="EO158" s="147"/>
      <c r="EP158" s="147"/>
      <c r="EQ158" s="147"/>
      <c r="ER158" s="147"/>
      <c r="ES158" s="147"/>
      <c r="ET158" s="147"/>
      <c r="EU158" s="147"/>
      <c r="EV158" s="147"/>
      <c r="EW158" s="147"/>
      <c r="EX158" s="147"/>
      <c r="EY158" s="147"/>
      <c r="EZ158" s="147"/>
      <c r="FA158" s="147"/>
      <c r="FB158" s="147"/>
      <c r="FC158" s="147"/>
      <c r="FD158" s="147"/>
      <c r="FE158" s="147"/>
      <c r="FF158" s="147"/>
      <c r="FG158" s="147"/>
      <c r="FH158" s="147"/>
      <c r="FI158" s="147"/>
      <c r="FJ158" s="147"/>
      <c r="FK158" s="147"/>
      <c r="FL158" s="147"/>
      <c r="FM158" s="147"/>
      <c r="FN158" s="147"/>
      <c r="FO158" s="147"/>
      <c r="FP158" s="147"/>
      <c r="FQ158" s="147"/>
      <c r="FR158" s="147"/>
      <c r="FS158" s="147"/>
      <c r="FT158" s="147"/>
      <c r="FU158" s="147"/>
      <c r="FV158" s="147"/>
      <c r="FW158" s="147"/>
      <c r="FX158" s="147"/>
      <c r="FY158" s="147"/>
      <c r="FZ158" s="147"/>
      <c r="GA158" s="147"/>
      <c r="GB158" s="147"/>
      <c r="GC158" s="147"/>
      <c r="GD158" s="147"/>
      <c r="GE158" s="147"/>
      <c r="GF158" s="147"/>
      <c r="GG158" s="147"/>
      <c r="GH158" s="147"/>
      <c r="GI158" s="147"/>
      <c r="GJ158" s="147"/>
      <c r="GK158" s="147"/>
      <c r="GL158" s="147"/>
      <c r="GM158" s="147"/>
      <c r="GN158" s="147"/>
      <c r="GO158" s="147"/>
      <c r="GP158" s="147"/>
      <c r="GQ158" s="147"/>
      <c r="GR158" s="147"/>
      <c r="GS158" s="147"/>
      <c r="GT158" s="147"/>
      <c r="GU158" s="147"/>
      <c r="GV158" s="147"/>
      <c r="GW158" s="147"/>
      <c r="GX158" s="147"/>
      <c r="GY158" s="147"/>
      <c r="GZ158" s="147"/>
      <c r="HA158" s="147"/>
      <c r="HB158" s="147"/>
      <c r="HC158" s="147"/>
      <c r="HD158" s="147"/>
      <c r="HE158" s="147"/>
      <c r="HF158" s="147"/>
      <c r="HG158" s="147"/>
      <c r="HH158" s="147"/>
      <c r="HI158" s="147"/>
      <c r="HJ158" s="147"/>
      <c r="HK158" s="147"/>
      <c r="HL158" s="147"/>
      <c r="HM158" s="147"/>
      <c r="HN158" s="147"/>
      <c r="HO158" s="147"/>
      <c r="HP158" s="147"/>
      <c r="HQ158" s="147"/>
      <c r="HR158" s="147"/>
      <c r="HS158" s="147"/>
      <c r="HT158" s="147"/>
      <c r="HU158" s="147"/>
      <c r="HV158" s="147"/>
      <c r="HW158" s="147"/>
      <c r="HX158" s="147"/>
      <c r="HY158" s="147"/>
      <c r="HZ158" s="147"/>
      <c r="IA158" s="147"/>
      <c r="IB158" s="147"/>
      <c r="IC158" s="147"/>
      <c r="ID158" s="147"/>
      <c r="IE158" s="147"/>
      <c r="IF158" s="147"/>
      <c r="IG158" s="147"/>
      <c r="IH158" s="147"/>
      <c r="II158" s="147"/>
      <c r="IJ158" s="147"/>
      <c r="IK158" s="147"/>
      <c r="IL158" s="147"/>
      <c r="IM158" s="147"/>
      <c r="IN158" s="147"/>
      <c r="IO158" s="147"/>
      <c r="IP158" s="147"/>
      <c r="IQ158" s="147"/>
      <c r="IR158" s="147"/>
      <c r="IS158" s="147"/>
      <c r="IT158" s="147"/>
      <c r="IU158" s="147"/>
      <c r="IV158" s="147"/>
      <c r="IW158" s="147"/>
    </row>
    <row r="159" customFormat="false" ht="12.75" hidden="false" customHeight="false" outlineLevel="0" collapsed="false">
      <c r="A159" s="126" t="n">
        <v>17</v>
      </c>
      <c r="B159" s="126" t="n">
        <v>18</v>
      </c>
      <c r="C159" s="118" t="n">
        <v>1</v>
      </c>
      <c r="D159" s="171"/>
      <c r="E159" s="148"/>
      <c r="F159" s="145" t="n">
        <f aca="false">D159-0.25</f>
        <v>-0.25</v>
      </c>
      <c r="G159" s="146" t="n">
        <f aca="false">D159+0.56</f>
        <v>0.56</v>
      </c>
      <c r="H159" s="147"/>
      <c r="I159" s="188"/>
      <c r="J159" s="183"/>
      <c r="K159" s="126"/>
      <c r="L159" s="126"/>
      <c r="M159" s="126"/>
      <c r="N159" s="126"/>
      <c r="O159" s="126"/>
      <c r="P159" s="147"/>
      <c r="Q159" s="147"/>
      <c r="R159" s="126"/>
      <c r="S159" s="126"/>
      <c r="T159" s="126"/>
      <c r="U159" s="126"/>
      <c r="V159" s="126"/>
      <c r="W159" s="126"/>
      <c r="X159" s="126"/>
      <c r="Y159" s="169"/>
      <c r="AA159" s="184"/>
      <c r="AE159" s="1"/>
      <c r="AF159" s="191"/>
      <c r="AG159" s="147"/>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c r="BI159" s="147"/>
      <c r="BJ159" s="147"/>
      <c r="BK159" s="147"/>
      <c r="BL159" s="147"/>
      <c r="BM159" s="147"/>
      <c r="BN159" s="147"/>
      <c r="BO159" s="147"/>
      <c r="BP159" s="147"/>
      <c r="BQ159" s="147"/>
      <c r="BR159" s="147"/>
      <c r="BS159" s="147"/>
      <c r="BT159" s="147"/>
      <c r="BU159" s="147"/>
      <c r="BV159" s="147"/>
      <c r="BW159" s="147"/>
      <c r="BX159" s="147"/>
      <c r="BY159" s="147"/>
      <c r="BZ159" s="147"/>
      <c r="CA159" s="147"/>
      <c r="CB159" s="147"/>
      <c r="CC159" s="147"/>
      <c r="CD159" s="147"/>
      <c r="CE159" s="147"/>
      <c r="CF159" s="147"/>
      <c r="CG159" s="147"/>
      <c r="CH159" s="147"/>
      <c r="CI159" s="147"/>
      <c r="CJ159" s="147"/>
      <c r="CK159" s="147"/>
      <c r="CL159" s="147"/>
      <c r="CM159" s="147"/>
      <c r="CN159" s="147"/>
      <c r="CO159" s="147"/>
      <c r="CP159" s="147"/>
      <c r="CQ159" s="147"/>
      <c r="CR159" s="147"/>
      <c r="CS159" s="147"/>
      <c r="CT159" s="147"/>
      <c r="CU159" s="147"/>
      <c r="CV159" s="147"/>
      <c r="CW159" s="147"/>
      <c r="CX159" s="147"/>
      <c r="CY159" s="147"/>
      <c r="CZ159" s="147"/>
      <c r="DA159" s="147"/>
      <c r="DB159" s="147"/>
      <c r="DC159" s="147"/>
      <c r="DD159" s="147"/>
      <c r="DE159" s="147"/>
      <c r="DF159" s="147"/>
      <c r="DG159" s="147"/>
      <c r="DH159" s="147"/>
      <c r="DI159" s="147"/>
      <c r="DJ159" s="147"/>
      <c r="DK159" s="147"/>
      <c r="DL159" s="147"/>
      <c r="DM159" s="147"/>
      <c r="DN159" s="147"/>
      <c r="DO159" s="147"/>
      <c r="DP159" s="147"/>
      <c r="DQ159" s="147"/>
      <c r="DR159" s="147"/>
      <c r="DS159" s="147"/>
      <c r="DT159" s="147"/>
      <c r="DU159" s="147"/>
      <c r="DV159" s="147"/>
      <c r="DW159" s="147"/>
      <c r="DX159" s="147"/>
      <c r="DY159" s="147"/>
      <c r="DZ159" s="147"/>
      <c r="EA159" s="147"/>
      <c r="EB159" s="147"/>
      <c r="EC159" s="147"/>
      <c r="ED159" s="147"/>
      <c r="EE159" s="147"/>
      <c r="EF159" s="147"/>
      <c r="EG159" s="147"/>
      <c r="EH159" s="147"/>
      <c r="EI159" s="147"/>
      <c r="EJ159" s="147"/>
      <c r="EK159" s="147"/>
      <c r="EL159" s="147"/>
      <c r="EM159" s="147"/>
      <c r="EN159" s="147"/>
      <c r="EO159" s="147"/>
      <c r="EP159" s="147"/>
      <c r="EQ159" s="147"/>
      <c r="ER159" s="147"/>
      <c r="ES159" s="147"/>
      <c r="ET159" s="147"/>
      <c r="EU159" s="147"/>
      <c r="EV159" s="147"/>
      <c r="EW159" s="147"/>
      <c r="EX159" s="147"/>
      <c r="EY159" s="147"/>
      <c r="EZ159" s="147"/>
      <c r="FA159" s="147"/>
      <c r="FB159" s="147"/>
      <c r="FC159" s="147"/>
      <c r="FD159" s="147"/>
      <c r="FE159" s="147"/>
      <c r="FF159" s="147"/>
      <c r="FG159" s="147"/>
      <c r="FH159" s="147"/>
      <c r="FI159" s="147"/>
      <c r="FJ159" s="147"/>
      <c r="FK159" s="147"/>
      <c r="FL159" s="147"/>
      <c r="FM159" s="147"/>
      <c r="FN159" s="147"/>
      <c r="FO159" s="147"/>
      <c r="FP159" s="147"/>
      <c r="FQ159" s="147"/>
      <c r="FR159" s="147"/>
      <c r="FS159" s="147"/>
      <c r="FT159" s="147"/>
      <c r="FU159" s="147"/>
      <c r="FV159" s="147"/>
      <c r="FW159" s="147"/>
      <c r="FX159" s="147"/>
      <c r="FY159" s="147"/>
      <c r="FZ159" s="147"/>
      <c r="GA159" s="147"/>
      <c r="GB159" s="147"/>
      <c r="GC159" s="147"/>
      <c r="GD159" s="147"/>
      <c r="GE159" s="147"/>
      <c r="GF159" s="147"/>
      <c r="GG159" s="147"/>
      <c r="GH159" s="147"/>
      <c r="GI159" s="147"/>
      <c r="GJ159" s="147"/>
      <c r="GK159" s="147"/>
      <c r="GL159" s="147"/>
      <c r="GM159" s="147"/>
      <c r="GN159" s="147"/>
      <c r="GO159" s="147"/>
      <c r="GP159" s="147"/>
      <c r="GQ159" s="147"/>
      <c r="GR159" s="147"/>
      <c r="GS159" s="147"/>
      <c r="GT159" s="147"/>
      <c r="GU159" s="147"/>
      <c r="GV159" s="147"/>
      <c r="GW159" s="147"/>
      <c r="GX159" s="147"/>
      <c r="GY159" s="147"/>
      <c r="GZ159" s="147"/>
      <c r="HA159" s="147"/>
      <c r="HB159" s="147"/>
      <c r="HC159" s="147"/>
      <c r="HD159" s="147"/>
      <c r="HE159" s="147"/>
      <c r="HF159" s="147"/>
      <c r="HG159" s="147"/>
      <c r="HH159" s="147"/>
      <c r="HI159" s="147"/>
      <c r="HJ159" s="147"/>
      <c r="HK159" s="147"/>
      <c r="HL159" s="147"/>
      <c r="HM159" s="147"/>
      <c r="HN159" s="147"/>
      <c r="HO159" s="147"/>
      <c r="HP159" s="147"/>
      <c r="HQ159" s="147"/>
      <c r="HR159" s="147"/>
      <c r="HS159" s="147"/>
      <c r="HT159" s="147"/>
      <c r="HU159" s="147"/>
      <c r="HV159" s="147"/>
      <c r="HW159" s="147"/>
      <c r="HX159" s="147"/>
      <c r="HY159" s="147"/>
      <c r="HZ159" s="147"/>
      <c r="IA159" s="147"/>
      <c r="IB159" s="147"/>
      <c r="IC159" s="147"/>
      <c r="ID159" s="147"/>
      <c r="IE159" s="147"/>
      <c r="IF159" s="147"/>
      <c r="IG159" s="147"/>
      <c r="IH159" s="147"/>
      <c r="II159" s="147"/>
      <c r="IJ159" s="147"/>
      <c r="IK159" s="147"/>
      <c r="IL159" s="147"/>
      <c r="IM159" s="147"/>
      <c r="IN159" s="147"/>
      <c r="IO159" s="147"/>
      <c r="IP159" s="147"/>
      <c r="IQ159" s="147"/>
      <c r="IR159" s="147"/>
      <c r="IS159" s="147"/>
      <c r="IT159" s="147"/>
      <c r="IU159" s="147"/>
      <c r="IV159" s="147"/>
      <c r="IW159" s="147"/>
    </row>
    <row r="160" customFormat="false" ht="12.75" hidden="false" customHeight="false" outlineLevel="0" collapsed="false">
      <c r="A160" s="131" t="n">
        <v>18</v>
      </c>
      <c r="B160" s="126" t="n">
        <v>19</v>
      </c>
      <c r="C160" s="118" t="n">
        <v>1</v>
      </c>
      <c r="D160" s="171"/>
      <c r="E160" s="148"/>
      <c r="F160" s="145" t="n">
        <f aca="false">D160-0.25</f>
        <v>-0.25</v>
      </c>
      <c r="G160" s="146" t="n">
        <f aca="false">D160+0.56</f>
        <v>0.56</v>
      </c>
      <c r="H160" s="147"/>
      <c r="I160" s="188"/>
      <c r="J160" s="183"/>
      <c r="K160" s="126"/>
      <c r="L160" s="126"/>
      <c r="M160" s="126"/>
      <c r="N160" s="126"/>
      <c r="O160" s="126"/>
      <c r="P160" s="147"/>
      <c r="Q160" s="147"/>
      <c r="R160" s="126"/>
      <c r="S160" s="126"/>
      <c r="T160" s="126"/>
      <c r="U160" s="126"/>
      <c r="V160" s="126"/>
      <c r="W160" s="126"/>
      <c r="X160" s="126"/>
      <c r="Y160" s="169"/>
      <c r="AA160" s="184"/>
      <c r="AE160" s="1"/>
      <c r="AF160" s="191"/>
      <c r="AG160" s="147"/>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c r="BI160" s="147"/>
      <c r="BJ160" s="147"/>
      <c r="BK160" s="147"/>
      <c r="BL160" s="147"/>
      <c r="BM160" s="147"/>
      <c r="BN160" s="147"/>
      <c r="BO160" s="147"/>
      <c r="BP160" s="147"/>
      <c r="BQ160" s="147"/>
      <c r="BR160" s="147"/>
      <c r="BS160" s="147"/>
      <c r="BT160" s="147"/>
      <c r="BU160" s="147"/>
      <c r="BV160" s="147"/>
      <c r="BW160" s="147"/>
      <c r="BX160" s="147"/>
      <c r="BY160" s="147"/>
      <c r="BZ160" s="147"/>
      <c r="CA160" s="147"/>
      <c r="CB160" s="147"/>
      <c r="CC160" s="147"/>
      <c r="CD160" s="147"/>
      <c r="CE160" s="147"/>
      <c r="CF160" s="147"/>
      <c r="CG160" s="147"/>
      <c r="CH160" s="147"/>
      <c r="CI160" s="147"/>
      <c r="CJ160" s="147"/>
      <c r="CK160" s="147"/>
      <c r="CL160" s="147"/>
      <c r="CM160" s="147"/>
      <c r="CN160" s="147"/>
      <c r="CO160" s="147"/>
      <c r="CP160" s="147"/>
      <c r="CQ160" s="147"/>
      <c r="CR160" s="147"/>
      <c r="CS160" s="147"/>
      <c r="CT160" s="147"/>
      <c r="CU160" s="147"/>
      <c r="CV160" s="147"/>
      <c r="CW160" s="147"/>
      <c r="CX160" s="147"/>
      <c r="CY160" s="147"/>
      <c r="CZ160" s="147"/>
      <c r="DA160" s="147"/>
      <c r="DB160" s="147"/>
      <c r="DC160" s="147"/>
      <c r="DD160" s="147"/>
      <c r="DE160" s="147"/>
      <c r="DF160" s="147"/>
      <c r="DG160" s="147"/>
      <c r="DH160" s="147"/>
      <c r="DI160" s="147"/>
      <c r="DJ160" s="147"/>
      <c r="DK160" s="147"/>
      <c r="DL160" s="147"/>
      <c r="DM160" s="147"/>
      <c r="DN160" s="147"/>
      <c r="DO160" s="147"/>
      <c r="DP160" s="147"/>
      <c r="DQ160" s="147"/>
      <c r="DR160" s="147"/>
      <c r="DS160" s="147"/>
      <c r="DT160" s="147"/>
      <c r="DU160" s="147"/>
      <c r="DV160" s="147"/>
      <c r="DW160" s="147"/>
      <c r="DX160" s="147"/>
      <c r="DY160" s="147"/>
      <c r="DZ160" s="147"/>
      <c r="EA160" s="147"/>
      <c r="EB160" s="147"/>
      <c r="EC160" s="147"/>
      <c r="ED160" s="147"/>
      <c r="EE160" s="147"/>
      <c r="EF160" s="147"/>
      <c r="EG160" s="147"/>
      <c r="EH160" s="147"/>
      <c r="EI160" s="147"/>
      <c r="EJ160" s="147"/>
      <c r="EK160" s="147"/>
      <c r="EL160" s="147"/>
      <c r="EM160" s="147"/>
      <c r="EN160" s="147"/>
      <c r="EO160" s="147"/>
      <c r="EP160" s="147"/>
      <c r="EQ160" s="147"/>
      <c r="ER160" s="147"/>
      <c r="ES160" s="147"/>
      <c r="ET160" s="147"/>
      <c r="EU160" s="147"/>
      <c r="EV160" s="147"/>
      <c r="EW160" s="147"/>
      <c r="EX160" s="147"/>
      <c r="EY160" s="147"/>
      <c r="EZ160" s="147"/>
      <c r="FA160" s="147"/>
      <c r="FB160" s="147"/>
      <c r="FC160" s="147"/>
      <c r="FD160" s="147"/>
      <c r="FE160" s="147"/>
      <c r="FF160" s="147"/>
      <c r="FG160" s="147"/>
      <c r="FH160" s="147"/>
      <c r="FI160" s="147"/>
      <c r="FJ160" s="147"/>
      <c r="FK160" s="147"/>
      <c r="FL160" s="147"/>
      <c r="FM160" s="147"/>
      <c r="FN160" s="147"/>
      <c r="FO160" s="147"/>
      <c r="FP160" s="147"/>
      <c r="FQ160" s="147"/>
      <c r="FR160" s="147"/>
      <c r="FS160" s="147"/>
      <c r="FT160" s="147"/>
      <c r="FU160" s="147"/>
      <c r="FV160" s="147"/>
      <c r="FW160" s="147"/>
      <c r="FX160" s="147"/>
      <c r="FY160" s="147"/>
      <c r="FZ160" s="147"/>
      <c r="GA160" s="147"/>
      <c r="GB160" s="147"/>
      <c r="GC160" s="147"/>
      <c r="GD160" s="147"/>
      <c r="GE160" s="147"/>
      <c r="GF160" s="147"/>
      <c r="GG160" s="147"/>
      <c r="GH160" s="147"/>
      <c r="GI160" s="147"/>
      <c r="GJ160" s="147"/>
      <c r="GK160" s="147"/>
      <c r="GL160" s="147"/>
      <c r="GM160" s="147"/>
      <c r="GN160" s="147"/>
      <c r="GO160" s="147"/>
      <c r="GP160" s="147"/>
      <c r="GQ160" s="147"/>
      <c r="GR160" s="147"/>
      <c r="GS160" s="147"/>
      <c r="GT160" s="147"/>
      <c r="GU160" s="147"/>
      <c r="GV160" s="147"/>
      <c r="GW160" s="147"/>
      <c r="GX160" s="147"/>
      <c r="GY160" s="147"/>
      <c r="GZ160" s="147"/>
      <c r="HA160" s="147"/>
      <c r="HB160" s="147"/>
      <c r="HC160" s="147"/>
      <c r="HD160" s="147"/>
      <c r="HE160" s="147"/>
      <c r="HF160" s="147"/>
      <c r="HG160" s="147"/>
      <c r="HH160" s="147"/>
      <c r="HI160" s="147"/>
      <c r="HJ160" s="147"/>
      <c r="HK160" s="147"/>
      <c r="HL160" s="147"/>
      <c r="HM160" s="147"/>
      <c r="HN160" s="147"/>
      <c r="HO160" s="147"/>
      <c r="HP160" s="147"/>
      <c r="HQ160" s="147"/>
      <c r="HR160" s="147"/>
      <c r="HS160" s="147"/>
      <c r="HT160" s="147"/>
      <c r="HU160" s="147"/>
      <c r="HV160" s="147"/>
      <c r="HW160" s="147"/>
      <c r="HX160" s="147"/>
      <c r="HY160" s="147"/>
      <c r="HZ160" s="147"/>
      <c r="IA160" s="147"/>
      <c r="IB160" s="147"/>
      <c r="IC160" s="147"/>
      <c r="ID160" s="147"/>
      <c r="IE160" s="147"/>
      <c r="IF160" s="147"/>
      <c r="IG160" s="147"/>
      <c r="IH160" s="147"/>
      <c r="II160" s="147"/>
      <c r="IJ160" s="147"/>
      <c r="IK160" s="147"/>
      <c r="IL160" s="147"/>
      <c r="IM160" s="147"/>
      <c r="IN160" s="147"/>
      <c r="IO160" s="147"/>
      <c r="IP160" s="147"/>
      <c r="IQ160" s="147"/>
      <c r="IR160" s="147"/>
      <c r="IS160" s="147"/>
      <c r="IT160" s="147"/>
      <c r="IU160" s="147"/>
      <c r="IV160" s="147"/>
      <c r="IW160" s="147"/>
    </row>
    <row r="161" customFormat="false" ht="12.75" hidden="false" customHeight="false" outlineLevel="0" collapsed="false">
      <c r="A161" s="126" t="n">
        <v>19</v>
      </c>
      <c r="B161" s="126" t="n">
        <v>20</v>
      </c>
      <c r="C161" s="118" t="n">
        <v>1</v>
      </c>
      <c r="D161" s="171"/>
      <c r="E161" s="148"/>
      <c r="F161" s="145" t="n">
        <f aca="false">D161-0.25</f>
        <v>-0.25</v>
      </c>
      <c r="G161" s="146" t="n">
        <f aca="false">D161+0.56</f>
        <v>0.56</v>
      </c>
      <c r="H161" s="147"/>
      <c r="I161" s="188"/>
      <c r="J161" s="183"/>
      <c r="K161" s="126"/>
      <c r="L161" s="126"/>
      <c r="M161" s="126"/>
      <c r="N161" s="126"/>
      <c r="O161" s="126"/>
      <c r="P161" s="147"/>
      <c r="Q161" s="147"/>
      <c r="R161" s="126"/>
      <c r="S161" s="126"/>
      <c r="T161" s="126"/>
      <c r="U161" s="126"/>
      <c r="V161" s="126"/>
      <c r="W161" s="126"/>
      <c r="X161" s="126"/>
      <c r="Y161" s="169"/>
      <c r="AA161" s="184"/>
      <c r="AE161" s="1"/>
      <c r="AF161" s="189"/>
      <c r="AG161" s="147"/>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c r="BI161" s="147"/>
      <c r="BJ161" s="147"/>
      <c r="BK161" s="147"/>
      <c r="BL161" s="147"/>
      <c r="BM161" s="147"/>
      <c r="BN161" s="147"/>
      <c r="BO161" s="147"/>
      <c r="BP161" s="147"/>
      <c r="BQ161" s="147"/>
      <c r="BR161" s="147"/>
      <c r="BS161" s="147"/>
      <c r="BT161" s="147"/>
      <c r="BU161" s="147"/>
      <c r="BV161" s="147"/>
      <c r="BW161" s="147"/>
      <c r="BX161" s="147"/>
      <c r="BY161" s="147"/>
      <c r="BZ161" s="147"/>
      <c r="CA161" s="147"/>
      <c r="CB161" s="147"/>
      <c r="CC161" s="147"/>
      <c r="CD161" s="147"/>
      <c r="CE161" s="147"/>
      <c r="CF161" s="147"/>
      <c r="CG161" s="147"/>
      <c r="CH161" s="147"/>
      <c r="CI161" s="147"/>
      <c r="CJ161" s="147"/>
      <c r="CK161" s="147"/>
      <c r="CL161" s="147"/>
      <c r="CM161" s="147"/>
      <c r="CN161" s="147"/>
      <c r="CO161" s="147"/>
      <c r="CP161" s="147"/>
      <c r="CQ161" s="147"/>
      <c r="CR161" s="147"/>
      <c r="CS161" s="147"/>
      <c r="CT161" s="147"/>
      <c r="CU161" s="147"/>
      <c r="CV161" s="147"/>
      <c r="CW161" s="147"/>
      <c r="CX161" s="147"/>
      <c r="CY161" s="147"/>
      <c r="CZ161" s="147"/>
      <c r="DA161" s="147"/>
      <c r="DB161" s="147"/>
      <c r="DC161" s="147"/>
      <c r="DD161" s="147"/>
      <c r="DE161" s="147"/>
      <c r="DF161" s="147"/>
      <c r="DG161" s="147"/>
      <c r="DH161" s="147"/>
      <c r="DI161" s="147"/>
      <c r="DJ161" s="147"/>
      <c r="DK161" s="147"/>
      <c r="DL161" s="147"/>
      <c r="DM161" s="147"/>
      <c r="DN161" s="147"/>
      <c r="DO161" s="147"/>
      <c r="DP161" s="147"/>
      <c r="DQ161" s="147"/>
      <c r="DR161" s="147"/>
      <c r="DS161" s="147"/>
      <c r="DT161" s="147"/>
      <c r="DU161" s="147"/>
      <c r="DV161" s="147"/>
      <c r="DW161" s="147"/>
      <c r="DX161" s="147"/>
      <c r="DY161" s="147"/>
      <c r="DZ161" s="147"/>
      <c r="EA161" s="147"/>
      <c r="EB161" s="147"/>
      <c r="EC161" s="147"/>
      <c r="ED161" s="147"/>
      <c r="EE161" s="147"/>
      <c r="EF161" s="147"/>
      <c r="EG161" s="147"/>
      <c r="EH161" s="147"/>
      <c r="EI161" s="147"/>
      <c r="EJ161" s="147"/>
      <c r="EK161" s="147"/>
      <c r="EL161" s="147"/>
      <c r="EM161" s="147"/>
      <c r="EN161" s="147"/>
      <c r="EO161" s="147"/>
      <c r="EP161" s="147"/>
      <c r="EQ161" s="147"/>
      <c r="ER161" s="147"/>
      <c r="ES161" s="147"/>
      <c r="ET161" s="147"/>
      <c r="EU161" s="147"/>
      <c r="EV161" s="147"/>
      <c r="EW161" s="147"/>
      <c r="EX161" s="147"/>
      <c r="EY161" s="147"/>
      <c r="EZ161" s="147"/>
      <c r="FA161" s="147"/>
      <c r="FB161" s="147"/>
      <c r="FC161" s="147"/>
      <c r="FD161" s="147"/>
      <c r="FE161" s="147"/>
      <c r="FF161" s="147"/>
      <c r="FG161" s="147"/>
      <c r="FH161" s="147"/>
      <c r="FI161" s="147"/>
      <c r="FJ161" s="147"/>
      <c r="FK161" s="147"/>
      <c r="FL161" s="147"/>
      <c r="FM161" s="147"/>
      <c r="FN161" s="147"/>
      <c r="FO161" s="147"/>
      <c r="FP161" s="147"/>
      <c r="FQ161" s="147"/>
      <c r="FR161" s="147"/>
      <c r="FS161" s="147"/>
      <c r="FT161" s="147"/>
      <c r="FU161" s="147"/>
      <c r="FV161" s="147"/>
      <c r="FW161" s="147"/>
      <c r="FX161" s="147"/>
      <c r="FY161" s="147"/>
      <c r="FZ161" s="147"/>
      <c r="GA161" s="147"/>
      <c r="GB161" s="147"/>
      <c r="GC161" s="147"/>
      <c r="GD161" s="147"/>
      <c r="GE161" s="147"/>
      <c r="GF161" s="147"/>
      <c r="GG161" s="147"/>
      <c r="GH161" s="147"/>
      <c r="GI161" s="147"/>
      <c r="GJ161" s="147"/>
      <c r="GK161" s="147"/>
      <c r="GL161" s="147"/>
      <c r="GM161" s="147"/>
      <c r="GN161" s="147"/>
      <c r="GO161" s="147"/>
      <c r="GP161" s="147"/>
      <c r="GQ161" s="147"/>
      <c r="GR161" s="147"/>
      <c r="GS161" s="147"/>
      <c r="GT161" s="147"/>
      <c r="GU161" s="147"/>
      <c r="GV161" s="147"/>
      <c r="GW161" s="147"/>
      <c r="GX161" s="147"/>
      <c r="GY161" s="147"/>
      <c r="GZ161" s="147"/>
      <c r="HA161" s="147"/>
      <c r="HB161" s="147"/>
      <c r="HC161" s="147"/>
      <c r="HD161" s="147"/>
      <c r="HE161" s="147"/>
      <c r="HF161" s="147"/>
      <c r="HG161" s="147"/>
      <c r="HH161" s="147"/>
      <c r="HI161" s="147"/>
      <c r="HJ161" s="147"/>
      <c r="HK161" s="147"/>
      <c r="HL161" s="147"/>
      <c r="HM161" s="147"/>
      <c r="HN161" s="147"/>
      <c r="HO161" s="147"/>
      <c r="HP161" s="147"/>
      <c r="HQ161" s="147"/>
      <c r="HR161" s="147"/>
      <c r="HS161" s="147"/>
      <c r="HT161" s="147"/>
      <c r="HU161" s="147"/>
      <c r="HV161" s="147"/>
      <c r="HW161" s="147"/>
      <c r="HX161" s="147"/>
      <c r="HY161" s="147"/>
      <c r="HZ161" s="147"/>
      <c r="IA161" s="147"/>
      <c r="IB161" s="147"/>
      <c r="IC161" s="147"/>
      <c r="ID161" s="147"/>
      <c r="IE161" s="147"/>
      <c r="IF161" s="147"/>
      <c r="IG161" s="147"/>
      <c r="IH161" s="147"/>
      <c r="II161" s="147"/>
      <c r="IJ161" s="147"/>
      <c r="IK161" s="147"/>
      <c r="IL161" s="147"/>
      <c r="IM161" s="147"/>
      <c r="IN161" s="147"/>
      <c r="IO161" s="147"/>
      <c r="IP161" s="147"/>
      <c r="IQ161" s="147"/>
      <c r="IR161" s="147"/>
      <c r="IS161" s="147"/>
      <c r="IT161" s="147"/>
      <c r="IU161" s="147"/>
      <c r="IV161" s="147"/>
      <c r="IW161" s="147"/>
    </row>
    <row r="162" customFormat="false" ht="12.75" hidden="false" customHeight="false" outlineLevel="0" collapsed="false">
      <c r="A162" s="131" t="n">
        <v>20</v>
      </c>
      <c r="B162" s="126" t="n">
        <v>21</v>
      </c>
      <c r="C162" s="118" t="n">
        <v>1</v>
      </c>
      <c r="D162" s="171"/>
      <c r="E162" s="148"/>
      <c r="F162" s="145" t="n">
        <f aca="false">D162-0.25</f>
        <v>-0.25</v>
      </c>
      <c r="G162" s="146" t="n">
        <f aca="false">D162+0.56</f>
        <v>0.56</v>
      </c>
      <c r="H162" s="147"/>
      <c r="I162" s="188"/>
      <c r="J162" s="183"/>
      <c r="K162" s="126"/>
      <c r="L162" s="126"/>
      <c r="M162" s="126"/>
      <c r="N162" s="126"/>
      <c r="O162" s="126"/>
      <c r="P162" s="147"/>
      <c r="Q162" s="147"/>
      <c r="R162" s="126"/>
      <c r="S162" s="126"/>
      <c r="T162" s="126"/>
      <c r="U162" s="126"/>
      <c r="V162" s="126"/>
      <c r="W162" s="126"/>
      <c r="X162" s="126"/>
      <c r="Y162" s="169"/>
      <c r="AA162" s="184"/>
      <c r="AE162" s="1"/>
      <c r="AF162" s="197"/>
      <c r="AG162" s="147"/>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c r="BI162" s="147"/>
      <c r="BJ162" s="147"/>
      <c r="BK162" s="147"/>
      <c r="BL162" s="147"/>
      <c r="BM162" s="147"/>
      <c r="BN162" s="147"/>
      <c r="BO162" s="147"/>
      <c r="BP162" s="147"/>
      <c r="BQ162" s="147"/>
      <c r="BR162" s="147"/>
      <c r="BS162" s="147"/>
      <c r="BT162" s="147"/>
      <c r="BU162" s="147"/>
      <c r="BV162" s="147"/>
      <c r="BW162" s="147"/>
      <c r="BX162" s="147"/>
      <c r="BY162" s="147"/>
      <c r="BZ162" s="147"/>
      <c r="CA162" s="147"/>
      <c r="CB162" s="147"/>
      <c r="CC162" s="147"/>
      <c r="CD162" s="147"/>
      <c r="CE162" s="147"/>
      <c r="CF162" s="147"/>
      <c r="CG162" s="147"/>
      <c r="CH162" s="147"/>
      <c r="CI162" s="147"/>
      <c r="CJ162" s="147"/>
      <c r="CK162" s="147"/>
      <c r="CL162" s="147"/>
      <c r="CM162" s="147"/>
      <c r="CN162" s="147"/>
      <c r="CO162" s="147"/>
      <c r="CP162" s="147"/>
      <c r="CQ162" s="147"/>
      <c r="CR162" s="147"/>
      <c r="CS162" s="147"/>
      <c r="CT162" s="147"/>
      <c r="CU162" s="147"/>
      <c r="CV162" s="147"/>
      <c r="CW162" s="147"/>
      <c r="CX162" s="147"/>
      <c r="CY162" s="147"/>
      <c r="CZ162" s="147"/>
      <c r="DA162" s="147"/>
      <c r="DB162" s="147"/>
      <c r="DC162" s="147"/>
      <c r="DD162" s="147"/>
      <c r="DE162" s="147"/>
      <c r="DF162" s="147"/>
      <c r="DG162" s="147"/>
      <c r="DH162" s="147"/>
      <c r="DI162" s="147"/>
      <c r="DJ162" s="147"/>
      <c r="DK162" s="147"/>
      <c r="DL162" s="147"/>
      <c r="DM162" s="147"/>
      <c r="DN162" s="147"/>
      <c r="DO162" s="147"/>
      <c r="DP162" s="147"/>
      <c r="DQ162" s="147"/>
      <c r="DR162" s="147"/>
      <c r="DS162" s="147"/>
      <c r="DT162" s="147"/>
      <c r="DU162" s="147"/>
      <c r="DV162" s="147"/>
      <c r="DW162" s="147"/>
      <c r="DX162" s="147"/>
      <c r="DY162" s="147"/>
      <c r="DZ162" s="147"/>
      <c r="EA162" s="147"/>
      <c r="EB162" s="147"/>
      <c r="EC162" s="147"/>
      <c r="ED162" s="147"/>
      <c r="EE162" s="147"/>
      <c r="EF162" s="147"/>
      <c r="EG162" s="147"/>
      <c r="EH162" s="147"/>
      <c r="EI162" s="147"/>
      <c r="EJ162" s="147"/>
      <c r="EK162" s="147"/>
      <c r="EL162" s="147"/>
      <c r="EM162" s="147"/>
      <c r="EN162" s="147"/>
      <c r="EO162" s="147"/>
      <c r="EP162" s="147"/>
      <c r="EQ162" s="147"/>
      <c r="ER162" s="147"/>
      <c r="ES162" s="147"/>
      <c r="ET162" s="147"/>
      <c r="EU162" s="147"/>
      <c r="EV162" s="147"/>
      <c r="EW162" s="147"/>
      <c r="EX162" s="147"/>
      <c r="EY162" s="147"/>
      <c r="EZ162" s="147"/>
      <c r="FA162" s="147"/>
      <c r="FB162" s="147"/>
      <c r="FC162" s="147"/>
      <c r="FD162" s="147"/>
      <c r="FE162" s="147"/>
      <c r="FF162" s="147"/>
      <c r="FG162" s="147"/>
      <c r="FH162" s="147"/>
      <c r="FI162" s="147"/>
      <c r="FJ162" s="147"/>
      <c r="FK162" s="147"/>
      <c r="FL162" s="147"/>
      <c r="FM162" s="147"/>
      <c r="FN162" s="147"/>
      <c r="FO162" s="147"/>
      <c r="FP162" s="147"/>
      <c r="FQ162" s="147"/>
      <c r="FR162" s="147"/>
      <c r="FS162" s="147"/>
      <c r="FT162" s="147"/>
      <c r="FU162" s="147"/>
      <c r="FV162" s="147"/>
      <c r="FW162" s="147"/>
      <c r="FX162" s="147"/>
      <c r="FY162" s="147"/>
      <c r="FZ162" s="147"/>
      <c r="GA162" s="147"/>
      <c r="GB162" s="147"/>
      <c r="GC162" s="147"/>
      <c r="GD162" s="147"/>
      <c r="GE162" s="147"/>
      <c r="GF162" s="147"/>
      <c r="GG162" s="147"/>
      <c r="GH162" s="147"/>
      <c r="GI162" s="147"/>
      <c r="GJ162" s="147"/>
      <c r="GK162" s="147"/>
      <c r="GL162" s="147"/>
      <c r="GM162" s="147"/>
      <c r="GN162" s="147"/>
      <c r="GO162" s="147"/>
      <c r="GP162" s="147"/>
      <c r="GQ162" s="147"/>
      <c r="GR162" s="147"/>
      <c r="GS162" s="147"/>
      <c r="GT162" s="147"/>
      <c r="GU162" s="147"/>
      <c r="GV162" s="147"/>
      <c r="GW162" s="147"/>
      <c r="GX162" s="147"/>
      <c r="GY162" s="147"/>
      <c r="GZ162" s="147"/>
      <c r="HA162" s="147"/>
      <c r="HB162" s="147"/>
      <c r="HC162" s="147"/>
      <c r="HD162" s="147"/>
      <c r="HE162" s="147"/>
      <c r="HF162" s="147"/>
      <c r="HG162" s="147"/>
      <c r="HH162" s="147"/>
      <c r="HI162" s="147"/>
      <c r="HJ162" s="147"/>
      <c r="HK162" s="147"/>
      <c r="HL162" s="147"/>
      <c r="HM162" s="147"/>
      <c r="HN162" s="147"/>
      <c r="HO162" s="147"/>
      <c r="HP162" s="147"/>
      <c r="HQ162" s="147"/>
      <c r="HR162" s="147"/>
      <c r="HS162" s="147"/>
      <c r="HT162" s="147"/>
      <c r="HU162" s="147"/>
      <c r="HV162" s="147"/>
      <c r="HW162" s="147"/>
      <c r="HX162" s="147"/>
      <c r="HY162" s="147"/>
      <c r="HZ162" s="147"/>
      <c r="IA162" s="147"/>
      <c r="IB162" s="147"/>
      <c r="IC162" s="147"/>
      <c r="ID162" s="147"/>
      <c r="IE162" s="147"/>
      <c r="IF162" s="147"/>
      <c r="IG162" s="147"/>
      <c r="IH162" s="147"/>
      <c r="II162" s="147"/>
      <c r="IJ162" s="147"/>
      <c r="IK162" s="147"/>
      <c r="IL162" s="147"/>
      <c r="IM162" s="147"/>
      <c r="IN162" s="147"/>
      <c r="IO162" s="147"/>
      <c r="IP162" s="147"/>
      <c r="IQ162" s="147"/>
      <c r="IR162" s="147"/>
      <c r="IS162" s="147"/>
      <c r="IT162" s="147"/>
      <c r="IU162" s="147"/>
      <c r="IV162" s="147"/>
      <c r="IW162" s="147"/>
    </row>
    <row r="163" customFormat="false" ht="12.75" hidden="false" customHeight="false" outlineLevel="0" collapsed="false">
      <c r="A163" s="126" t="n">
        <v>21</v>
      </c>
      <c r="B163" s="126" t="n">
        <v>22</v>
      </c>
      <c r="C163" s="118" t="n">
        <v>1</v>
      </c>
      <c r="D163" s="171"/>
      <c r="E163" s="148"/>
      <c r="F163" s="145" t="n">
        <f aca="false">D163-0.25</f>
        <v>-0.25</v>
      </c>
      <c r="G163" s="146" t="n">
        <f aca="false">D163+0.56</f>
        <v>0.56</v>
      </c>
      <c r="H163" s="147"/>
      <c r="I163" s="188"/>
      <c r="J163" s="183"/>
      <c r="K163" s="126"/>
      <c r="L163" s="126"/>
      <c r="M163" s="126"/>
      <c r="N163" s="126"/>
      <c r="O163" s="126"/>
      <c r="P163" s="147"/>
      <c r="Q163" s="147"/>
      <c r="R163" s="126"/>
      <c r="S163" s="126"/>
      <c r="T163" s="126"/>
      <c r="U163" s="126"/>
      <c r="V163" s="126"/>
      <c r="W163" s="126"/>
      <c r="X163" s="126"/>
      <c r="Y163" s="169"/>
      <c r="AA163" s="184"/>
      <c r="AE163" s="1"/>
      <c r="AF163" s="197"/>
      <c r="AG163" s="147"/>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c r="BI163" s="147"/>
      <c r="BJ163" s="147"/>
      <c r="BK163" s="147"/>
      <c r="BL163" s="147"/>
      <c r="BM163" s="147"/>
      <c r="BN163" s="147"/>
      <c r="BO163" s="147"/>
      <c r="BP163" s="147"/>
      <c r="BQ163" s="147"/>
      <c r="BR163" s="147"/>
      <c r="BS163" s="147"/>
      <c r="BT163" s="147"/>
      <c r="BU163" s="147"/>
      <c r="BV163" s="147"/>
      <c r="BW163" s="147"/>
      <c r="BX163" s="147"/>
      <c r="BY163" s="147"/>
      <c r="BZ163" s="147"/>
      <c r="CA163" s="147"/>
      <c r="CB163" s="147"/>
      <c r="CC163" s="147"/>
      <c r="CD163" s="147"/>
      <c r="CE163" s="147"/>
      <c r="CF163" s="147"/>
      <c r="CG163" s="147"/>
      <c r="CH163" s="147"/>
      <c r="CI163" s="147"/>
      <c r="CJ163" s="147"/>
      <c r="CK163" s="147"/>
      <c r="CL163" s="147"/>
      <c r="CM163" s="147"/>
      <c r="CN163" s="147"/>
      <c r="CO163" s="147"/>
      <c r="CP163" s="147"/>
      <c r="CQ163" s="147"/>
      <c r="CR163" s="147"/>
      <c r="CS163" s="147"/>
      <c r="CT163" s="147"/>
      <c r="CU163" s="147"/>
      <c r="CV163" s="147"/>
      <c r="CW163" s="147"/>
      <c r="CX163" s="147"/>
      <c r="CY163" s="147"/>
      <c r="CZ163" s="147"/>
      <c r="DA163" s="147"/>
      <c r="DB163" s="147"/>
      <c r="DC163" s="147"/>
      <c r="DD163" s="147"/>
      <c r="DE163" s="147"/>
      <c r="DF163" s="147"/>
      <c r="DG163" s="147"/>
      <c r="DH163" s="147"/>
      <c r="DI163" s="147"/>
      <c r="DJ163" s="147"/>
      <c r="DK163" s="147"/>
      <c r="DL163" s="147"/>
      <c r="DM163" s="147"/>
      <c r="DN163" s="147"/>
      <c r="DO163" s="147"/>
      <c r="DP163" s="147"/>
      <c r="DQ163" s="147"/>
      <c r="DR163" s="147"/>
      <c r="DS163" s="147"/>
      <c r="DT163" s="147"/>
      <c r="DU163" s="147"/>
      <c r="DV163" s="147"/>
      <c r="DW163" s="147"/>
      <c r="DX163" s="147"/>
      <c r="DY163" s="147"/>
      <c r="DZ163" s="147"/>
      <c r="EA163" s="147"/>
      <c r="EB163" s="147"/>
      <c r="EC163" s="147"/>
      <c r="ED163" s="147"/>
      <c r="EE163" s="147"/>
      <c r="EF163" s="147"/>
      <c r="EG163" s="147"/>
      <c r="EH163" s="147"/>
      <c r="EI163" s="147"/>
      <c r="EJ163" s="147"/>
      <c r="EK163" s="147"/>
      <c r="EL163" s="147"/>
      <c r="EM163" s="147"/>
      <c r="EN163" s="147"/>
      <c r="EO163" s="147"/>
      <c r="EP163" s="147"/>
      <c r="EQ163" s="147"/>
      <c r="ER163" s="147"/>
      <c r="ES163" s="147"/>
      <c r="ET163" s="147"/>
      <c r="EU163" s="147"/>
      <c r="EV163" s="147"/>
      <c r="EW163" s="147"/>
      <c r="EX163" s="147"/>
      <c r="EY163" s="147"/>
      <c r="EZ163" s="147"/>
      <c r="FA163" s="147"/>
      <c r="FB163" s="147"/>
      <c r="FC163" s="147"/>
      <c r="FD163" s="147"/>
      <c r="FE163" s="147"/>
      <c r="FF163" s="147"/>
      <c r="FG163" s="147"/>
      <c r="FH163" s="147"/>
      <c r="FI163" s="147"/>
      <c r="FJ163" s="147"/>
      <c r="FK163" s="147"/>
      <c r="FL163" s="147"/>
      <c r="FM163" s="147"/>
      <c r="FN163" s="147"/>
      <c r="FO163" s="147"/>
      <c r="FP163" s="147"/>
      <c r="FQ163" s="147"/>
      <c r="FR163" s="147"/>
      <c r="FS163" s="147"/>
      <c r="FT163" s="147"/>
      <c r="FU163" s="147"/>
      <c r="FV163" s="147"/>
      <c r="FW163" s="147"/>
      <c r="FX163" s="147"/>
      <c r="FY163" s="147"/>
      <c r="FZ163" s="147"/>
      <c r="GA163" s="147"/>
      <c r="GB163" s="147"/>
      <c r="GC163" s="147"/>
      <c r="GD163" s="147"/>
      <c r="GE163" s="147"/>
      <c r="GF163" s="147"/>
      <c r="GG163" s="147"/>
      <c r="GH163" s="147"/>
      <c r="GI163" s="147"/>
      <c r="GJ163" s="147"/>
      <c r="GK163" s="147"/>
      <c r="GL163" s="147"/>
      <c r="GM163" s="147"/>
      <c r="GN163" s="147"/>
      <c r="GO163" s="147"/>
      <c r="GP163" s="147"/>
      <c r="GQ163" s="147"/>
      <c r="GR163" s="147"/>
      <c r="GS163" s="147"/>
      <c r="GT163" s="147"/>
      <c r="GU163" s="147"/>
      <c r="GV163" s="147"/>
      <c r="GW163" s="147"/>
      <c r="GX163" s="147"/>
      <c r="GY163" s="147"/>
      <c r="GZ163" s="147"/>
      <c r="HA163" s="147"/>
      <c r="HB163" s="147"/>
      <c r="HC163" s="147"/>
      <c r="HD163" s="147"/>
      <c r="HE163" s="147"/>
      <c r="HF163" s="147"/>
      <c r="HG163" s="147"/>
      <c r="HH163" s="147"/>
      <c r="HI163" s="147"/>
      <c r="HJ163" s="147"/>
      <c r="HK163" s="147"/>
      <c r="HL163" s="147"/>
      <c r="HM163" s="147"/>
      <c r="HN163" s="147"/>
      <c r="HO163" s="147"/>
      <c r="HP163" s="147"/>
      <c r="HQ163" s="147"/>
      <c r="HR163" s="147"/>
      <c r="HS163" s="147"/>
      <c r="HT163" s="147"/>
      <c r="HU163" s="147"/>
      <c r="HV163" s="147"/>
      <c r="HW163" s="147"/>
      <c r="HX163" s="147"/>
      <c r="HY163" s="147"/>
      <c r="HZ163" s="147"/>
      <c r="IA163" s="147"/>
      <c r="IB163" s="147"/>
      <c r="IC163" s="147"/>
      <c r="ID163" s="147"/>
      <c r="IE163" s="147"/>
      <c r="IF163" s="147"/>
      <c r="IG163" s="147"/>
      <c r="IH163" s="147"/>
      <c r="II163" s="147"/>
      <c r="IJ163" s="147"/>
      <c r="IK163" s="147"/>
      <c r="IL163" s="147"/>
      <c r="IM163" s="147"/>
      <c r="IN163" s="147"/>
      <c r="IO163" s="147"/>
      <c r="IP163" s="147"/>
      <c r="IQ163" s="147"/>
      <c r="IR163" s="147"/>
      <c r="IS163" s="147"/>
      <c r="IT163" s="147"/>
      <c r="IU163" s="147"/>
      <c r="IV163" s="147"/>
      <c r="IW163" s="147"/>
    </row>
    <row r="164" customFormat="false" ht="12.75" hidden="false" customHeight="false" outlineLevel="0" collapsed="false">
      <c r="A164" s="131" t="n">
        <v>22</v>
      </c>
      <c r="B164" s="126" t="n">
        <v>23</v>
      </c>
      <c r="C164" s="118" t="n">
        <v>1</v>
      </c>
      <c r="D164" s="171"/>
      <c r="E164" s="148"/>
      <c r="F164" s="145" t="n">
        <f aca="false">D164-0.25</f>
        <v>-0.25</v>
      </c>
      <c r="G164" s="146" t="n">
        <f aca="false">D164+0.56</f>
        <v>0.56</v>
      </c>
      <c r="H164" s="147"/>
      <c r="I164" s="188"/>
      <c r="J164" s="183"/>
      <c r="K164" s="126"/>
      <c r="L164" s="126"/>
      <c r="M164" s="126"/>
      <c r="N164" s="126"/>
      <c r="O164" s="126"/>
      <c r="P164" s="147"/>
      <c r="Q164" s="147"/>
      <c r="R164" s="126"/>
      <c r="S164" s="126"/>
      <c r="T164" s="126"/>
      <c r="U164" s="126"/>
      <c r="V164" s="126"/>
      <c r="W164" s="126"/>
      <c r="X164" s="126"/>
      <c r="Y164" s="169"/>
      <c r="AA164" s="184"/>
      <c r="AE164" s="1"/>
      <c r="AF164" s="197"/>
      <c r="AG164" s="147"/>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c r="BI164" s="147"/>
      <c r="BJ164" s="147"/>
      <c r="BK164" s="147"/>
      <c r="BL164" s="147"/>
      <c r="BM164" s="147"/>
      <c r="BN164" s="147"/>
      <c r="BO164" s="147"/>
      <c r="BP164" s="147"/>
      <c r="BQ164" s="147"/>
      <c r="BR164" s="147"/>
      <c r="BS164" s="147"/>
      <c r="BT164" s="147"/>
      <c r="BU164" s="147"/>
      <c r="BV164" s="147"/>
      <c r="BW164" s="147"/>
      <c r="BX164" s="147"/>
      <c r="BY164" s="147"/>
      <c r="BZ164" s="147"/>
      <c r="CA164" s="147"/>
      <c r="CB164" s="147"/>
      <c r="CC164" s="147"/>
      <c r="CD164" s="147"/>
      <c r="CE164" s="147"/>
      <c r="CF164" s="147"/>
      <c r="CG164" s="147"/>
      <c r="CH164" s="147"/>
      <c r="CI164" s="147"/>
      <c r="CJ164" s="147"/>
      <c r="CK164" s="147"/>
      <c r="CL164" s="147"/>
      <c r="CM164" s="147"/>
      <c r="CN164" s="147"/>
      <c r="CO164" s="147"/>
      <c r="CP164" s="147"/>
      <c r="CQ164" s="147"/>
      <c r="CR164" s="147"/>
      <c r="CS164" s="147"/>
      <c r="CT164" s="147"/>
      <c r="CU164" s="147"/>
      <c r="CV164" s="147"/>
      <c r="CW164" s="147"/>
      <c r="CX164" s="147"/>
      <c r="CY164" s="147"/>
      <c r="CZ164" s="147"/>
      <c r="DA164" s="147"/>
      <c r="DB164" s="147"/>
      <c r="DC164" s="147"/>
      <c r="DD164" s="147"/>
      <c r="DE164" s="147"/>
      <c r="DF164" s="147"/>
      <c r="DG164" s="147"/>
      <c r="DH164" s="147"/>
      <c r="DI164" s="147"/>
      <c r="DJ164" s="147"/>
      <c r="DK164" s="147"/>
      <c r="DL164" s="147"/>
      <c r="DM164" s="147"/>
      <c r="DN164" s="147"/>
      <c r="DO164" s="147"/>
      <c r="DP164" s="147"/>
      <c r="DQ164" s="147"/>
      <c r="DR164" s="147"/>
      <c r="DS164" s="147"/>
      <c r="DT164" s="147"/>
      <c r="DU164" s="147"/>
      <c r="DV164" s="147"/>
      <c r="DW164" s="147"/>
      <c r="DX164" s="147"/>
      <c r="DY164" s="147"/>
      <c r="DZ164" s="147"/>
      <c r="EA164" s="147"/>
      <c r="EB164" s="147"/>
      <c r="EC164" s="147"/>
      <c r="ED164" s="147"/>
      <c r="EE164" s="147"/>
      <c r="EF164" s="147"/>
      <c r="EG164" s="147"/>
      <c r="EH164" s="147"/>
      <c r="EI164" s="147"/>
      <c r="EJ164" s="147"/>
      <c r="EK164" s="147"/>
      <c r="EL164" s="147"/>
      <c r="EM164" s="147"/>
      <c r="EN164" s="147"/>
      <c r="EO164" s="147"/>
      <c r="EP164" s="147"/>
      <c r="EQ164" s="147"/>
      <c r="ER164" s="147"/>
      <c r="ES164" s="147"/>
      <c r="ET164" s="147"/>
      <c r="EU164" s="147"/>
      <c r="EV164" s="147"/>
      <c r="EW164" s="147"/>
      <c r="EX164" s="147"/>
      <c r="EY164" s="147"/>
      <c r="EZ164" s="147"/>
      <c r="FA164" s="147"/>
      <c r="FB164" s="147"/>
      <c r="FC164" s="147"/>
      <c r="FD164" s="147"/>
      <c r="FE164" s="147"/>
      <c r="FF164" s="147"/>
      <c r="FG164" s="147"/>
      <c r="FH164" s="147"/>
      <c r="FI164" s="147"/>
      <c r="FJ164" s="147"/>
      <c r="FK164" s="147"/>
      <c r="FL164" s="147"/>
      <c r="FM164" s="147"/>
      <c r="FN164" s="147"/>
      <c r="FO164" s="147"/>
      <c r="FP164" s="147"/>
      <c r="FQ164" s="147"/>
      <c r="FR164" s="147"/>
      <c r="FS164" s="147"/>
      <c r="FT164" s="147"/>
      <c r="FU164" s="147"/>
      <c r="FV164" s="147"/>
      <c r="FW164" s="147"/>
      <c r="FX164" s="147"/>
      <c r="FY164" s="147"/>
      <c r="FZ164" s="147"/>
      <c r="GA164" s="147"/>
      <c r="GB164" s="147"/>
      <c r="GC164" s="147"/>
      <c r="GD164" s="147"/>
      <c r="GE164" s="147"/>
      <c r="GF164" s="147"/>
      <c r="GG164" s="147"/>
      <c r="GH164" s="147"/>
      <c r="GI164" s="147"/>
      <c r="GJ164" s="147"/>
      <c r="GK164" s="147"/>
      <c r="GL164" s="147"/>
      <c r="GM164" s="147"/>
      <c r="GN164" s="147"/>
      <c r="GO164" s="147"/>
      <c r="GP164" s="147"/>
      <c r="GQ164" s="147"/>
      <c r="GR164" s="147"/>
      <c r="GS164" s="147"/>
      <c r="GT164" s="147"/>
      <c r="GU164" s="147"/>
      <c r="GV164" s="147"/>
      <c r="GW164" s="147"/>
      <c r="GX164" s="147"/>
      <c r="GY164" s="147"/>
      <c r="GZ164" s="147"/>
      <c r="HA164" s="147"/>
      <c r="HB164" s="147"/>
      <c r="HC164" s="147"/>
      <c r="HD164" s="147"/>
      <c r="HE164" s="147"/>
      <c r="HF164" s="147"/>
      <c r="HG164" s="147"/>
      <c r="HH164" s="147"/>
      <c r="HI164" s="147"/>
      <c r="HJ164" s="147"/>
      <c r="HK164" s="147"/>
      <c r="HL164" s="147"/>
      <c r="HM164" s="147"/>
      <c r="HN164" s="147"/>
      <c r="HO164" s="147"/>
      <c r="HP164" s="147"/>
      <c r="HQ164" s="147"/>
      <c r="HR164" s="147"/>
      <c r="HS164" s="147"/>
      <c r="HT164" s="147"/>
      <c r="HU164" s="147"/>
      <c r="HV164" s="147"/>
      <c r="HW164" s="147"/>
      <c r="HX164" s="147"/>
      <c r="HY164" s="147"/>
      <c r="HZ164" s="147"/>
      <c r="IA164" s="147"/>
      <c r="IB164" s="147"/>
      <c r="IC164" s="147"/>
      <c r="ID164" s="147"/>
      <c r="IE164" s="147"/>
      <c r="IF164" s="147"/>
      <c r="IG164" s="147"/>
      <c r="IH164" s="147"/>
      <c r="II164" s="147"/>
      <c r="IJ164" s="147"/>
      <c r="IK164" s="147"/>
      <c r="IL164" s="147"/>
      <c r="IM164" s="147"/>
      <c r="IN164" s="147"/>
      <c r="IO164" s="147"/>
      <c r="IP164" s="147"/>
      <c r="IQ164" s="147"/>
      <c r="IR164" s="147"/>
      <c r="IS164" s="147"/>
      <c r="IT164" s="147"/>
      <c r="IU164" s="147"/>
      <c r="IV164" s="147"/>
      <c r="IW164" s="147"/>
    </row>
    <row r="165" customFormat="false" ht="12.75" hidden="false" customHeight="false" outlineLevel="0" collapsed="false">
      <c r="A165" s="131" t="n">
        <v>23</v>
      </c>
      <c r="B165" s="126" t="n">
        <v>24</v>
      </c>
      <c r="C165" s="118" t="n">
        <v>1</v>
      </c>
      <c r="D165" s="171"/>
      <c r="E165" s="144"/>
      <c r="F165" s="145" t="n">
        <f aca="false">D165-0.25</f>
        <v>-0.25</v>
      </c>
      <c r="G165" s="146" t="n">
        <f aca="false">D165+0.56</f>
        <v>0.56</v>
      </c>
      <c r="H165" s="147"/>
      <c r="I165" s="188"/>
      <c r="J165" s="183"/>
      <c r="K165" s="126"/>
      <c r="L165" s="126"/>
      <c r="M165" s="126"/>
      <c r="N165" s="126"/>
      <c r="O165" s="126"/>
      <c r="P165" s="147"/>
      <c r="Q165" s="147"/>
      <c r="R165" s="126"/>
      <c r="S165" s="126"/>
      <c r="T165" s="126"/>
      <c r="U165" s="126"/>
      <c r="V165" s="126"/>
      <c r="W165" s="126"/>
      <c r="X165" s="126"/>
      <c r="Y165" s="169"/>
      <c r="AA165" s="184"/>
      <c r="AD165" s="158"/>
      <c r="AE165" s="158"/>
      <c r="AF165" s="3"/>
      <c r="AG165" s="147"/>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c r="BI165" s="147"/>
      <c r="BJ165" s="147"/>
      <c r="BK165" s="147"/>
      <c r="BL165" s="147"/>
      <c r="BM165" s="147"/>
      <c r="BN165" s="147"/>
      <c r="BO165" s="147"/>
      <c r="BP165" s="147"/>
      <c r="BQ165" s="147"/>
      <c r="BR165" s="147"/>
      <c r="BS165" s="147"/>
      <c r="BT165" s="147"/>
      <c r="BU165" s="147"/>
      <c r="BV165" s="147"/>
      <c r="BW165" s="147"/>
      <c r="BX165" s="147"/>
      <c r="BY165" s="147"/>
      <c r="BZ165" s="147"/>
      <c r="CA165" s="147"/>
      <c r="CB165" s="147"/>
      <c r="CC165" s="147"/>
      <c r="CD165" s="147"/>
      <c r="CE165" s="147"/>
      <c r="CF165" s="147"/>
      <c r="CG165" s="147"/>
      <c r="CH165" s="147"/>
      <c r="CI165" s="147"/>
      <c r="CJ165" s="147"/>
      <c r="CK165" s="147"/>
      <c r="CL165" s="147"/>
      <c r="CM165" s="147"/>
      <c r="CN165" s="147"/>
      <c r="CO165" s="147"/>
      <c r="CP165" s="147"/>
      <c r="CQ165" s="147"/>
      <c r="CR165" s="147"/>
      <c r="CS165" s="147"/>
      <c r="CT165" s="147"/>
      <c r="CU165" s="147"/>
      <c r="CV165" s="147"/>
      <c r="CW165" s="147"/>
      <c r="CX165" s="147"/>
      <c r="CY165" s="147"/>
      <c r="CZ165" s="147"/>
      <c r="DA165" s="147"/>
      <c r="DB165" s="147"/>
      <c r="DC165" s="147"/>
      <c r="DD165" s="147"/>
      <c r="DE165" s="147"/>
      <c r="DF165" s="147"/>
      <c r="DG165" s="147"/>
      <c r="DH165" s="147"/>
      <c r="DI165" s="147"/>
      <c r="DJ165" s="147"/>
      <c r="DK165" s="147"/>
      <c r="DL165" s="147"/>
      <c r="DM165" s="147"/>
      <c r="DN165" s="147"/>
      <c r="DO165" s="147"/>
      <c r="DP165" s="147"/>
      <c r="DQ165" s="147"/>
      <c r="DR165" s="147"/>
      <c r="DS165" s="147"/>
      <c r="DT165" s="147"/>
      <c r="DU165" s="147"/>
      <c r="DV165" s="147"/>
      <c r="DW165" s="147"/>
      <c r="DX165" s="147"/>
      <c r="DY165" s="147"/>
      <c r="DZ165" s="147"/>
      <c r="EA165" s="147"/>
      <c r="EB165" s="147"/>
      <c r="EC165" s="147"/>
      <c r="ED165" s="147"/>
      <c r="EE165" s="147"/>
      <c r="EF165" s="147"/>
      <c r="EG165" s="147"/>
      <c r="EH165" s="147"/>
      <c r="EI165" s="147"/>
      <c r="EJ165" s="147"/>
      <c r="EK165" s="147"/>
      <c r="EL165" s="147"/>
      <c r="EM165" s="147"/>
      <c r="EN165" s="147"/>
      <c r="EO165" s="147"/>
      <c r="EP165" s="147"/>
      <c r="EQ165" s="147"/>
      <c r="ER165" s="147"/>
      <c r="ES165" s="147"/>
      <c r="ET165" s="147"/>
      <c r="EU165" s="147"/>
      <c r="EV165" s="147"/>
      <c r="EW165" s="147"/>
      <c r="EX165" s="147"/>
      <c r="EY165" s="147"/>
      <c r="EZ165" s="147"/>
      <c r="FA165" s="147"/>
      <c r="FB165" s="147"/>
      <c r="FC165" s="147"/>
      <c r="FD165" s="147"/>
      <c r="FE165" s="147"/>
      <c r="FF165" s="147"/>
      <c r="FG165" s="147"/>
      <c r="FH165" s="147"/>
      <c r="FI165" s="147"/>
      <c r="FJ165" s="147"/>
      <c r="FK165" s="147"/>
      <c r="FL165" s="147"/>
      <c r="FM165" s="147"/>
      <c r="FN165" s="147"/>
      <c r="FO165" s="147"/>
      <c r="FP165" s="147"/>
      <c r="FQ165" s="147"/>
      <c r="FR165" s="147"/>
      <c r="FS165" s="147"/>
      <c r="FT165" s="147"/>
      <c r="FU165" s="147"/>
      <c r="FV165" s="147"/>
      <c r="FW165" s="147"/>
      <c r="FX165" s="147"/>
      <c r="FY165" s="147"/>
      <c r="FZ165" s="147"/>
      <c r="GA165" s="147"/>
      <c r="GB165" s="147"/>
      <c r="GC165" s="147"/>
      <c r="GD165" s="147"/>
      <c r="GE165" s="147"/>
      <c r="GF165" s="147"/>
      <c r="GG165" s="147"/>
      <c r="GH165" s="147"/>
      <c r="GI165" s="147"/>
      <c r="GJ165" s="147"/>
      <c r="GK165" s="147"/>
      <c r="GL165" s="147"/>
      <c r="GM165" s="147"/>
      <c r="GN165" s="147"/>
      <c r="GO165" s="147"/>
      <c r="GP165" s="147"/>
      <c r="GQ165" s="147"/>
      <c r="GR165" s="147"/>
      <c r="GS165" s="147"/>
      <c r="GT165" s="147"/>
      <c r="GU165" s="147"/>
      <c r="GV165" s="147"/>
      <c r="GW165" s="147"/>
      <c r="GX165" s="147"/>
      <c r="GY165" s="147"/>
      <c r="GZ165" s="147"/>
      <c r="HA165" s="147"/>
      <c r="HB165" s="147"/>
      <c r="HC165" s="147"/>
      <c r="HD165" s="147"/>
      <c r="HE165" s="147"/>
      <c r="HF165" s="147"/>
      <c r="HG165" s="147"/>
      <c r="HH165" s="147"/>
      <c r="HI165" s="147"/>
      <c r="HJ165" s="147"/>
      <c r="HK165" s="147"/>
      <c r="HL165" s="147"/>
      <c r="HM165" s="147"/>
      <c r="HN165" s="147"/>
      <c r="HO165" s="147"/>
      <c r="HP165" s="147"/>
      <c r="HQ165" s="147"/>
      <c r="HR165" s="147"/>
      <c r="HS165" s="147"/>
      <c r="HT165" s="147"/>
      <c r="HU165" s="147"/>
      <c r="HV165" s="147"/>
      <c r="HW165" s="147"/>
      <c r="HX165" s="147"/>
      <c r="HY165" s="147"/>
      <c r="HZ165" s="147"/>
      <c r="IA165" s="147"/>
      <c r="IB165" s="147"/>
      <c r="IC165" s="147"/>
      <c r="ID165" s="147"/>
      <c r="IE165" s="147"/>
      <c r="IF165" s="147"/>
      <c r="IG165" s="147"/>
      <c r="IH165" s="147"/>
      <c r="II165" s="147"/>
      <c r="IJ165" s="147"/>
      <c r="IK165" s="147"/>
      <c r="IL165" s="147"/>
      <c r="IM165" s="147"/>
      <c r="IN165" s="147"/>
      <c r="IO165" s="147"/>
      <c r="IP165" s="147"/>
      <c r="IQ165" s="147"/>
      <c r="IR165" s="147"/>
      <c r="IS165" s="147"/>
      <c r="IT165" s="147"/>
      <c r="IU165" s="147"/>
      <c r="IV165" s="147"/>
      <c r="IW165" s="147"/>
    </row>
    <row r="166" customFormat="false" ht="12.75" hidden="false" customHeight="false" outlineLevel="0" collapsed="false">
      <c r="A166" s="1" t="n">
        <v>24</v>
      </c>
      <c r="B166" s="126" t="n">
        <v>1</v>
      </c>
      <c r="C166" s="118" t="n">
        <v>1</v>
      </c>
      <c r="D166" s="171"/>
      <c r="E166" s="172"/>
      <c r="F166" s="145" t="n">
        <f aca="false">D166-0.25</f>
        <v>-0.25</v>
      </c>
      <c r="G166" s="146" t="n">
        <f aca="false">D166+0.56</f>
        <v>0.56</v>
      </c>
      <c r="H166" s="198"/>
      <c r="I166" s="188"/>
      <c r="J166" s="183"/>
      <c r="K166" s="126"/>
      <c r="L166" s="126"/>
      <c r="M166" s="126"/>
      <c r="N166" s="126"/>
      <c r="O166" s="126"/>
      <c r="P166" s="147"/>
      <c r="Q166" s="147"/>
      <c r="R166" s="126"/>
      <c r="S166" s="126"/>
      <c r="T166" s="126"/>
      <c r="U166" s="126"/>
      <c r="V166" s="126"/>
      <c r="W166" s="126"/>
      <c r="X166" s="126"/>
      <c r="AD166" s="151"/>
      <c r="AE166" s="151"/>
      <c r="AF166" s="3"/>
      <c r="AG166" s="147"/>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c r="BI166" s="147"/>
      <c r="BJ166" s="147"/>
      <c r="BK166" s="147"/>
      <c r="BL166" s="147"/>
      <c r="BM166" s="147"/>
      <c r="BN166" s="147"/>
      <c r="BO166" s="147"/>
      <c r="BP166" s="147"/>
      <c r="BQ166" s="147"/>
      <c r="BR166" s="147"/>
      <c r="BS166" s="147"/>
      <c r="BT166" s="147"/>
      <c r="BU166" s="147"/>
      <c r="BV166" s="147"/>
      <c r="BW166" s="147"/>
      <c r="BX166" s="147"/>
      <c r="BY166" s="147"/>
      <c r="BZ166" s="147"/>
      <c r="CA166" s="147"/>
      <c r="CB166" s="147"/>
      <c r="CC166" s="147"/>
      <c r="CD166" s="147"/>
      <c r="CE166" s="147"/>
      <c r="CF166" s="147"/>
      <c r="CG166" s="147"/>
      <c r="CH166" s="147"/>
      <c r="CI166" s="147"/>
      <c r="CJ166" s="147"/>
      <c r="CK166" s="147"/>
      <c r="CL166" s="147"/>
      <c r="CM166" s="147"/>
      <c r="CN166" s="147"/>
      <c r="CO166" s="147"/>
      <c r="CP166" s="147"/>
      <c r="CQ166" s="147"/>
      <c r="CR166" s="147"/>
      <c r="CS166" s="147"/>
      <c r="CT166" s="147"/>
      <c r="CU166" s="147"/>
      <c r="CV166" s="147"/>
      <c r="CW166" s="147"/>
      <c r="CX166" s="147"/>
      <c r="CY166" s="147"/>
      <c r="CZ166" s="147"/>
      <c r="DA166" s="147"/>
      <c r="DB166" s="147"/>
      <c r="DC166" s="147"/>
      <c r="DD166" s="147"/>
      <c r="DE166" s="147"/>
      <c r="DF166" s="147"/>
      <c r="DG166" s="147"/>
      <c r="DH166" s="147"/>
      <c r="DI166" s="147"/>
      <c r="DJ166" s="147"/>
      <c r="DK166" s="147"/>
      <c r="DL166" s="147"/>
      <c r="DM166" s="147"/>
      <c r="DN166" s="147"/>
      <c r="DO166" s="147"/>
      <c r="DP166" s="147"/>
      <c r="DQ166" s="147"/>
      <c r="DR166" s="147"/>
      <c r="DS166" s="147"/>
      <c r="DT166" s="147"/>
      <c r="DU166" s="147"/>
      <c r="DV166" s="147"/>
      <c r="DW166" s="147"/>
      <c r="DX166" s="147"/>
      <c r="DY166" s="147"/>
      <c r="DZ166" s="147"/>
      <c r="EA166" s="147"/>
      <c r="EB166" s="147"/>
      <c r="EC166" s="147"/>
      <c r="ED166" s="147"/>
      <c r="EE166" s="147"/>
      <c r="EF166" s="147"/>
      <c r="EG166" s="147"/>
      <c r="EH166" s="147"/>
      <c r="EI166" s="147"/>
      <c r="EJ166" s="147"/>
      <c r="EK166" s="147"/>
      <c r="EL166" s="147"/>
      <c r="EM166" s="147"/>
      <c r="EN166" s="147"/>
      <c r="EO166" s="147"/>
      <c r="EP166" s="147"/>
      <c r="EQ166" s="147"/>
      <c r="ER166" s="147"/>
      <c r="ES166" s="147"/>
      <c r="ET166" s="147"/>
      <c r="EU166" s="147"/>
      <c r="EV166" s="147"/>
      <c r="EW166" s="147"/>
      <c r="EX166" s="147"/>
      <c r="EY166" s="147"/>
      <c r="EZ166" s="147"/>
      <c r="FA166" s="147"/>
      <c r="FB166" s="147"/>
      <c r="FC166" s="147"/>
      <c r="FD166" s="147"/>
      <c r="FE166" s="147"/>
      <c r="FF166" s="147"/>
      <c r="FG166" s="147"/>
      <c r="FH166" s="147"/>
      <c r="FI166" s="147"/>
      <c r="FJ166" s="147"/>
      <c r="FK166" s="147"/>
      <c r="FL166" s="147"/>
      <c r="FM166" s="147"/>
      <c r="FN166" s="147"/>
      <c r="FO166" s="147"/>
      <c r="FP166" s="147"/>
      <c r="FQ166" s="147"/>
      <c r="FR166" s="147"/>
      <c r="FS166" s="147"/>
      <c r="FT166" s="147"/>
      <c r="FU166" s="147"/>
      <c r="FV166" s="147"/>
      <c r="FW166" s="147"/>
      <c r="FX166" s="147"/>
      <c r="FY166" s="147"/>
      <c r="FZ166" s="147"/>
      <c r="GA166" s="147"/>
      <c r="GB166" s="147"/>
      <c r="GC166" s="147"/>
      <c r="GD166" s="147"/>
      <c r="GE166" s="147"/>
      <c r="GF166" s="147"/>
      <c r="GG166" s="147"/>
      <c r="GH166" s="147"/>
      <c r="GI166" s="147"/>
      <c r="GJ166" s="147"/>
      <c r="GK166" s="147"/>
      <c r="GL166" s="147"/>
      <c r="GM166" s="147"/>
      <c r="GN166" s="147"/>
      <c r="GO166" s="147"/>
      <c r="GP166" s="147"/>
      <c r="GQ166" s="147"/>
      <c r="GR166" s="147"/>
      <c r="GS166" s="147"/>
      <c r="GT166" s="147"/>
      <c r="GU166" s="147"/>
      <c r="GV166" s="147"/>
      <c r="GW166" s="147"/>
      <c r="GX166" s="147"/>
      <c r="GY166" s="147"/>
      <c r="GZ166" s="147"/>
      <c r="HA166" s="147"/>
      <c r="HB166" s="147"/>
      <c r="HC166" s="147"/>
      <c r="HD166" s="147"/>
      <c r="HE166" s="147"/>
      <c r="HF166" s="147"/>
      <c r="HG166" s="147"/>
      <c r="HH166" s="147"/>
      <c r="HI166" s="147"/>
      <c r="HJ166" s="147"/>
      <c r="HK166" s="147"/>
      <c r="HL166" s="147"/>
      <c r="HM166" s="147"/>
      <c r="HN166" s="147"/>
      <c r="HO166" s="147"/>
      <c r="HP166" s="147"/>
      <c r="HQ166" s="147"/>
      <c r="HR166" s="147"/>
      <c r="HS166" s="147"/>
      <c r="HT166" s="147"/>
      <c r="HU166" s="147"/>
      <c r="HV166" s="147"/>
      <c r="HW166" s="147"/>
      <c r="HX166" s="147"/>
      <c r="HY166" s="147"/>
      <c r="HZ166" s="147"/>
      <c r="IA166" s="147"/>
      <c r="IB166" s="147"/>
      <c r="IC166" s="147"/>
      <c r="ID166" s="147"/>
      <c r="IE166" s="147"/>
      <c r="IF166" s="147"/>
      <c r="IG166" s="147"/>
      <c r="IH166" s="147"/>
      <c r="II166" s="147"/>
      <c r="IJ166" s="147"/>
      <c r="IK166" s="147"/>
      <c r="IL166" s="147"/>
      <c r="IM166" s="147"/>
      <c r="IN166" s="147"/>
      <c r="IO166" s="147"/>
      <c r="IP166" s="147"/>
      <c r="IQ166" s="147"/>
      <c r="IR166" s="147"/>
      <c r="IS166" s="147"/>
      <c r="IT166" s="147"/>
      <c r="IU166" s="147"/>
      <c r="IV166" s="147"/>
      <c r="IW166" s="147"/>
    </row>
    <row r="167" customFormat="false" ht="12.75" hidden="false" customHeight="false" outlineLevel="0" collapsed="false">
      <c r="D167" s="199"/>
      <c r="E167" s="200"/>
      <c r="H167" s="201"/>
      <c r="P167" s="147"/>
      <c r="Q167" s="147"/>
      <c r="AD167" s="151"/>
      <c r="AE167" s="151"/>
      <c r="AF167" s="3"/>
      <c r="AG167" s="147"/>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c r="BI167" s="147"/>
      <c r="BJ167" s="147"/>
      <c r="BK167" s="147"/>
      <c r="BL167" s="147"/>
      <c r="BM167" s="147"/>
      <c r="BN167" s="147"/>
      <c r="BO167" s="147"/>
      <c r="BP167" s="147"/>
      <c r="BQ167" s="147"/>
      <c r="BR167" s="147"/>
      <c r="BS167" s="147"/>
      <c r="BT167" s="147"/>
      <c r="BU167" s="147"/>
      <c r="BV167" s="147"/>
      <c r="BW167" s="147"/>
      <c r="BX167" s="147"/>
      <c r="BY167" s="147"/>
      <c r="BZ167" s="147"/>
      <c r="CA167" s="147"/>
      <c r="CB167" s="147"/>
      <c r="CC167" s="147"/>
      <c r="CD167" s="147"/>
      <c r="CE167" s="147"/>
      <c r="CF167" s="147"/>
      <c r="CG167" s="147"/>
      <c r="CH167" s="147"/>
      <c r="CI167" s="147"/>
      <c r="CJ167" s="147"/>
      <c r="CK167" s="147"/>
      <c r="CL167" s="147"/>
      <c r="CM167" s="147"/>
      <c r="CN167" s="147"/>
      <c r="CO167" s="147"/>
      <c r="CP167" s="147"/>
      <c r="CQ167" s="147"/>
      <c r="CR167" s="147"/>
      <c r="CS167" s="147"/>
      <c r="CT167" s="147"/>
      <c r="CU167" s="147"/>
      <c r="CV167" s="147"/>
      <c r="CW167" s="147"/>
      <c r="CX167" s="147"/>
      <c r="CY167" s="147"/>
      <c r="CZ167" s="147"/>
      <c r="DA167" s="147"/>
      <c r="DB167" s="147"/>
      <c r="DC167" s="147"/>
      <c r="DD167" s="147"/>
      <c r="DE167" s="147"/>
      <c r="DF167" s="147"/>
      <c r="DG167" s="147"/>
      <c r="DH167" s="147"/>
      <c r="DI167" s="147"/>
      <c r="DJ167" s="147"/>
      <c r="DK167" s="147"/>
      <c r="DL167" s="147"/>
      <c r="DM167" s="147"/>
      <c r="DN167" s="147"/>
      <c r="DO167" s="147"/>
      <c r="DP167" s="147"/>
      <c r="DQ167" s="147"/>
      <c r="DR167" s="147"/>
      <c r="DS167" s="147"/>
      <c r="DT167" s="147"/>
      <c r="DU167" s="147"/>
      <c r="DV167" s="147"/>
      <c r="DW167" s="147"/>
      <c r="DX167" s="147"/>
      <c r="DY167" s="147"/>
      <c r="DZ167" s="147"/>
      <c r="EA167" s="147"/>
      <c r="EB167" s="147"/>
      <c r="EC167" s="147"/>
      <c r="ED167" s="147"/>
      <c r="EE167" s="147"/>
      <c r="EF167" s="147"/>
      <c r="EG167" s="147"/>
      <c r="EH167" s="147"/>
      <c r="EI167" s="147"/>
      <c r="EJ167" s="147"/>
      <c r="EK167" s="147"/>
      <c r="EL167" s="147"/>
      <c r="EM167" s="147"/>
      <c r="EN167" s="147"/>
      <c r="EO167" s="147"/>
      <c r="EP167" s="147"/>
      <c r="EQ167" s="147"/>
      <c r="ER167" s="147"/>
      <c r="ES167" s="147"/>
      <c r="ET167" s="147"/>
      <c r="EU167" s="147"/>
      <c r="EV167" s="147"/>
      <c r="EW167" s="147"/>
      <c r="EX167" s="147"/>
      <c r="EY167" s="147"/>
      <c r="EZ167" s="147"/>
      <c r="FA167" s="147"/>
      <c r="FB167" s="147"/>
      <c r="FC167" s="147"/>
      <c r="FD167" s="147"/>
      <c r="FE167" s="147"/>
      <c r="FF167" s="147"/>
      <c r="FG167" s="147"/>
      <c r="FH167" s="147"/>
      <c r="FI167" s="147"/>
      <c r="FJ167" s="147"/>
      <c r="FK167" s="147"/>
      <c r="FL167" s="147"/>
      <c r="FM167" s="147"/>
      <c r="FN167" s="147"/>
      <c r="FO167" s="147"/>
      <c r="FP167" s="147"/>
      <c r="FQ167" s="147"/>
      <c r="FR167" s="147"/>
      <c r="FS167" s="147"/>
      <c r="FT167" s="147"/>
      <c r="FU167" s="147"/>
      <c r="FV167" s="147"/>
      <c r="FW167" s="147"/>
      <c r="FX167" s="147"/>
      <c r="FY167" s="147"/>
      <c r="FZ167" s="147"/>
      <c r="GA167" s="147"/>
      <c r="GB167" s="147"/>
      <c r="GC167" s="147"/>
      <c r="GD167" s="147"/>
      <c r="GE167" s="147"/>
      <c r="GF167" s="147"/>
      <c r="GG167" s="147"/>
      <c r="GH167" s="147"/>
      <c r="GI167" s="147"/>
      <c r="GJ167" s="147"/>
      <c r="GK167" s="147"/>
      <c r="GL167" s="147"/>
      <c r="GM167" s="147"/>
      <c r="GN167" s="147"/>
      <c r="GO167" s="147"/>
      <c r="GP167" s="147"/>
      <c r="GQ167" s="147"/>
      <c r="GR167" s="147"/>
      <c r="GS167" s="147"/>
      <c r="GT167" s="147"/>
      <c r="GU167" s="147"/>
      <c r="GV167" s="147"/>
      <c r="GW167" s="147"/>
      <c r="GX167" s="147"/>
      <c r="GY167" s="147"/>
      <c r="GZ167" s="147"/>
      <c r="HA167" s="147"/>
      <c r="HB167" s="147"/>
      <c r="HC167" s="147"/>
      <c r="HD167" s="147"/>
      <c r="HE167" s="147"/>
      <c r="HF167" s="147"/>
      <c r="HG167" s="147"/>
      <c r="HH167" s="147"/>
      <c r="HI167" s="147"/>
      <c r="HJ167" s="147"/>
      <c r="HK167" s="147"/>
      <c r="HL167" s="147"/>
      <c r="HM167" s="147"/>
      <c r="HN167" s="147"/>
      <c r="HO167" s="147"/>
      <c r="HP167" s="147"/>
      <c r="HQ167" s="147"/>
      <c r="HR167" s="147"/>
      <c r="HS167" s="147"/>
      <c r="HT167" s="147"/>
      <c r="HU167" s="147"/>
      <c r="HV167" s="147"/>
      <c r="HW167" s="147"/>
      <c r="HX167" s="147"/>
      <c r="HY167" s="147"/>
      <c r="HZ167" s="147"/>
      <c r="IA167" s="147"/>
      <c r="IB167" s="147"/>
      <c r="IC167" s="147"/>
      <c r="ID167" s="147"/>
      <c r="IE167" s="147"/>
      <c r="IF167" s="147"/>
      <c r="IG167" s="147"/>
      <c r="IH167" s="147"/>
      <c r="II167" s="147"/>
      <c r="IJ167" s="147"/>
      <c r="IK167" s="147"/>
      <c r="IL167" s="147"/>
      <c r="IM167" s="147"/>
      <c r="IN167" s="147"/>
      <c r="IO167" s="147"/>
      <c r="IP167" s="147"/>
      <c r="IQ167" s="147"/>
      <c r="IR167" s="147"/>
      <c r="IS167" s="147"/>
      <c r="IT167" s="147"/>
      <c r="IU167" s="147"/>
      <c r="IV167" s="147"/>
      <c r="IW167" s="147"/>
    </row>
    <row r="168" customFormat="false" ht="12.75" hidden="false" customHeight="false" outlineLevel="0" collapsed="false">
      <c r="P168" s="147"/>
      <c r="Q168" s="147"/>
      <c r="AD168" s="151"/>
      <c r="AE168" s="151"/>
      <c r="AF168" s="3"/>
      <c r="AG168" s="147"/>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c r="BI168" s="147"/>
      <c r="BJ168" s="147"/>
      <c r="BK168" s="147"/>
      <c r="BL168" s="147"/>
      <c r="BM168" s="147"/>
      <c r="BN168" s="147"/>
      <c r="BO168" s="147"/>
      <c r="BP168" s="147"/>
      <c r="BQ168" s="147"/>
      <c r="BR168" s="147"/>
      <c r="BS168" s="147"/>
      <c r="BT168" s="147"/>
      <c r="BU168" s="147"/>
      <c r="BV168" s="147"/>
      <c r="BW168" s="147"/>
      <c r="BX168" s="147"/>
      <c r="BY168" s="147"/>
      <c r="BZ168" s="147"/>
      <c r="CA168" s="147"/>
      <c r="CB168" s="147"/>
      <c r="CC168" s="147"/>
      <c r="CD168" s="147"/>
      <c r="CE168" s="147"/>
      <c r="CF168" s="147"/>
      <c r="CG168" s="147"/>
      <c r="CH168" s="147"/>
      <c r="CI168" s="147"/>
      <c r="CJ168" s="147"/>
      <c r="CK168" s="147"/>
      <c r="CL168" s="147"/>
      <c r="CM168" s="147"/>
      <c r="CN168" s="147"/>
      <c r="CO168" s="147"/>
      <c r="CP168" s="147"/>
      <c r="CQ168" s="147"/>
      <c r="CR168" s="147"/>
      <c r="CS168" s="147"/>
      <c r="CT168" s="147"/>
      <c r="CU168" s="147"/>
      <c r="CV168" s="147"/>
      <c r="CW168" s="147"/>
      <c r="CX168" s="147"/>
      <c r="CY168" s="147"/>
      <c r="CZ168" s="147"/>
      <c r="DA168" s="147"/>
      <c r="DB168" s="147"/>
      <c r="DC168" s="147"/>
      <c r="DD168" s="147"/>
      <c r="DE168" s="147"/>
      <c r="DF168" s="147"/>
      <c r="DG168" s="147"/>
      <c r="DH168" s="147"/>
      <c r="DI168" s="147"/>
      <c r="DJ168" s="147"/>
      <c r="DK168" s="147"/>
      <c r="DL168" s="147"/>
      <c r="DM168" s="147"/>
      <c r="DN168" s="147"/>
      <c r="DO168" s="147"/>
      <c r="DP168" s="147"/>
      <c r="DQ168" s="147"/>
      <c r="DR168" s="147"/>
      <c r="DS168" s="147"/>
      <c r="DT168" s="147"/>
      <c r="DU168" s="147"/>
      <c r="DV168" s="147"/>
      <c r="DW168" s="147"/>
      <c r="DX168" s="147"/>
      <c r="DY168" s="147"/>
      <c r="DZ168" s="147"/>
      <c r="EA168" s="147"/>
      <c r="EB168" s="147"/>
      <c r="EC168" s="147"/>
      <c r="ED168" s="147"/>
      <c r="EE168" s="147"/>
      <c r="EF168" s="147"/>
      <c r="EG168" s="147"/>
      <c r="EH168" s="147"/>
      <c r="EI168" s="147"/>
      <c r="EJ168" s="147"/>
      <c r="EK168" s="147"/>
      <c r="EL168" s="147"/>
      <c r="EM168" s="147"/>
      <c r="EN168" s="147"/>
      <c r="EO168" s="147"/>
      <c r="EP168" s="147"/>
      <c r="EQ168" s="147"/>
      <c r="ER168" s="147"/>
      <c r="ES168" s="147"/>
      <c r="ET168" s="147"/>
      <c r="EU168" s="147"/>
      <c r="EV168" s="147"/>
      <c r="EW168" s="147"/>
      <c r="EX168" s="147"/>
      <c r="EY168" s="147"/>
      <c r="EZ168" s="147"/>
      <c r="FA168" s="147"/>
      <c r="FB168" s="147"/>
      <c r="FC168" s="147"/>
      <c r="FD168" s="147"/>
      <c r="FE168" s="147"/>
      <c r="FF168" s="147"/>
      <c r="FG168" s="147"/>
      <c r="FH168" s="147"/>
      <c r="FI168" s="147"/>
      <c r="FJ168" s="147"/>
      <c r="FK168" s="147"/>
      <c r="FL168" s="147"/>
      <c r="FM168" s="147"/>
      <c r="FN168" s="147"/>
      <c r="FO168" s="147"/>
      <c r="FP168" s="147"/>
      <c r="FQ168" s="147"/>
      <c r="FR168" s="147"/>
      <c r="FS168" s="147"/>
      <c r="FT168" s="147"/>
      <c r="FU168" s="147"/>
      <c r="FV168" s="147"/>
      <c r="FW168" s="147"/>
      <c r="FX168" s="147"/>
      <c r="FY168" s="147"/>
      <c r="FZ168" s="147"/>
      <c r="GA168" s="147"/>
      <c r="GB168" s="147"/>
      <c r="GC168" s="147"/>
      <c r="GD168" s="147"/>
      <c r="GE168" s="147"/>
      <c r="GF168" s="147"/>
      <c r="GG168" s="147"/>
      <c r="GH168" s="147"/>
      <c r="GI168" s="147"/>
      <c r="GJ168" s="147"/>
      <c r="GK168" s="147"/>
      <c r="GL168" s="147"/>
      <c r="GM168" s="147"/>
      <c r="GN168" s="147"/>
      <c r="GO168" s="147"/>
      <c r="GP168" s="147"/>
      <c r="GQ168" s="147"/>
      <c r="GR168" s="147"/>
      <c r="GS168" s="147"/>
      <c r="GT168" s="147"/>
      <c r="GU168" s="147"/>
      <c r="GV168" s="147"/>
      <c r="GW168" s="147"/>
      <c r="GX168" s="147"/>
      <c r="GY168" s="147"/>
      <c r="GZ168" s="147"/>
      <c r="HA168" s="147"/>
      <c r="HB168" s="147"/>
      <c r="HC168" s="147"/>
      <c r="HD168" s="147"/>
      <c r="HE168" s="147"/>
      <c r="HF168" s="147"/>
      <c r="HG168" s="147"/>
      <c r="HH168" s="147"/>
      <c r="HI168" s="147"/>
      <c r="HJ168" s="147"/>
      <c r="HK168" s="147"/>
      <c r="HL168" s="147"/>
      <c r="HM168" s="147"/>
      <c r="HN168" s="147"/>
      <c r="HO168" s="147"/>
      <c r="HP168" s="147"/>
      <c r="HQ168" s="147"/>
      <c r="HR168" s="147"/>
      <c r="HS168" s="147"/>
      <c r="HT168" s="147"/>
      <c r="HU168" s="147"/>
      <c r="HV168" s="147"/>
      <c r="HW168" s="147"/>
      <c r="HX168" s="147"/>
      <c r="HY168" s="147"/>
      <c r="HZ168" s="147"/>
      <c r="IA168" s="147"/>
      <c r="IB168" s="147"/>
      <c r="IC168" s="147"/>
      <c r="ID168" s="147"/>
      <c r="IE168" s="147"/>
      <c r="IF168" s="147"/>
      <c r="IG168" s="147"/>
      <c r="IH168" s="147"/>
      <c r="II168" s="147"/>
      <c r="IJ168" s="147"/>
      <c r="IK168" s="147"/>
      <c r="IL168" s="147"/>
      <c r="IM168" s="147"/>
      <c r="IN168" s="147"/>
      <c r="IO168" s="147"/>
      <c r="IP168" s="147"/>
      <c r="IQ168" s="147"/>
      <c r="IR168" s="147"/>
      <c r="IS168" s="147"/>
      <c r="IT168" s="147"/>
      <c r="IU168" s="147"/>
      <c r="IV168" s="147"/>
      <c r="IW168" s="147"/>
    </row>
    <row r="169" customFormat="false" ht="12.75" hidden="false" customHeight="false" outlineLevel="0" collapsed="false">
      <c r="P169" s="147"/>
      <c r="Q169" s="147"/>
      <c r="AD169" s="151"/>
      <c r="AE169" s="151"/>
      <c r="AG169" s="147"/>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c r="BI169" s="147"/>
      <c r="BJ169" s="147"/>
      <c r="BK169" s="147"/>
      <c r="BL169" s="147"/>
      <c r="BM169" s="147"/>
      <c r="BN169" s="147"/>
      <c r="BO169" s="147"/>
      <c r="BP169" s="147"/>
      <c r="BQ169" s="147"/>
      <c r="BR169" s="147"/>
      <c r="BS169" s="147"/>
      <c r="BT169" s="147"/>
      <c r="BU169" s="147"/>
      <c r="BV169" s="147"/>
      <c r="BW169" s="147"/>
      <c r="BX169" s="147"/>
      <c r="BY169" s="147"/>
      <c r="BZ169" s="147"/>
      <c r="CA169" s="147"/>
      <c r="CB169" s="147"/>
      <c r="CC169" s="147"/>
      <c r="CD169" s="147"/>
      <c r="CE169" s="147"/>
      <c r="CF169" s="147"/>
      <c r="CG169" s="147"/>
      <c r="CH169" s="147"/>
      <c r="CI169" s="147"/>
      <c r="CJ169" s="147"/>
      <c r="CK169" s="147"/>
      <c r="CL169" s="147"/>
      <c r="CM169" s="147"/>
      <c r="CN169" s="147"/>
      <c r="CO169" s="147"/>
      <c r="CP169" s="147"/>
      <c r="CQ169" s="147"/>
      <c r="CR169" s="147"/>
      <c r="CS169" s="147"/>
      <c r="CT169" s="147"/>
      <c r="CU169" s="147"/>
      <c r="CV169" s="147"/>
      <c r="CW169" s="147"/>
      <c r="CX169" s="147"/>
      <c r="CY169" s="147"/>
      <c r="CZ169" s="147"/>
      <c r="DA169" s="147"/>
      <c r="DB169" s="147"/>
      <c r="DC169" s="147"/>
      <c r="DD169" s="147"/>
      <c r="DE169" s="147"/>
      <c r="DF169" s="147"/>
      <c r="DG169" s="147"/>
      <c r="DH169" s="147"/>
      <c r="DI169" s="147"/>
      <c r="DJ169" s="147"/>
      <c r="DK169" s="147"/>
      <c r="DL169" s="147"/>
      <c r="DM169" s="147"/>
      <c r="DN169" s="147"/>
      <c r="DO169" s="147"/>
      <c r="DP169" s="147"/>
      <c r="DQ169" s="147"/>
      <c r="DR169" s="147"/>
      <c r="DS169" s="147"/>
      <c r="DT169" s="147"/>
      <c r="DU169" s="147"/>
      <c r="DV169" s="147"/>
      <c r="DW169" s="147"/>
      <c r="DX169" s="147"/>
      <c r="DY169" s="147"/>
      <c r="DZ169" s="147"/>
      <c r="EA169" s="147"/>
      <c r="EB169" s="147"/>
      <c r="EC169" s="147"/>
      <c r="ED169" s="147"/>
      <c r="EE169" s="147"/>
      <c r="EF169" s="147"/>
      <c r="EG169" s="147"/>
      <c r="EH169" s="147"/>
      <c r="EI169" s="147"/>
      <c r="EJ169" s="147"/>
      <c r="EK169" s="147"/>
      <c r="EL169" s="147"/>
      <c r="EM169" s="147"/>
      <c r="EN169" s="147"/>
      <c r="EO169" s="147"/>
      <c r="EP169" s="147"/>
      <c r="EQ169" s="147"/>
      <c r="ER169" s="147"/>
      <c r="ES169" s="147"/>
      <c r="ET169" s="147"/>
      <c r="EU169" s="147"/>
      <c r="EV169" s="147"/>
      <c r="EW169" s="147"/>
      <c r="EX169" s="147"/>
      <c r="EY169" s="147"/>
      <c r="EZ169" s="147"/>
      <c r="FA169" s="147"/>
      <c r="FB169" s="147"/>
      <c r="FC169" s="147"/>
      <c r="FD169" s="147"/>
      <c r="FE169" s="147"/>
      <c r="FF169" s="147"/>
      <c r="FG169" s="147"/>
      <c r="FH169" s="147"/>
      <c r="FI169" s="147"/>
      <c r="FJ169" s="147"/>
      <c r="FK169" s="147"/>
      <c r="FL169" s="147"/>
      <c r="FM169" s="147"/>
      <c r="FN169" s="147"/>
      <c r="FO169" s="147"/>
      <c r="FP169" s="147"/>
      <c r="FQ169" s="147"/>
      <c r="FR169" s="147"/>
      <c r="FS169" s="147"/>
      <c r="FT169" s="147"/>
      <c r="FU169" s="147"/>
      <c r="FV169" s="147"/>
      <c r="FW169" s="147"/>
      <c r="FX169" s="147"/>
      <c r="FY169" s="147"/>
      <c r="FZ169" s="147"/>
      <c r="GA169" s="147"/>
      <c r="GB169" s="147"/>
      <c r="GC169" s="147"/>
      <c r="GD169" s="147"/>
      <c r="GE169" s="147"/>
      <c r="GF169" s="147"/>
      <c r="GG169" s="147"/>
      <c r="GH169" s="147"/>
      <c r="GI169" s="147"/>
      <c r="GJ169" s="147"/>
      <c r="GK169" s="147"/>
      <c r="GL169" s="147"/>
      <c r="GM169" s="147"/>
      <c r="GN169" s="147"/>
      <c r="GO169" s="147"/>
      <c r="GP169" s="147"/>
      <c r="GQ169" s="147"/>
      <c r="GR169" s="147"/>
      <c r="GS169" s="147"/>
      <c r="GT169" s="147"/>
      <c r="GU169" s="147"/>
      <c r="GV169" s="147"/>
      <c r="GW169" s="147"/>
      <c r="GX169" s="147"/>
      <c r="GY169" s="147"/>
      <c r="GZ169" s="147"/>
      <c r="HA169" s="147"/>
      <c r="HB169" s="147"/>
      <c r="HC169" s="147"/>
      <c r="HD169" s="147"/>
      <c r="HE169" s="147"/>
      <c r="HF169" s="147"/>
      <c r="HG169" s="147"/>
      <c r="HH169" s="147"/>
      <c r="HI169" s="147"/>
      <c r="HJ169" s="147"/>
      <c r="HK169" s="147"/>
      <c r="HL169" s="147"/>
      <c r="HM169" s="147"/>
      <c r="HN169" s="147"/>
      <c r="HO169" s="147"/>
      <c r="HP169" s="147"/>
      <c r="HQ169" s="147"/>
      <c r="HR169" s="147"/>
      <c r="HS169" s="147"/>
      <c r="HT169" s="147"/>
      <c r="HU169" s="147"/>
      <c r="HV169" s="147"/>
      <c r="HW169" s="147"/>
      <c r="HX169" s="147"/>
      <c r="HY169" s="147"/>
      <c r="HZ169" s="147"/>
      <c r="IA169" s="147"/>
      <c r="IB169" s="147"/>
      <c r="IC169" s="147"/>
      <c r="ID169" s="147"/>
      <c r="IE169" s="147"/>
      <c r="IF169" s="147"/>
      <c r="IG169" s="147"/>
      <c r="IH169" s="147"/>
      <c r="II169" s="147"/>
      <c r="IJ169" s="147"/>
      <c r="IK169" s="147"/>
      <c r="IL169" s="147"/>
      <c r="IM169" s="147"/>
      <c r="IN169" s="147"/>
      <c r="IO169" s="147"/>
      <c r="IP169" s="147"/>
      <c r="IQ169" s="147"/>
      <c r="IR169" s="147"/>
      <c r="IS169" s="147"/>
      <c r="IT169" s="147"/>
      <c r="IU169" s="147"/>
      <c r="IV169" s="147"/>
      <c r="IW169" s="147"/>
    </row>
    <row r="170" customFormat="false" ht="12.75" hidden="false" customHeight="false" outlineLevel="0" collapsed="false">
      <c r="P170" s="147"/>
      <c r="Q170" s="147"/>
      <c r="AD170" s="151"/>
      <c r="AE170" s="151"/>
      <c r="AG170" s="147"/>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c r="BI170" s="147"/>
      <c r="BJ170" s="147"/>
      <c r="BK170" s="147"/>
      <c r="BL170" s="147"/>
      <c r="BM170" s="147"/>
      <c r="BN170" s="147"/>
      <c r="BO170" s="147"/>
      <c r="BP170" s="147"/>
      <c r="BQ170" s="147"/>
      <c r="BR170" s="147"/>
      <c r="BS170" s="147"/>
      <c r="BT170" s="147"/>
      <c r="BU170" s="147"/>
      <c r="BV170" s="147"/>
      <c r="BW170" s="147"/>
      <c r="BX170" s="147"/>
      <c r="BY170" s="147"/>
      <c r="BZ170" s="147"/>
      <c r="CA170" s="147"/>
      <c r="CB170" s="147"/>
      <c r="CC170" s="147"/>
      <c r="CD170" s="147"/>
      <c r="CE170" s="147"/>
      <c r="CF170" s="147"/>
      <c r="CG170" s="147"/>
      <c r="CH170" s="147"/>
      <c r="CI170" s="147"/>
      <c r="CJ170" s="147"/>
      <c r="CK170" s="147"/>
      <c r="CL170" s="147"/>
      <c r="CM170" s="147"/>
      <c r="CN170" s="147"/>
      <c r="CO170" s="147"/>
      <c r="CP170" s="147"/>
      <c r="CQ170" s="147"/>
      <c r="CR170" s="147"/>
      <c r="CS170" s="147"/>
      <c r="CT170" s="147"/>
      <c r="CU170" s="147"/>
      <c r="CV170" s="147"/>
      <c r="CW170" s="147"/>
      <c r="CX170" s="147"/>
      <c r="CY170" s="147"/>
      <c r="CZ170" s="147"/>
      <c r="DA170" s="147"/>
      <c r="DB170" s="147"/>
      <c r="DC170" s="147"/>
      <c r="DD170" s="147"/>
      <c r="DE170" s="147"/>
      <c r="DF170" s="147"/>
      <c r="DG170" s="147"/>
      <c r="DH170" s="147"/>
      <c r="DI170" s="147"/>
      <c r="DJ170" s="147"/>
      <c r="DK170" s="147"/>
      <c r="DL170" s="147"/>
      <c r="DM170" s="147"/>
      <c r="DN170" s="147"/>
      <c r="DO170" s="147"/>
      <c r="DP170" s="147"/>
      <c r="DQ170" s="147"/>
      <c r="DR170" s="147"/>
      <c r="DS170" s="147"/>
      <c r="DT170" s="147"/>
      <c r="DU170" s="147"/>
      <c r="DV170" s="147"/>
      <c r="DW170" s="147"/>
      <c r="DX170" s="147"/>
      <c r="DY170" s="147"/>
      <c r="DZ170" s="147"/>
      <c r="EA170" s="147"/>
      <c r="EB170" s="147"/>
      <c r="EC170" s="147"/>
      <c r="ED170" s="147"/>
      <c r="EE170" s="147"/>
      <c r="EF170" s="147"/>
      <c r="EG170" s="147"/>
      <c r="EH170" s="147"/>
      <c r="EI170" s="147"/>
      <c r="EJ170" s="147"/>
      <c r="EK170" s="147"/>
      <c r="EL170" s="147"/>
      <c r="EM170" s="147"/>
      <c r="EN170" s="147"/>
      <c r="EO170" s="147"/>
      <c r="EP170" s="147"/>
      <c r="EQ170" s="147"/>
      <c r="ER170" s="147"/>
      <c r="ES170" s="147"/>
      <c r="ET170" s="147"/>
      <c r="EU170" s="147"/>
      <c r="EV170" s="147"/>
      <c r="EW170" s="147"/>
      <c r="EX170" s="147"/>
      <c r="EY170" s="147"/>
      <c r="EZ170" s="147"/>
      <c r="FA170" s="147"/>
      <c r="FB170" s="147"/>
      <c r="FC170" s="147"/>
      <c r="FD170" s="147"/>
      <c r="FE170" s="147"/>
      <c r="FF170" s="147"/>
      <c r="FG170" s="147"/>
      <c r="FH170" s="147"/>
      <c r="FI170" s="147"/>
      <c r="FJ170" s="147"/>
      <c r="FK170" s="147"/>
      <c r="FL170" s="147"/>
      <c r="FM170" s="147"/>
      <c r="FN170" s="147"/>
      <c r="FO170" s="147"/>
      <c r="FP170" s="147"/>
      <c r="FQ170" s="147"/>
      <c r="FR170" s="147"/>
      <c r="FS170" s="147"/>
      <c r="FT170" s="147"/>
      <c r="FU170" s="147"/>
      <c r="FV170" s="147"/>
      <c r="FW170" s="147"/>
      <c r="FX170" s="147"/>
      <c r="FY170" s="147"/>
      <c r="FZ170" s="147"/>
      <c r="GA170" s="147"/>
      <c r="GB170" s="147"/>
      <c r="GC170" s="147"/>
      <c r="GD170" s="147"/>
      <c r="GE170" s="147"/>
      <c r="GF170" s="147"/>
      <c r="GG170" s="147"/>
      <c r="GH170" s="147"/>
      <c r="GI170" s="147"/>
      <c r="GJ170" s="147"/>
      <c r="GK170" s="147"/>
      <c r="GL170" s="147"/>
      <c r="GM170" s="147"/>
      <c r="GN170" s="147"/>
      <c r="GO170" s="147"/>
      <c r="GP170" s="147"/>
      <c r="GQ170" s="147"/>
      <c r="GR170" s="147"/>
      <c r="GS170" s="147"/>
      <c r="GT170" s="147"/>
      <c r="GU170" s="147"/>
      <c r="GV170" s="147"/>
      <c r="GW170" s="147"/>
      <c r="GX170" s="147"/>
      <c r="GY170" s="147"/>
      <c r="GZ170" s="147"/>
      <c r="HA170" s="147"/>
      <c r="HB170" s="147"/>
      <c r="HC170" s="147"/>
      <c r="HD170" s="147"/>
      <c r="HE170" s="147"/>
      <c r="HF170" s="147"/>
      <c r="HG170" s="147"/>
      <c r="HH170" s="147"/>
      <c r="HI170" s="147"/>
      <c r="HJ170" s="147"/>
      <c r="HK170" s="147"/>
      <c r="HL170" s="147"/>
      <c r="HM170" s="147"/>
      <c r="HN170" s="147"/>
      <c r="HO170" s="147"/>
      <c r="HP170" s="147"/>
      <c r="HQ170" s="147"/>
      <c r="HR170" s="147"/>
      <c r="HS170" s="147"/>
      <c r="HT170" s="147"/>
      <c r="HU170" s="147"/>
      <c r="HV170" s="147"/>
      <c r="HW170" s="147"/>
      <c r="HX170" s="147"/>
      <c r="HY170" s="147"/>
      <c r="HZ170" s="147"/>
      <c r="IA170" s="147"/>
      <c r="IB170" s="147"/>
      <c r="IC170" s="147"/>
      <c r="ID170" s="147"/>
      <c r="IE170" s="147"/>
      <c r="IF170" s="147"/>
      <c r="IG170" s="147"/>
      <c r="IH170" s="147"/>
      <c r="II170" s="147"/>
      <c r="IJ170" s="147"/>
      <c r="IK170" s="147"/>
      <c r="IL170" s="147"/>
      <c r="IM170" s="147"/>
      <c r="IN170" s="147"/>
      <c r="IO170" s="147"/>
      <c r="IP170" s="147"/>
      <c r="IQ170" s="147"/>
      <c r="IR170" s="147"/>
      <c r="IS170" s="147"/>
      <c r="IT170" s="147"/>
      <c r="IU170" s="147"/>
      <c r="IV170" s="147"/>
      <c r="IW170" s="147"/>
    </row>
    <row r="171" customFormat="false" ht="12.75" hidden="false" customHeight="false" outlineLevel="0" collapsed="false">
      <c r="P171" s="147"/>
      <c r="Q171" s="147"/>
      <c r="AD171" s="151"/>
      <c r="AE171" s="151"/>
      <c r="AG171" s="147"/>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c r="BI171" s="147"/>
      <c r="BJ171" s="147"/>
      <c r="BK171" s="147"/>
      <c r="BL171" s="147"/>
      <c r="BM171" s="147"/>
      <c r="BN171" s="147"/>
      <c r="BO171" s="147"/>
      <c r="BP171" s="147"/>
      <c r="BQ171" s="147"/>
      <c r="BR171" s="147"/>
      <c r="BS171" s="147"/>
      <c r="BT171" s="147"/>
      <c r="BU171" s="147"/>
      <c r="BV171" s="147"/>
      <c r="BW171" s="147"/>
      <c r="BX171" s="147"/>
      <c r="BY171" s="147"/>
      <c r="BZ171" s="147"/>
      <c r="CA171" s="147"/>
      <c r="CB171" s="147"/>
      <c r="CC171" s="147"/>
      <c r="CD171" s="147"/>
      <c r="CE171" s="147"/>
      <c r="CF171" s="147"/>
      <c r="CG171" s="147"/>
      <c r="CH171" s="147"/>
      <c r="CI171" s="147"/>
      <c r="CJ171" s="147"/>
      <c r="CK171" s="147"/>
      <c r="CL171" s="147"/>
      <c r="CM171" s="147"/>
      <c r="CN171" s="147"/>
      <c r="CO171" s="147"/>
      <c r="CP171" s="147"/>
      <c r="CQ171" s="147"/>
      <c r="CR171" s="147"/>
      <c r="CS171" s="147"/>
      <c r="CT171" s="147"/>
      <c r="CU171" s="147"/>
      <c r="CV171" s="147"/>
      <c r="CW171" s="147"/>
      <c r="CX171" s="147"/>
      <c r="CY171" s="147"/>
      <c r="CZ171" s="147"/>
      <c r="DA171" s="147"/>
      <c r="DB171" s="147"/>
      <c r="DC171" s="147"/>
      <c r="DD171" s="147"/>
      <c r="DE171" s="147"/>
      <c r="DF171" s="147"/>
      <c r="DG171" s="147"/>
      <c r="DH171" s="147"/>
      <c r="DI171" s="147"/>
      <c r="DJ171" s="147"/>
      <c r="DK171" s="147"/>
      <c r="DL171" s="147"/>
      <c r="DM171" s="147"/>
      <c r="DN171" s="147"/>
      <c r="DO171" s="147"/>
      <c r="DP171" s="147"/>
      <c r="DQ171" s="147"/>
      <c r="DR171" s="147"/>
      <c r="DS171" s="147"/>
      <c r="DT171" s="147"/>
      <c r="DU171" s="147"/>
      <c r="DV171" s="147"/>
      <c r="DW171" s="147"/>
      <c r="DX171" s="147"/>
      <c r="DY171" s="147"/>
      <c r="DZ171" s="147"/>
      <c r="EA171" s="147"/>
      <c r="EB171" s="147"/>
      <c r="EC171" s="147"/>
      <c r="ED171" s="147"/>
      <c r="EE171" s="147"/>
      <c r="EF171" s="147"/>
      <c r="EG171" s="147"/>
      <c r="EH171" s="147"/>
      <c r="EI171" s="147"/>
      <c r="EJ171" s="147"/>
      <c r="EK171" s="147"/>
      <c r="EL171" s="147"/>
      <c r="EM171" s="147"/>
      <c r="EN171" s="147"/>
      <c r="EO171" s="147"/>
      <c r="EP171" s="147"/>
      <c r="EQ171" s="147"/>
      <c r="ER171" s="147"/>
      <c r="ES171" s="147"/>
      <c r="ET171" s="147"/>
      <c r="EU171" s="147"/>
      <c r="EV171" s="147"/>
      <c r="EW171" s="147"/>
      <c r="EX171" s="147"/>
      <c r="EY171" s="147"/>
      <c r="EZ171" s="147"/>
      <c r="FA171" s="147"/>
      <c r="FB171" s="147"/>
      <c r="FC171" s="147"/>
      <c r="FD171" s="147"/>
      <c r="FE171" s="147"/>
      <c r="FF171" s="147"/>
      <c r="FG171" s="147"/>
      <c r="FH171" s="147"/>
      <c r="FI171" s="147"/>
      <c r="FJ171" s="147"/>
      <c r="FK171" s="147"/>
      <c r="FL171" s="147"/>
      <c r="FM171" s="147"/>
      <c r="FN171" s="147"/>
      <c r="FO171" s="147"/>
      <c r="FP171" s="147"/>
      <c r="FQ171" s="147"/>
      <c r="FR171" s="147"/>
      <c r="FS171" s="147"/>
      <c r="FT171" s="147"/>
      <c r="FU171" s="147"/>
      <c r="FV171" s="147"/>
      <c r="FW171" s="147"/>
      <c r="FX171" s="147"/>
      <c r="FY171" s="147"/>
      <c r="FZ171" s="147"/>
      <c r="GA171" s="147"/>
      <c r="GB171" s="147"/>
      <c r="GC171" s="147"/>
      <c r="GD171" s="147"/>
      <c r="GE171" s="147"/>
      <c r="GF171" s="147"/>
      <c r="GG171" s="147"/>
      <c r="GH171" s="147"/>
      <c r="GI171" s="147"/>
      <c r="GJ171" s="147"/>
      <c r="GK171" s="147"/>
      <c r="GL171" s="147"/>
      <c r="GM171" s="147"/>
      <c r="GN171" s="147"/>
      <c r="GO171" s="147"/>
      <c r="GP171" s="147"/>
      <c r="GQ171" s="147"/>
      <c r="GR171" s="147"/>
      <c r="GS171" s="147"/>
      <c r="GT171" s="147"/>
      <c r="GU171" s="147"/>
      <c r="GV171" s="147"/>
      <c r="GW171" s="147"/>
      <c r="GX171" s="147"/>
      <c r="GY171" s="147"/>
      <c r="GZ171" s="147"/>
      <c r="HA171" s="147"/>
      <c r="HB171" s="147"/>
      <c r="HC171" s="147"/>
      <c r="HD171" s="147"/>
      <c r="HE171" s="147"/>
      <c r="HF171" s="147"/>
      <c r="HG171" s="147"/>
      <c r="HH171" s="147"/>
      <c r="HI171" s="147"/>
      <c r="HJ171" s="147"/>
      <c r="HK171" s="147"/>
      <c r="HL171" s="147"/>
      <c r="HM171" s="147"/>
      <c r="HN171" s="147"/>
      <c r="HO171" s="147"/>
      <c r="HP171" s="147"/>
      <c r="HQ171" s="147"/>
      <c r="HR171" s="147"/>
      <c r="HS171" s="147"/>
      <c r="HT171" s="147"/>
      <c r="HU171" s="147"/>
      <c r="HV171" s="147"/>
      <c r="HW171" s="147"/>
      <c r="HX171" s="147"/>
      <c r="HY171" s="147"/>
      <c r="HZ171" s="147"/>
      <c r="IA171" s="147"/>
      <c r="IB171" s="147"/>
      <c r="IC171" s="147"/>
      <c r="ID171" s="147"/>
      <c r="IE171" s="147"/>
      <c r="IF171" s="147"/>
      <c r="IG171" s="147"/>
      <c r="IH171" s="147"/>
      <c r="II171" s="147"/>
      <c r="IJ171" s="147"/>
      <c r="IK171" s="147"/>
      <c r="IL171" s="147"/>
      <c r="IM171" s="147"/>
      <c r="IN171" s="147"/>
      <c r="IO171" s="147"/>
      <c r="IP171" s="147"/>
      <c r="IQ171" s="147"/>
      <c r="IR171" s="147"/>
      <c r="IS171" s="147"/>
      <c r="IT171" s="147"/>
      <c r="IU171" s="147"/>
      <c r="IV171" s="147"/>
      <c r="IW171" s="147"/>
    </row>
    <row r="172" customFormat="false" ht="12.75" hidden="false" customHeight="false" outlineLevel="0" collapsed="false">
      <c r="J172" s="147"/>
      <c r="K172" s="147"/>
      <c r="P172" s="147"/>
      <c r="Q172" s="147"/>
      <c r="AD172" s="151"/>
      <c r="AE172" s="151"/>
      <c r="AG172" s="147"/>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c r="BI172" s="147"/>
      <c r="BJ172" s="147"/>
      <c r="BK172" s="147"/>
      <c r="BL172" s="147"/>
      <c r="BM172" s="147"/>
      <c r="BN172" s="147"/>
      <c r="BO172" s="147"/>
      <c r="BP172" s="147"/>
      <c r="BQ172" s="147"/>
      <c r="BR172" s="147"/>
      <c r="BS172" s="147"/>
      <c r="BT172" s="147"/>
      <c r="BU172" s="147"/>
      <c r="BV172" s="147"/>
      <c r="BW172" s="147"/>
      <c r="BX172" s="147"/>
      <c r="BY172" s="147"/>
      <c r="BZ172" s="147"/>
      <c r="CA172" s="147"/>
      <c r="CB172" s="147"/>
      <c r="CC172" s="147"/>
      <c r="CD172" s="147"/>
      <c r="CE172" s="147"/>
      <c r="CF172" s="147"/>
      <c r="CG172" s="147"/>
      <c r="CH172" s="147"/>
      <c r="CI172" s="147"/>
      <c r="CJ172" s="147"/>
      <c r="CK172" s="147"/>
      <c r="CL172" s="147"/>
      <c r="CM172" s="147"/>
      <c r="CN172" s="147"/>
      <c r="CO172" s="147"/>
      <c r="CP172" s="147"/>
      <c r="CQ172" s="147"/>
      <c r="CR172" s="147"/>
      <c r="CS172" s="147"/>
      <c r="CT172" s="147"/>
      <c r="CU172" s="147"/>
      <c r="CV172" s="147"/>
      <c r="CW172" s="147"/>
      <c r="CX172" s="147"/>
      <c r="CY172" s="147"/>
      <c r="CZ172" s="147"/>
      <c r="DA172" s="147"/>
      <c r="DB172" s="147"/>
      <c r="DC172" s="147"/>
      <c r="DD172" s="147"/>
      <c r="DE172" s="147"/>
      <c r="DF172" s="147"/>
      <c r="DG172" s="147"/>
      <c r="DH172" s="147"/>
      <c r="DI172" s="147"/>
      <c r="DJ172" s="147"/>
      <c r="DK172" s="147"/>
      <c r="DL172" s="147"/>
      <c r="DM172" s="147"/>
      <c r="DN172" s="147"/>
      <c r="DO172" s="147"/>
      <c r="DP172" s="147"/>
      <c r="DQ172" s="147"/>
      <c r="DR172" s="147"/>
      <c r="DS172" s="147"/>
      <c r="DT172" s="147"/>
      <c r="DU172" s="147"/>
      <c r="DV172" s="147"/>
      <c r="DW172" s="147"/>
      <c r="DX172" s="147"/>
      <c r="DY172" s="147"/>
      <c r="DZ172" s="147"/>
      <c r="EA172" s="147"/>
      <c r="EB172" s="147"/>
      <c r="EC172" s="147"/>
      <c r="ED172" s="147"/>
      <c r="EE172" s="147"/>
      <c r="EF172" s="147"/>
      <c r="EG172" s="147"/>
      <c r="EH172" s="147"/>
      <c r="EI172" s="147"/>
      <c r="EJ172" s="147"/>
      <c r="EK172" s="147"/>
      <c r="EL172" s="147"/>
      <c r="EM172" s="147"/>
      <c r="EN172" s="147"/>
      <c r="EO172" s="147"/>
      <c r="EP172" s="147"/>
      <c r="EQ172" s="147"/>
      <c r="ER172" s="147"/>
      <c r="ES172" s="147"/>
      <c r="ET172" s="147"/>
      <c r="EU172" s="147"/>
      <c r="EV172" s="147"/>
      <c r="EW172" s="147"/>
      <c r="EX172" s="147"/>
      <c r="EY172" s="147"/>
      <c r="EZ172" s="147"/>
      <c r="FA172" s="147"/>
      <c r="FB172" s="147"/>
      <c r="FC172" s="147"/>
      <c r="FD172" s="147"/>
      <c r="FE172" s="147"/>
      <c r="FF172" s="147"/>
      <c r="FG172" s="147"/>
      <c r="FH172" s="147"/>
      <c r="FI172" s="147"/>
      <c r="FJ172" s="147"/>
      <c r="FK172" s="147"/>
      <c r="FL172" s="147"/>
      <c r="FM172" s="147"/>
      <c r="FN172" s="147"/>
      <c r="FO172" s="147"/>
      <c r="FP172" s="147"/>
      <c r="FQ172" s="147"/>
      <c r="FR172" s="147"/>
      <c r="FS172" s="147"/>
      <c r="FT172" s="147"/>
      <c r="FU172" s="147"/>
      <c r="FV172" s="147"/>
      <c r="FW172" s="147"/>
      <c r="FX172" s="147"/>
      <c r="FY172" s="147"/>
      <c r="FZ172" s="147"/>
      <c r="GA172" s="147"/>
      <c r="GB172" s="147"/>
      <c r="GC172" s="147"/>
      <c r="GD172" s="147"/>
      <c r="GE172" s="147"/>
      <c r="GF172" s="147"/>
      <c r="GG172" s="147"/>
      <c r="GH172" s="147"/>
      <c r="GI172" s="147"/>
      <c r="GJ172" s="147"/>
      <c r="GK172" s="147"/>
      <c r="GL172" s="147"/>
      <c r="GM172" s="147"/>
      <c r="GN172" s="147"/>
      <c r="GO172" s="147"/>
      <c r="GP172" s="147"/>
      <c r="GQ172" s="147"/>
      <c r="GR172" s="147"/>
      <c r="GS172" s="147"/>
      <c r="GT172" s="147"/>
      <c r="GU172" s="147"/>
      <c r="GV172" s="147"/>
      <c r="GW172" s="147"/>
      <c r="GX172" s="147"/>
      <c r="GY172" s="147"/>
      <c r="GZ172" s="147"/>
      <c r="HA172" s="147"/>
      <c r="HB172" s="147"/>
      <c r="HC172" s="147"/>
      <c r="HD172" s="147"/>
      <c r="HE172" s="147"/>
      <c r="HF172" s="147"/>
      <c r="HG172" s="147"/>
      <c r="HH172" s="147"/>
      <c r="HI172" s="147"/>
      <c r="HJ172" s="147"/>
      <c r="HK172" s="147"/>
      <c r="HL172" s="147"/>
      <c r="HM172" s="147"/>
      <c r="HN172" s="147"/>
      <c r="HO172" s="147"/>
      <c r="HP172" s="147"/>
      <c r="HQ172" s="147"/>
      <c r="HR172" s="147"/>
      <c r="HS172" s="147"/>
      <c r="HT172" s="147"/>
      <c r="HU172" s="147"/>
      <c r="HV172" s="147"/>
      <c r="HW172" s="147"/>
      <c r="HX172" s="147"/>
      <c r="HY172" s="147"/>
      <c r="HZ172" s="147"/>
      <c r="IA172" s="147"/>
      <c r="IB172" s="147"/>
      <c r="IC172" s="147"/>
      <c r="ID172" s="147"/>
      <c r="IE172" s="147"/>
      <c r="IF172" s="147"/>
      <c r="IG172" s="147"/>
      <c r="IH172" s="147"/>
      <c r="II172" s="147"/>
      <c r="IJ172" s="147"/>
      <c r="IK172" s="147"/>
      <c r="IL172" s="147"/>
      <c r="IM172" s="147"/>
      <c r="IN172" s="147"/>
      <c r="IO172" s="147"/>
      <c r="IP172" s="147"/>
      <c r="IQ172" s="147"/>
      <c r="IR172" s="147"/>
      <c r="IS172" s="147"/>
      <c r="IT172" s="147"/>
      <c r="IU172" s="147"/>
      <c r="IV172" s="147"/>
      <c r="IW172" s="147"/>
    </row>
    <row r="173" customFormat="false" ht="12.75" hidden="false" customHeight="false" outlineLevel="0" collapsed="false">
      <c r="J173" s="147"/>
      <c r="K173" s="147"/>
      <c r="P173" s="147"/>
      <c r="Q173" s="147"/>
      <c r="AD173" s="162"/>
      <c r="AE173" s="162"/>
      <c r="AG173" s="147"/>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c r="BI173" s="147"/>
      <c r="BJ173" s="147"/>
      <c r="BK173" s="147"/>
      <c r="BL173" s="147"/>
      <c r="BM173" s="147"/>
      <c r="BN173" s="147"/>
      <c r="BO173" s="147"/>
      <c r="BP173" s="147"/>
      <c r="BQ173" s="147"/>
      <c r="BR173" s="147"/>
      <c r="BS173" s="147"/>
      <c r="BT173" s="147"/>
      <c r="BU173" s="147"/>
      <c r="BV173" s="147"/>
      <c r="BW173" s="147"/>
      <c r="BX173" s="147"/>
      <c r="BY173" s="147"/>
      <c r="BZ173" s="147"/>
      <c r="CA173" s="147"/>
      <c r="CB173" s="147"/>
      <c r="CC173" s="147"/>
      <c r="CD173" s="147"/>
      <c r="CE173" s="147"/>
      <c r="CF173" s="147"/>
      <c r="CG173" s="147"/>
      <c r="CH173" s="147"/>
      <c r="CI173" s="147"/>
      <c r="CJ173" s="147"/>
      <c r="CK173" s="147"/>
      <c r="CL173" s="147"/>
      <c r="CM173" s="147"/>
      <c r="CN173" s="147"/>
      <c r="CO173" s="147"/>
      <c r="CP173" s="147"/>
      <c r="CQ173" s="147"/>
      <c r="CR173" s="147"/>
      <c r="CS173" s="147"/>
      <c r="CT173" s="147"/>
      <c r="CU173" s="147"/>
      <c r="CV173" s="147"/>
      <c r="CW173" s="147"/>
      <c r="CX173" s="147"/>
      <c r="CY173" s="147"/>
      <c r="CZ173" s="147"/>
      <c r="DA173" s="147"/>
      <c r="DB173" s="147"/>
      <c r="DC173" s="147"/>
      <c r="DD173" s="147"/>
      <c r="DE173" s="147"/>
      <c r="DF173" s="147"/>
      <c r="DG173" s="147"/>
      <c r="DH173" s="147"/>
      <c r="DI173" s="147"/>
      <c r="DJ173" s="147"/>
      <c r="DK173" s="147"/>
      <c r="DL173" s="147"/>
      <c r="DM173" s="147"/>
      <c r="DN173" s="147"/>
      <c r="DO173" s="147"/>
      <c r="DP173" s="147"/>
      <c r="DQ173" s="147"/>
      <c r="DR173" s="147"/>
      <c r="DS173" s="147"/>
      <c r="DT173" s="147"/>
      <c r="DU173" s="147"/>
      <c r="DV173" s="147"/>
      <c r="DW173" s="147"/>
      <c r="DX173" s="147"/>
      <c r="DY173" s="147"/>
      <c r="DZ173" s="147"/>
      <c r="EA173" s="147"/>
      <c r="EB173" s="147"/>
      <c r="EC173" s="147"/>
      <c r="ED173" s="147"/>
      <c r="EE173" s="147"/>
      <c r="EF173" s="147"/>
      <c r="EG173" s="147"/>
      <c r="EH173" s="147"/>
      <c r="EI173" s="147"/>
      <c r="EJ173" s="147"/>
      <c r="EK173" s="147"/>
      <c r="EL173" s="147"/>
      <c r="EM173" s="147"/>
      <c r="EN173" s="147"/>
      <c r="EO173" s="147"/>
      <c r="EP173" s="147"/>
      <c r="EQ173" s="147"/>
      <c r="ER173" s="147"/>
      <c r="ES173" s="147"/>
      <c r="ET173" s="147"/>
      <c r="EU173" s="147"/>
      <c r="EV173" s="147"/>
      <c r="EW173" s="147"/>
      <c r="EX173" s="147"/>
      <c r="EY173" s="147"/>
      <c r="EZ173" s="147"/>
      <c r="FA173" s="147"/>
      <c r="FB173" s="147"/>
      <c r="FC173" s="147"/>
      <c r="FD173" s="147"/>
      <c r="FE173" s="147"/>
      <c r="FF173" s="147"/>
      <c r="FG173" s="147"/>
      <c r="FH173" s="147"/>
      <c r="FI173" s="147"/>
      <c r="FJ173" s="147"/>
      <c r="FK173" s="147"/>
      <c r="FL173" s="147"/>
      <c r="FM173" s="147"/>
      <c r="FN173" s="147"/>
      <c r="FO173" s="147"/>
      <c r="FP173" s="147"/>
      <c r="FQ173" s="147"/>
      <c r="FR173" s="147"/>
      <c r="FS173" s="147"/>
      <c r="FT173" s="147"/>
      <c r="FU173" s="147"/>
      <c r="FV173" s="147"/>
      <c r="FW173" s="147"/>
      <c r="FX173" s="147"/>
      <c r="FY173" s="147"/>
      <c r="FZ173" s="147"/>
      <c r="GA173" s="147"/>
      <c r="GB173" s="147"/>
      <c r="GC173" s="147"/>
      <c r="GD173" s="147"/>
      <c r="GE173" s="147"/>
      <c r="GF173" s="147"/>
      <c r="GG173" s="147"/>
      <c r="GH173" s="147"/>
      <c r="GI173" s="147"/>
      <c r="GJ173" s="147"/>
      <c r="GK173" s="147"/>
      <c r="GL173" s="147"/>
      <c r="GM173" s="147"/>
      <c r="GN173" s="147"/>
      <c r="GO173" s="147"/>
      <c r="GP173" s="147"/>
      <c r="GQ173" s="147"/>
      <c r="GR173" s="147"/>
      <c r="GS173" s="147"/>
      <c r="GT173" s="147"/>
      <c r="GU173" s="147"/>
      <c r="GV173" s="147"/>
      <c r="GW173" s="147"/>
      <c r="GX173" s="147"/>
      <c r="GY173" s="147"/>
      <c r="GZ173" s="147"/>
      <c r="HA173" s="147"/>
      <c r="HB173" s="147"/>
      <c r="HC173" s="147"/>
      <c r="HD173" s="147"/>
      <c r="HE173" s="147"/>
      <c r="HF173" s="147"/>
      <c r="HG173" s="147"/>
      <c r="HH173" s="147"/>
      <c r="HI173" s="147"/>
      <c r="HJ173" s="147"/>
      <c r="HK173" s="147"/>
      <c r="HL173" s="147"/>
      <c r="HM173" s="147"/>
      <c r="HN173" s="147"/>
      <c r="HO173" s="147"/>
      <c r="HP173" s="147"/>
      <c r="HQ173" s="147"/>
      <c r="HR173" s="147"/>
      <c r="HS173" s="147"/>
      <c r="HT173" s="147"/>
      <c r="HU173" s="147"/>
      <c r="HV173" s="147"/>
      <c r="HW173" s="147"/>
      <c r="HX173" s="147"/>
      <c r="HY173" s="147"/>
      <c r="HZ173" s="147"/>
      <c r="IA173" s="147"/>
      <c r="IB173" s="147"/>
      <c r="IC173" s="147"/>
      <c r="ID173" s="147"/>
      <c r="IE173" s="147"/>
      <c r="IF173" s="147"/>
      <c r="IG173" s="147"/>
      <c r="IH173" s="147"/>
      <c r="II173" s="147"/>
      <c r="IJ173" s="147"/>
      <c r="IK173" s="147"/>
      <c r="IL173" s="147"/>
      <c r="IM173" s="147"/>
      <c r="IN173" s="147"/>
      <c r="IO173" s="147"/>
      <c r="IP173" s="147"/>
      <c r="IQ173" s="147"/>
      <c r="IR173" s="147"/>
      <c r="IS173" s="147"/>
      <c r="IT173" s="147"/>
      <c r="IU173" s="147"/>
      <c r="IV173" s="147"/>
      <c r="IW173" s="147"/>
    </row>
    <row r="174" customFormat="false" ht="12.75" hidden="false" customHeight="false" outlineLevel="0" collapsed="false">
      <c r="J174" s="147"/>
      <c r="K174" s="147"/>
      <c r="P174" s="147"/>
      <c r="Q174" s="147"/>
      <c r="AD174" s="164"/>
      <c r="AE174" s="164"/>
      <c r="AF174" s="158"/>
      <c r="AG174" s="147"/>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c r="BI174" s="147"/>
      <c r="BJ174" s="147"/>
      <c r="BK174" s="147"/>
      <c r="BL174" s="147"/>
      <c r="BM174" s="147"/>
      <c r="BN174" s="147"/>
      <c r="BO174" s="147"/>
      <c r="BP174" s="147"/>
      <c r="BQ174" s="147"/>
      <c r="BR174" s="147"/>
      <c r="BS174" s="147"/>
      <c r="BT174" s="147"/>
      <c r="BU174" s="147"/>
      <c r="BV174" s="147"/>
      <c r="BW174" s="147"/>
      <c r="BX174" s="147"/>
      <c r="BY174" s="147"/>
      <c r="BZ174" s="147"/>
      <c r="CA174" s="147"/>
      <c r="CB174" s="147"/>
      <c r="CC174" s="147"/>
      <c r="CD174" s="147"/>
      <c r="CE174" s="147"/>
      <c r="CF174" s="147"/>
      <c r="CG174" s="147"/>
      <c r="CH174" s="147"/>
      <c r="CI174" s="147"/>
      <c r="CJ174" s="147"/>
      <c r="CK174" s="147"/>
      <c r="CL174" s="147"/>
      <c r="CM174" s="147"/>
      <c r="CN174" s="147"/>
      <c r="CO174" s="147"/>
      <c r="CP174" s="147"/>
      <c r="CQ174" s="147"/>
      <c r="CR174" s="147"/>
      <c r="CS174" s="147"/>
      <c r="CT174" s="147"/>
      <c r="CU174" s="147"/>
      <c r="CV174" s="147"/>
      <c r="CW174" s="147"/>
      <c r="CX174" s="147"/>
      <c r="CY174" s="147"/>
      <c r="CZ174" s="147"/>
      <c r="DA174" s="147"/>
      <c r="DB174" s="147"/>
      <c r="DC174" s="147"/>
      <c r="DD174" s="147"/>
      <c r="DE174" s="147"/>
      <c r="DF174" s="147"/>
      <c r="DG174" s="147"/>
      <c r="DH174" s="147"/>
      <c r="DI174" s="147"/>
      <c r="DJ174" s="147"/>
      <c r="DK174" s="147"/>
      <c r="DL174" s="147"/>
      <c r="DM174" s="147"/>
      <c r="DN174" s="147"/>
      <c r="DO174" s="147"/>
      <c r="DP174" s="147"/>
      <c r="DQ174" s="147"/>
      <c r="DR174" s="147"/>
      <c r="DS174" s="147"/>
      <c r="DT174" s="147"/>
      <c r="DU174" s="147"/>
      <c r="DV174" s="147"/>
      <c r="DW174" s="147"/>
      <c r="DX174" s="147"/>
      <c r="DY174" s="147"/>
      <c r="DZ174" s="147"/>
      <c r="EA174" s="147"/>
      <c r="EB174" s="147"/>
      <c r="EC174" s="147"/>
      <c r="ED174" s="147"/>
      <c r="EE174" s="147"/>
      <c r="EF174" s="147"/>
      <c r="EG174" s="147"/>
      <c r="EH174" s="147"/>
      <c r="EI174" s="147"/>
      <c r="EJ174" s="147"/>
      <c r="EK174" s="147"/>
      <c r="EL174" s="147"/>
      <c r="EM174" s="147"/>
      <c r="EN174" s="147"/>
      <c r="EO174" s="147"/>
      <c r="EP174" s="147"/>
      <c r="EQ174" s="147"/>
      <c r="ER174" s="147"/>
      <c r="ES174" s="147"/>
      <c r="ET174" s="147"/>
      <c r="EU174" s="147"/>
      <c r="EV174" s="147"/>
      <c r="EW174" s="147"/>
      <c r="EX174" s="147"/>
      <c r="EY174" s="147"/>
      <c r="EZ174" s="147"/>
      <c r="FA174" s="147"/>
      <c r="FB174" s="147"/>
      <c r="FC174" s="147"/>
      <c r="FD174" s="147"/>
      <c r="FE174" s="147"/>
      <c r="FF174" s="147"/>
      <c r="FG174" s="147"/>
      <c r="FH174" s="147"/>
      <c r="FI174" s="147"/>
      <c r="FJ174" s="147"/>
      <c r="FK174" s="147"/>
      <c r="FL174" s="147"/>
      <c r="FM174" s="147"/>
      <c r="FN174" s="147"/>
      <c r="FO174" s="147"/>
      <c r="FP174" s="147"/>
      <c r="FQ174" s="147"/>
      <c r="FR174" s="147"/>
      <c r="FS174" s="147"/>
      <c r="FT174" s="147"/>
      <c r="FU174" s="147"/>
      <c r="FV174" s="147"/>
      <c r="FW174" s="147"/>
      <c r="FX174" s="147"/>
      <c r="FY174" s="147"/>
      <c r="FZ174" s="147"/>
      <c r="GA174" s="147"/>
      <c r="GB174" s="147"/>
      <c r="GC174" s="147"/>
      <c r="GD174" s="147"/>
      <c r="GE174" s="147"/>
      <c r="GF174" s="147"/>
      <c r="GG174" s="147"/>
      <c r="GH174" s="147"/>
      <c r="GI174" s="147"/>
      <c r="GJ174" s="147"/>
      <c r="GK174" s="147"/>
      <c r="GL174" s="147"/>
      <c r="GM174" s="147"/>
      <c r="GN174" s="147"/>
      <c r="GO174" s="147"/>
      <c r="GP174" s="147"/>
      <c r="GQ174" s="147"/>
      <c r="GR174" s="147"/>
      <c r="GS174" s="147"/>
      <c r="GT174" s="147"/>
      <c r="GU174" s="147"/>
      <c r="GV174" s="147"/>
      <c r="GW174" s="147"/>
      <c r="GX174" s="147"/>
      <c r="GY174" s="147"/>
      <c r="GZ174" s="147"/>
      <c r="HA174" s="147"/>
      <c r="HB174" s="147"/>
      <c r="HC174" s="147"/>
      <c r="HD174" s="147"/>
      <c r="HE174" s="147"/>
      <c r="HF174" s="147"/>
      <c r="HG174" s="147"/>
      <c r="HH174" s="147"/>
      <c r="HI174" s="147"/>
      <c r="HJ174" s="147"/>
      <c r="HK174" s="147"/>
      <c r="HL174" s="147"/>
      <c r="HM174" s="147"/>
      <c r="HN174" s="147"/>
      <c r="HO174" s="147"/>
      <c r="HP174" s="147"/>
      <c r="HQ174" s="147"/>
      <c r="HR174" s="147"/>
      <c r="HS174" s="147"/>
      <c r="HT174" s="147"/>
      <c r="HU174" s="147"/>
      <c r="HV174" s="147"/>
      <c r="HW174" s="147"/>
      <c r="HX174" s="147"/>
      <c r="HY174" s="147"/>
      <c r="HZ174" s="147"/>
      <c r="IA174" s="147"/>
      <c r="IB174" s="147"/>
      <c r="IC174" s="147"/>
      <c r="ID174" s="147"/>
      <c r="IE174" s="147"/>
      <c r="IF174" s="147"/>
      <c r="IG174" s="147"/>
      <c r="IH174" s="147"/>
      <c r="II174" s="147"/>
      <c r="IJ174" s="147"/>
      <c r="IK174" s="147"/>
      <c r="IL174" s="147"/>
      <c r="IM174" s="147"/>
      <c r="IN174" s="147"/>
      <c r="IO174" s="147"/>
      <c r="IP174" s="147"/>
      <c r="IQ174" s="147"/>
      <c r="IR174" s="147"/>
      <c r="IS174" s="147"/>
      <c r="IT174" s="147"/>
      <c r="IU174" s="147"/>
      <c r="IV174" s="147"/>
      <c r="IW174" s="147"/>
    </row>
    <row r="175" customFormat="false" ht="12.75" hidden="false" customHeight="false" outlineLevel="0" collapsed="false">
      <c r="J175" s="147"/>
      <c r="K175" s="147"/>
      <c r="P175" s="147"/>
      <c r="Q175" s="147"/>
      <c r="AD175" s="164"/>
      <c r="AE175" s="164"/>
      <c r="AF175" s="151"/>
      <c r="AG175" s="147"/>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c r="BI175" s="147"/>
      <c r="BJ175" s="147"/>
      <c r="BK175" s="147"/>
      <c r="BL175" s="147"/>
      <c r="BM175" s="147"/>
      <c r="BN175" s="147"/>
      <c r="BO175" s="147"/>
      <c r="BP175" s="147"/>
      <c r="BQ175" s="147"/>
      <c r="BR175" s="147"/>
      <c r="BS175" s="147"/>
      <c r="BT175" s="147"/>
      <c r="BU175" s="147"/>
      <c r="BV175" s="147"/>
      <c r="BW175" s="147"/>
      <c r="BX175" s="147"/>
      <c r="BY175" s="147"/>
      <c r="BZ175" s="147"/>
      <c r="CA175" s="147"/>
      <c r="CB175" s="147"/>
      <c r="CC175" s="147"/>
      <c r="CD175" s="147"/>
      <c r="CE175" s="147"/>
      <c r="CF175" s="147"/>
      <c r="CG175" s="147"/>
      <c r="CH175" s="147"/>
      <c r="CI175" s="147"/>
      <c r="CJ175" s="147"/>
      <c r="CK175" s="147"/>
      <c r="CL175" s="147"/>
      <c r="CM175" s="147"/>
      <c r="CN175" s="147"/>
      <c r="CO175" s="147"/>
      <c r="CP175" s="147"/>
      <c r="CQ175" s="147"/>
      <c r="CR175" s="147"/>
      <c r="CS175" s="147"/>
      <c r="CT175" s="147"/>
      <c r="CU175" s="147"/>
      <c r="CV175" s="147"/>
      <c r="CW175" s="147"/>
      <c r="CX175" s="147"/>
      <c r="CY175" s="147"/>
      <c r="CZ175" s="147"/>
      <c r="DA175" s="147"/>
      <c r="DB175" s="147"/>
      <c r="DC175" s="147"/>
      <c r="DD175" s="147"/>
      <c r="DE175" s="147"/>
      <c r="DF175" s="147"/>
      <c r="DG175" s="147"/>
      <c r="DH175" s="147"/>
      <c r="DI175" s="147"/>
      <c r="DJ175" s="147"/>
      <c r="DK175" s="147"/>
      <c r="DL175" s="147"/>
      <c r="DM175" s="147"/>
      <c r="DN175" s="147"/>
      <c r="DO175" s="147"/>
      <c r="DP175" s="147"/>
      <c r="DQ175" s="147"/>
      <c r="DR175" s="147"/>
      <c r="DS175" s="147"/>
      <c r="DT175" s="147"/>
      <c r="DU175" s="147"/>
      <c r="DV175" s="147"/>
      <c r="DW175" s="147"/>
      <c r="DX175" s="147"/>
      <c r="DY175" s="147"/>
      <c r="DZ175" s="147"/>
      <c r="EA175" s="147"/>
      <c r="EB175" s="147"/>
      <c r="EC175" s="147"/>
      <c r="ED175" s="147"/>
      <c r="EE175" s="147"/>
      <c r="EF175" s="147"/>
      <c r="EG175" s="147"/>
      <c r="EH175" s="147"/>
      <c r="EI175" s="147"/>
      <c r="EJ175" s="147"/>
      <c r="EK175" s="147"/>
      <c r="EL175" s="147"/>
      <c r="EM175" s="147"/>
      <c r="EN175" s="147"/>
      <c r="EO175" s="147"/>
      <c r="EP175" s="147"/>
      <c r="EQ175" s="147"/>
      <c r="ER175" s="147"/>
      <c r="ES175" s="147"/>
      <c r="ET175" s="147"/>
      <c r="EU175" s="147"/>
      <c r="EV175" s="147"/>
      <c r="EW175" s="147"/>
      <c r="EX175" s="147"/>
      <c r="EY175" s="147"/>
      <c r="EZ175" s="147"/>
      <c r="FA175" s="147"/>
      <c r="FB175" s="147"/>
      <c r="FC175" s="147"/>
      <c r="FD175" s="147"/>
      <c r="FE175" s="147"/>
      <c r="FF175" s="147"/>
      <c r="FG175" s="147"/>
      <c r="FH175" s="147"/>
      <c r="FI175" s="147"/>
      <c r="FJ175" s="147"/>
      <c r="FK175" s="147"/>
      <c r="FL175" s="147"/>
      <c r="FM175" s="147"/>
      <c r="FN175" s="147"/>
      <c r="FO175" s="147"/>
      <c r="FP175" s="147"/>
      <c r="FQ175" s="147"/>
      <c r="FR175" s="147"/>
      <c r="FS175" s="147"/>
      <c r="FT175" s="147"/>
      <c r="FU175" s="147"/>
      <c r="FV175" s="147"/>
      <c r="FW175" s="147"/>
      <c r="FX175" s="147"/>
      <c r="FY175" s="147"/>
      <c r="FZ175" s="147"/>
      <c r="GA175" s="147"/>
      <c r="GB175" s="147"/>
      <c r="GC175" s="147"/>
      <c r="GD175" s="147"/>
      <c r="GE175" s="147"/>
      <c r="GF175" s="147"/>
      <c r="GG175" s="147"/>
      <c r="GH175" s="147"/>
      <c r="GI175" s="147"/>
      <c r="GJ175" s="147"/>
      <c r="GK175" s="147"/>
      <c r="GL175" s="147"/>
      <c r="GM175" s="147"/>
      <c r="GN175" s="147"/>
      <c r="GO175" s="147"/>
      <c r="GP175" s="147"/>
      <c r="GQ175" s="147"/>
      <c r="GR175" s="147"/>
      <c r="GS175" s="147"/>
      <c r="GT175" s="147"/>
      <c r="GU175" s="147"/>
      <c r="GV175" s="147"/>
      <c r="GW175" s="147"/>
      <c r="GX175" s="147"/>
      <c r="GY175" s="147"/>
      <c r="GZ175" s="147"/>
      <c r="HA175" s="147"/>
      <c r="HB175" s="147"/>
      <c r="HC175" s="147"/>
      <c r="HD175" s="147"/>
      <c r="HE175" s="147"/>
      <c r="HF175" s="147"/>
      <c r="HG175" s="147"/>
      <c r="HH175" s="147"/>
      <c r="HI175" s="147"/>
      <c r="HJ175" s="147"/>
      <c r="HK175" s="147"/>
      <c r="HL175" s="147"/>
      <c r="HM175" s="147"/>
      <c r="HN175" s="147"/>
      <c r="HO175" s="147"/>
      <c r="HP175" s="147"/>
      <c r="HQ175" s="147"/>
      <c r="HR175" s="147"/>
      <c r="HS175" s="147"/>
      <c r="HT175" s="147"/>
      <c r="HU175" s="147"/>
      <c r="HV175" s="147"/>
      <c r="HW175" s="147"/>
      <c r="HX175" s="147"/>
      <c r="HY175" s="147"/>
      <c r="HZ175" s="147"/>
      <c r="IA175" s="147"/>
      <c r="IB175" s="147"/>
      <c r="IC175" s="147"/>
      <c r="ID175" s="147"/>
      <c r="IE175" s="147"/>
      <c r="IF175" s="147"/>
      <c r="IG175" s="147"/>
      <c r="IH175" s="147"/>
      <c r="II175" s="147"/>
      <c r="IJ175" s="147"/>
      <c r="IK175" s="147"/>
      <c r="IL175" s="147"/>
      <c r="IM175" s="147"/>
      <c r="IN175" s="147"/>
      <c r="IO175" s="147"/>
      <c r="IP175" s="147"/>
      <c r="IQ175" s="147"/>
      <c r="IR175" s="147"/>
      <c r="IS175" s="147"/>
      <c r="IT175" s="147"/>
      <c r="IU175" s="147"/>
      <c r="IV175" s="147"/>
      <c r="IW175" s="147"/>
    </row>
    <row r="176" customFormat="false" ht="12.75" hidden="false" customHeight="false" outlineLevel="0" collapsed="false">
      <c r="J176" s="147"/>
      <c r="K176" s="147"/>
      <c r="P176" s="147"/>
      <c r="Q176" s="147"/>
      <c r="AD176" s="164"/>
      <c r="AE176" s="164"/>
      <c r="AF176" s="151"/>
      <c r="AG176" s="147"/>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c r="BI176" s="147"/>
      <c r="BJ176" s="147"/>
      <c r="BK176" s="147"/>
      <c r="BL176" s="147"/>
      <c r="BM176" s="147"/>
      <c r="BN176" s="147"/>
      <c r="BO176" s="147"/>
      <c r="BP176" s="147"/>
      <c r="BQ176" s="147"/>
      <c r="BR176" s="147"/>
      <c r="BS176" s="147"/>
      <c r="BT176" s="147"/>
      <c r="BU176" s="147"/>
      <c r="BV176" s="147"/>
      <c r="BW176" s="147"/>
      <c r="BX176" s="147"/>
      <c r="BY176" s="147"/>
      <c r="BZ176" s="147"/>
      <c r="CA176" s="147"/>
      <c r="CB176" s="147"/>
      <c r="CC176" s="147"/>
      <c r="CD176" s="147"/>
      <c r="CE176" s="147"/>
      <c r="CF176" s="147"/>
      <c r="CG176" s="147"/>
      <c r="CH176" s="147"/>
      <c r="CI176" s="147"/>
      <c r="CJ176" s="147"/>
      <c r="CK176" s="147"/>
      <c r="CL176" s="147"/>
      <c r="CM176" s="147"/>
      <c r="CN176" s="147"/>
      <c r="CO176" s="147"/>
      <c r="CP176" s="147"/>
      <c r="CQ176" s="147"/>
      <c r="CR176" s="147"/>
      <c r="CS176" s="147"/>
      <c r="CT176" s="147"/>
      <c r="CU176" s="147"/>
      <c r="CV176" s="147"/>
      <c r="CW176" s="147"/>
      <c r="CX176" s="147"/>
      <c r="CY176" s="147"/>
      <c r="CZ176" s="147"/>
      <c r="DA176" s="147"/>
      <c r="DB176" s="147"/>
      <c r="DC176" s="147"/>
      <c r="DD176" s="147"/>
      <c r="DE176" s="147"/>
      <c r="DF176" s="147"/>
      <c r="DG176" s="147"/>
      <c r="DH176" s="147"/>
      <c r="DI176" s="147"/>
      <c r="DJ176" s="147"/>
      <c r="DK176" s="147"/>
      <c r="DL176" s="147"/>
      <c r="DM176" s="147"/>
      <c r="DN176" s="147"/>
      <c r="DO176" s="147"/>
      <c r="DP176" s="147"/>
      <c r="DQ176" s="147"/>
      <c r="DR176" s="147"/>
      <c r="DS176" s="147"/>
      <c r="DT176" s="147"/>
      <c r="DU176" s="147"/>
      <c r="DV176" s="147"/>
      <c r="DW176" s="147"/>
      <c r="DX176" s="147"/>
      <c r="DY176" s="147"/>
      <c r="DZ176" s="147"/>
      <c r="EA176" s="147"/>
      <c r="EB176" s="147"/>
      <c r="EC176" s="147"/>
      <c r="ED176" s="147"/>
      <c r="EE176" s="147"/>
      <c r="EF176" s="147"/>
      <c r="EG176" s="147"/>
      <c r="EH176" s="147"/>
      <c r="EI176" s="147"/>
      <c r="EJ176" s="147"/>
      <c r="EK176" s="147"/>
      <c r="EL176" s="147"/>
      <c r="EM176" s="147"/>
      <c r="EN176" s="147"/>
      <c r="EO176" s="147"/>
      <c r="EP176" s="147"/>
      <c r="EQ176" s="147"/>
      <c r="ER176" s="147"/>
      <c r="ES176" s="147"/>
      <c r="ET176" s="147"/>
      <c r="EU176" s="147"/>
      <c r="EV176" s="147"/>
      <c r="EW176" s="147"/>
      <c r="EX176" s="147"/>
      <c r="EY176" s="147"/>
      <c r="EZ176" s="147"/>
      <c r="FA176" s="147"/>
      <c r="FB176" s="147"/>
      <c r="FC176" s="147"/>
      <c r="FD176" s="147"/>
      <c r="FE176" s="147"/>
      <c r="FF176" s="147"/>
      <c r="FG176" s="147"/>
      <c r="FH176" s="147"/>
      <c r="FI176" s="147"/>
      <c r="FJ176" s="147"/>
      <c r="FK176" s="147"/>
      <c r="FL176" s="147"/>
      <c r="FM176" s="147"/>
      <c r="FN176" s="147"/>
      <c r="FO176" s="147"/>
      <c r="FP176" s="147"/>
      <c r="FQ176" s="147"/>
      <c r="FR176" s="147"/>
      <c r="FS176" s="147"/>
      <c r="FT176" s="147"/>
      <c r="FU176" s="147"/>
      <c r="FV176" s="147"/>
      <c r="FW176" s="147"/>
      <c r="FX176" s="147"/>
      <c r="FY176" s="147"/>
      <c r="FZ176" s="147"/>
      <c r="GA176" s="147"/>
      <c r="GB176" s="147"/>
      <c r="GC176" s="147"/>
      <c r="GD176" s="147"/>
      <c r="GE176" s="147"/>
      <c r="GF176" s="147"/>
      <c r="GG176" s="147"/>
      <c r="GH176" s="147"/>
      <c r="GI176" s="147"/>
      <c r="GJ176" s="147"/>
      <c r="GK176" s="147"/>
      <c r="GL176" s="147"/>
      <c r="GM176" s="147"/>
      <c r="GN176" s="147"/>
      <c r="GO176" s="147"/>
      <c r="GP176" s="147"/>
      <c r="GQ176" s="147"/>
      <c r="GR176" s="147"/>
      <c r="GS176" s="147"/>
      <c r="GT176" s="147"/>
      <c r="GU176" s="147"/>
      <c r="GV176" s="147"/>
      <c r="GW176" s="147"/>
      <c r="GX176" s="147"/>
      <c r="GY176" s="147"/>
      <c r="GZ176" s="147"/>
      <c r="HA176" s="147"/>
      <c r="HB176" s="147"/>
      <c r="HC176" s="147"/>
      <c r="HD176" s="147"/>
      <c r="HE176" s="147"/>
      <c r="HF176" s="147"/>
      <c r="HG176" s="147"/>
      <c r="HH176" s="147"/>
      <c r="HI176" s="147"/>
      <c r="HJ176" s="147"/>
      <c r="HK176" s="147"/>
      <c r="HL176" s="147"/>
      <c r="HM176" s="147"/>
      <c r="HN176" s="147"/>
      <c r="HO176" s="147"/>
      <c r="HP176" s="147"/>
      <c r="HQ176" s="147"/>
      <c r="HR176" s="147"/>
      <c r="HS176" s="147"/>
      <c r="HT176" s="147"/>
      <c r="HU176" s="147"/>
      <c r="HV176" s="147"/>
      <c r="HW176" s="147"/>
      <c r="HX176" s="147"/>
      <c r="HY176" s="147"/>
      <c r="HZ176" s="147"/>
      <c r="IA176" s="147"/>
      <c r="IB176" s="147"/>
      <c r="IC176" s="147"/>
      <c r="ID176" s="147"/>
      <c r="IE176" s="147"/>
      <c r="IF176" s="147"/>
      <c r="IG176" s="147"/>
      <c r="IH176" s="147"/>
      <c r="II176" s="147"/>
      <c r="IJ176" s="147"/>
      <c r="IK176" s="147"/>
      <c r="IL176" s="147"/>
      <c r="IM176" s="147"/>
      <c r="IN176" s="147"/>
      <c r="IO176" s="147"/>
      <c r="IP176" s="147"/>
      <c r="IQ176" s="147"/>
      <c r="IR176" s="147"/>
      <c r="IS176" s="147"/>
      <c r="IT176" s="147"/>
      <c r="IU176" s="147"/>
      <c r="IV176" s="147"/>
      <c r="IW176" s="147"/>
    </row>
    <row r="177" customFormat="false" ht="12.75" hidden="false" customHeight="false" outlineLevel="0" collapsed="false">
      <c r="J177" s="147"/>
      <c r="K177" s="147"/>
      <c r="P177" s="147"/>
      <c r="Q177" s="147"/>
      <c r="AD177" s="164"/>
      <c r="AE177" s="164"/>
      <c r="AF177" s="151"/>
      <c r="AG177" s="147"/>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c r="BI177" s="147"/>
      <c r="BJ177" s="147"/>
      <c r="BK177" s="147"/>
      <c r="BL177" s="147"/>
      <c r="BM177" s="147"/>
      <c r="BN177" s="147"/>
      <c r="BO177" s="147"/>
      <c r="BP177" s="147"/>
      <c r="BQ177" s="147"/>
      <c r="BR177" s="147"/>
      <c r="BS177" s="147"/>
      <c r="BT177" s="147"/>
      <c r="BU177" s="147"/>
      <c r="BV177" s="147"/>
      <c r="BW177" s="147"/>
      <c r="BX177" s="147"/>
      <c r="BY177" s="147"/>
      <c r="BZ177" s="147"/>
      <c r="CA177" s="147"/>
      <c r="CB177" s="147"/>
      <c r="CC177" s="147"/>
      <c r="CD177" s="147"/>
      <c r="CE177" s="147"/>
      <c r="CF177" s="147"/>
      <c r="CG177" s="147"/>
      <c r="CH177" s="147"/>
      <c r="CI177" s="147"/>
      <c r="CJ177" s="147"/>
      <c r="CK177" s="147"/>
      <c r="CL177" s="147"/>
      <c r="CM177" s="147"/>
      <c r="CN177" s="147"/>
      <c r="CO177" s="147"/>
      <c r="CP177" s="147"/>
      <c r="CQ177" s="147"/>
      <c r="CR177" s="147"/>
      <c r="CS177" s="147"/>
      <c r="CT177" s="147"/>
      <c r="CU177" s="147"/>
      <c r="CV177" s="147"/>
      <c r="CW177" s="147"/>
      <c r="CX177" s="147"/>
      <c r="CY177" s="147"/>
      <c r="CZ177" s="147"/>
      <c r="DA177" s="147"/>
      <c r="DB177" s="147"/>
      <c r="DC177" s="147"/>
      <c r="DD177" s="147"/>
      <c r="DE177" s="147"/>
      <c r="DF177" s="147"/>
      <c r="DG177" s="147"/>
      <c r="DH177" s="147"/>
      <c r="DI177" s="147"/>
      <c r="DJ177" s="147"/>
      <c r="DK177" s="147"/>
      <c r="DL177" s="147"/>
      <c r="DM177" s="147"/>
      <c r="DN177" s="147"/>
      <c r="DO177" s="147"/>
      <c r="DP177" s="147"/>
      <c r="DQ177" s="147"/>
      <c r="DR177" s="147"/>
      <c r="DS177" s="147"/>
      <c r="DT177" s="147"/>
      <c r="DU177" s="147"/>
      <c r="DV177" s="147"/>
      <c r="DW177" s="147"/>
      <c r="DX177" s="147"/>
      <c r="DY177" s="147"/>
      <c r="DZ177" s="147"/>
      <c r="EA177" s="147"/>
      <c r="EB177" s="147"/>
      <c r="EC177" s="147"/>
      <c r="ED177" s="147"/>
      <c r="EE177" s="147"/>
      <c r="EF177" s="147"/>
      <c r="EG177" s="147"/>
      <c r="EH177" s="147"/>
      <c r="EI177" s="147"/>
      <c r="EJ177" s="147"/>
      <c r="EK177" s="147"/>
      <c r="EL177" s="147"/>
      <c r="EM177" s="147"/>
      <c r="EN177" s="147"/>
      <c r="EO177" s="147"/>
      <c r="EP177" s="147"/>
      <c r="EQ177" s="147"/>
      <c r="ER177" s="147"/>
      <c r="ES177" s="147"/>
      <c r="ET177" s="147"/>
      <c r="EU177" s="147"/>
      <c r="EV177" s="147"/>
      <c r="EW177" s="147"/>
      <c r="EX177" s="147"/>
      <c r="EY177" s="147"/>
      <c r="EZ177" s="147"/>
      <c r="FA177" s="147"/>
      <c r="FB177" s="147"/>
      <c r="FC177" s="147"/>
      <c r="FD177" s="147"/>
      <c r="FE177" s="147"/>
      <c r="FF177" s="147"/>
      <c r="FG177" s="147"/>
      <c r="FH177" s="147"/>
      <c r="FI177" s="147"/>
      <c r="FJ177" s="147"/>
      <c r="FK177" s="147"/>
      <c r="FL177" s="147"/>
      <c r="FM177" s="147"/>
      <c r="FN177" s="147"/>
      <c r="FO177" s="147"/>
      <c r="FP177" s="147"/>
      <c r="FQ177" s="147"/>
      <c r="FR177" s="147"/>
      <c r="FS177" s="147"/>
      <c r="FT177" s="147"/>
      <c r="FU177" s="147"/>
      <c r="FV177" s="147"/>
      <c r="FW177" s="147"/>
      <c r="FX177" s="147"/>
      <c r="FY177" s="147"/>
      <c r="FZ177" s="147"/>
      <c r="GA177" s="147"/>
      <c r="GB177" s="147"/>
      <c r="GC177" s="147"/>
      <c r="GD177" s="147"/>
      <c r="GE177" s="147"/>
      <c r="GF177" s="147"/>
      <c r="GG177" s="147"/>
      <c r="GH177" s="147"/>
      <c r="GI177" s="147"/>
      <c r="GJ177" s="147"/>
      <c r="GK177" s="147"/>
      <c r="GL177" s="147"/>
      <c r="GM177" s="147"/>
      <c r="GN177" s="147"/>
      <c r="GO177" s="147"/>
      <c r="GP177" s="147"/>
      <c r="GQ177" s="147"/>
      <c r="GR177" s="147"/>
      <c r="GS177" s="147"/>
      <c r="GT177" s="147"/>
      <c r="GU177" s="147"/>
      <c r="GV177" s="147"/>
      <c r="GW177" s="147"/>
      <c r="GX177" s="147"/>
      <c r="GY177" s="147"/>
      <c r="GZ177" s="147"/>
      <c r="HA177" s="147"/>
      <c r="HB177" s="147"/>
      <c r="HC177" s="147"/>
      <c r="HD177" s="147"/>
      <c r="HE177" s="147"/>
      <c r="HF177" s="147"/>
      <c r="HG177" s="147"/>
      <c r="HH177" s="147"/>
      <c r="HI177" s="147"/>
      <c r="HJ177" s="147"/>
      <c r="HK177" s="147"/>
      <c r="HL177" s="147"/>
      <c r="HM177" s="147"/>
      <c r="HN177" s="147"/>
      <c r="HO177" s="147"/>
      <c r="HP177" s="147"/>
      <c r="HQ177" s="147"/>
      <c r="HR177" s="147"/>
      <c r="HS177" s="147"/>
      <c r="HT177" s="147"/>
      <c r="HU177" s="147"/>
      <c r="HV177" s="147"/>
      <c r="HW177" s="147"/>
      <c r="HX177" s="147"/>
      <c r="HY177" s="147"/>
      <c r="HZ177" s="147"/>
      <c r="IA177" s="147"/>
      <c r="IB177" s="147"/>
      <c r="IC177" s="147"/>
      <c r="ID177" s="147"/>
      <c r="IE177" s="147"/>
      <c r="IF177" s="147"/>
      <c r="IG177" s="147"/>
      <c r="IH177" s="147"/>
      <c r="II177" s="147"/>
      <c r="IJ177" s="147"/>
      <c r="IK177" s="147"/>
      <c r="IL177" s="147"/>
      <c r="IM177" s="147"/>
      <c r="IN177" s="147"/>
      <c r="IO177" s="147"/>
      <c r="IP177" s="147"/>
      <c r="IQ177" s="147"/>
      <c r="IR177" s="147"/>
      <c r="IS177" s="147"/>
      <c r="IT177" s="147"/>
      <c r="IU177" s="147"/>
      <c r="IV177" s="147"/>
      <c r="IW177" s="147"/>
    </row>
    <row r="178" customFormat="false" ht="12.75" hidden="false" customHeight="false" outlineLevel="0" collapsed="false">
      <c r="J178" s="147"/>
      <c r="K178" s="147"/>
      <c r="P178" s="147"/>
      <c r="Q178" s="147"/>
      <c r="AD178" s="164"/>
      <c r="AE178" s="169"/>
      <c r="AF178" s="151"/>
      <c r="AG178" s="147"/>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c r="BI178" s="147"/>
      <c r="BJ178" s="147"/>
      <c r="BK178" s="147"/>
      <c r="BL178" s="147"/>
      <c r="BM178" s="147"/>
      <c r="BN178" s="147"/>
      <c r="BO178" s="147"/>
      <c r="BP178" s="147"/>
      <c r="BQ178" s="147"/>
      <c r="BR178" s="147"/>
      <c r="BS178" s="147"/>
      <c r="BT178" s="147"/>
      <c r="BU178" s="147"/>
      <c r="BV178" s="147"/>
      <c r="BW178" s="147"/>
      <c r="BX178" s="147"/>
      <c r="BY178" s="147"/>
      <c r="BZ178" s="147"/>
      <c r="CA178" s="147"/>
      <c r="CB178" s="147"/>
      <c r="CC178" s="147"/>
      <c r="CD178" s="147"/>
      <c r="CE178" s="147"/>
      <c r="CF178" s="147"/>
      <c r="CG178" s="147"/>
      <c r="CH178" s="147"/>
      <c r="CI178" s="147"/>
      <c r="CJ178" s="147"/>
      <c r="CK178" s="147"/>
      <c r="CL178" s="147"/>
      <c r="CM178" s="147"/>
      <c r="CN178" s="147"/>
      <c r="CO178" s="147"/>
      <c r="CP178" s="147"/>
      <c r="CQ178" s="147"/>
      <c r="CR178" s="147"/>
      <c r="CS178" s="147"/>
      <c r="CT178" s="147"/>
      <c r="CU178" s="147"/>
      <c r="CV178" s="147"/>
      <c r="CW178" s="147"/>
      <c r="CX178" s="147"/>
      <c r="CY178" s="147"/>
      <c r="CZ178" s="147"/>
      <c r="DA178" s="147"/>
      <c r="DB178" s="147"/>
      <c r="DC178" s="147"/>
      <c r="DD178" s="147"/>
      <c r="DE178" s="147"/>
      <c r="DF178" s="147"/>
      <c r="DG178" s="147"/>
      <c r="DH178" s="147"/>
      <c r="DI178" s="147"/>
      <c r="DJ178" s="147"/>
      <c r="DK178" s="147"/>
      <c r="DL178" s="147"/>
      <c r="DM178" s="147"/>
      <c r="DN178" s="147"/>
      <c r="DO178" s="147"/>
      <c r="DP178" s="147"/>
      <c r="DQ178" s="147"/>
      <c r="DR178" s="147"/>
      <c r="DS178" s="147"/>
      <c r="DT178" s="147"/>
      <c r="DU178" s="147"/>
      <c r="DV178" s="147"/>
      <c r="DW178" s="147"/>
      <c r="DX178" s="147"/>
      <c r="DY178" s="147"/>
      <c r="DZ178" s="147"/>
      <c r="EA178" s="147"/>
      <c r="EB178" s="147"/>
      <c r="EC178" s="147"/>
      <c r="ED178" s="147"/>
      <c r="EE178" s="147"/>
      <c r="EF178" s="147"/>
      <c r="EG178" s="147"/>
      <c r="EH178" s="147"/>
      <c r="EI178" s="147"/>
      <c r="EJ178" s="147"/>
      <c r="EK178" s="147"/>
      <c r="EL178" s="147"/>
      <c r="EM178" s="147"/>
      <c r="EN178" s="147"/>
      <c r="EO178" s="147"/>
      <c r="EP178" s="147"/>
      <c r="EQ178" s="147"/>
      <c r="ER178" s="147"/>
      <c r="ES178" s="147"/>
      <c r="ET178" s="147"/>
      <c r="EU178" s="147"/>
      <c r="EV178" s="147"/>
      <c r="EW178" s="147"/>
      <c r="EX178" s="147"/>
      <c r="EY178" s="147"/>
      <c r="EZ178" s="147"/>
      <c r="FA178" s="147"/>
      <c r="FB178" s="147"/>
      <c r="FC178" s="147"/>
      <c r="FD178" s="147"/>
      <c r="FE178" s="147"/>
      <c r="FF178" s="147"/>
      <c r="FG178" s="147"/>
      <c r="FH178" s="147"/>
      <c r="FI178" s="147"/>
      <c r="FJ178" s="147"/>
      <c r="FK178" s="147"/>
      <c r="FL178" s="147"/>
      <c r="FM178" s="147"/>
      <c r="FN178" s="147"/>
      <c r="FO178" s="147"/>
      <c r="FP178" s="147"/>
      <c r="FQ178" s="147"/>
      <c r="FR178" s="147"/>
      <c r="FS178" s="147"/>
      <c r="FT178" s="147"/>
      <c r="FU178" s="147"/>
      <c r="FV178" s="147"/>
      <c r="FW178" s="147"/>
      <c r="FX178" s="147"/>
      <c r="FY178" s="147"/>
      <c r="FZ178" s="147"/>
      <c r="GA178" s="147"/>
      <c r="GB178" s="147"/>
      <c r="GC178" s="147"/>
      <c r="GD178" s="147"/>
      <c r="GE178" s="147"/>
      <c r="GF178" s="147"/>
      <c r="GG178" s="147"/>
      <c r="GH178" s="147"/>
      <c r="GI178" s="147"/>
      <c r="GJ178" s="147"/>
      <c r="GK178" s="147"/>
      <c r="GL178" s="147"/>
      <c r="GM178" s="147"/>
      <c r="GN178" s="147"/>
      <c r="GO178" s="147"/>
      <c r="GP178" s="147"/>
      <c r="GQ178" s="147"/>
      <c r="GR178" s="147"/>
      <c r="GS178" s="147"/>
      <c r="GT178" s="147"/>
      <c r="GU178" s="147"/>
      <c r="GV178" s="147"/>
      <c r="GW178" s="147"/>
      <c r="GX178" s="147"/>
      <c r="GY178" s="147"/>
      <c r="GZ178" s="147"/>
      <c r="HA178" s="147"/>
      <c r="HB178" s="147"/>
      <c r="HC178" s="147"/>
      <c r="HD178" s="147"/>
      <c r="HE178" s="147"/>
      <c r="HF178" s="147"/>
      <c r="HG178" s="147"/>
      <c r="HH178" s="147"/>
      <c r="HI178" s="147"/>
      <c r="HJ178" s="147"/>
      <c r="HK178" s="147"/>
      <c r="HL178" s="147"/>
      <c r="HM178" s="147"/>
      <c r="HN178" s="147"/>
      <c r="HO178" s="147"/>
      <c r="HP178" s="147"/>
      <c r="HQ178" s="147"/>
      <c r="HR178" s="147"/>
      <c r="HS178" s="147"/>
      <c r="HT178" s="147"/>
      <c r="HU178" s="147"/>
      <c r="HV178" s="147"/>
      <c r="HW178" s="147"/>
      <c r="HX178" s="147"/>
      <c r="HY178" s="147"/>
      <c r="HZ178" s="147"/>
      <c r="IA178" s="147"/>
      <c r="IB178" s="147"/>
      <c r="IC178" s="147"/>
      <c r="ID178" s="147"/>
      <c r="IE178" s="147"/>
      <c r="IF178" s="147"/>
      <c r="IG178" s="147"/>
      <c r="IH178" s="147"/>
      <c r="II178" s="147"/>
      <c r="IJ178" s="147"/>
      <c r="IK178" s="147"/>
      <c r="IL178" s="147"/>
      <c r="IM178" s="147"/>
      <c r="IN178" s="147"/>
      <c r="IO178" s="147"/>
      <c r="IP178" s="147"/>
      <c r="IQ178" s="147"/>
      <c r="IR178" s="147"/>
      <c r="IS178" s="147"/>
      <c r="IT178" s="147"/>
      <c r="IU178" s="147"/>
      <c r="IV178" s="147"/>
      <c r="IW178" s="147"/>
    </row>
    <row r="179" customFormat="false" ht="12.75" hidden="false" customHeight="false" outlineLevel="0" collapsed="false">
      <c r="J179" s="147"/>
      <c r="K179" s="147"/>
      <c r="P179" s="147"/>
      <c r="Q179" s="147"/>
      <c r="AD179" s="164"/>
      <c r="AE179" s="169"/>
      <c r="AF179" s="151"/>
      <c r="AG179" s="147"/>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c r="BI179" s="147"/>
      <c r="BJ179" s="147"/>
      <c r="BK179" s="147"/>
      <c r="BL179" s="147"/>
      <c r="BM179" s="147"/>
      <c r="BN179" s="147"/>
      <c r="BO179" s="147"/>
      <c r="BP179" s="147"/>
      <c r="BQ179" s="147"/>
      <c r="BR179" s="147"/>
      <c r="BS179" s="147"/>
      <c r="BT179" s="147"/>
      <c r="BU179" s="147"/>
      <c r="BV179" s="147"/>
      <c r="BW179" s="147"/>
      <c r="BX179" s="147"/>
      <c r="BY179" s="147"/>
      <c r="BZ179" s="147"/>
      <c r="CA179" s="147"/>
      <c r="CB179" s="147"/>
      <c r="CC179" s="147"/>
      <c r="CD179" s="147"/>
      <c r="CE179" s="147"/>
      <c r="CF179" s="147"/>
      <c r="CG179" s="147"/>
      <c r="CH179" s="147"/>
      <c r="CI179" s="147"/>
      <c r="CJ179" s="147"/>
      <c r="CK179" s="147"/>
      <c r="CL179" s="147"/>
      <c r="CM179" s="147"/>
      <c r="CN179" s="147"/>
      <c r="CO179" s="147"/>
      <c r="CP179" s="147"/>
      <c r="CQ179" s="147"/>
      <c r="CR179" s="147"/>
      <c r="CS179" s="147"/>
      <c r="CT179" s="147"/>
      <c r="CU179" s="147"/>
      <c r="CV179" s="147"/>
      <c r="CW179" s="147"/>
      <c r="CX179" s="147"/>
      <c r="CY179" s="147"/>
      <c r="CZ179" s="147"/>
      <c r="DA179" s="147"/>
      <c r="DB179" s="147"/>
      <c r="DC179" s="147"/>
      <c r="DD179" s="147"/>
      <c r="DE179" s="147"/>
      <c r="DF179" s="147"/>
      <c r="DG179" s="147"/>
      <c r="DH179" s="147"/>
      <c r="DI179" s="147"/>
      <c r="DJ179" s="147"/>
      <c r="DK179" s="147"/>
      <c r="DL179" s="147"/>
      <c r="DM179" s="147"/>
      <c r="DN179" s="147"/>
      <c r="DO179" s="147"/>
      <c r="DP179" s="147"/>
      <c r="DQ179" s="147"/>
      <c r="DR179" s="147"/>
      <c r="DS179" s="147"/>
      <c r="DT179" s="147"/>
      <c r="DU179" s="147"/>
      <c r="DV179" s="147"/>
      <c r="DW179" s="147"/>
      <c r="DX179" s="147"/>
      <c r="DY179" s="147"/>
      <c r="DZ179" s="147"/>
      <c r="EA179" s="147"/>
      <c r="EB179" s="147"/>
      <c r="EC179" s="147"/>
      <c r="ED179" s="147"/>
      <c r="EE179" s="147"/>
      <c r="EF179" s="147"/>
      <c r="EG179" s="147"/>
      <c r="EH179" s="147"/>
      <c r="EI179" s="147"/>
      <c r="EJ179" s="147"/>
      <c r="EK179" s="147"/>
      <c r="EL179" s="147"/>
      <c r="EM179" s="147"/>
      <c r="EN179" s="147"/>
      <c r="EO179" s="147"/>
      <c r="EP179" s="147"/>
      <c r="EQ179" s="147"/>
      <c r="ER179" s="147"/>
      <c r="ES179" s="147"/>
      <c r="ET179" s="147"/>
      <c r="EU179" s="147"/>
      <c r="EV179" s="147"/>
      <c r="EW179" s="147"/>
      <c r="EX179" s="147"/>
      <c r="EY179" s="147"/>
      <c r="EZ179" s="147"/>
      <c r="FA179" s="147"/>
      <c r="FB179" s="147"/>
      <c r="FC179" s="147"/>
      <c r="FD179" s="147"/>
      <c r="FE179" s="147"/>
      <c r="FF179" s="147"/>
      <c r="FG179" s="147"/>
      <c r="FH179" s="147"/>
      <c r="FI179" s="147"/>
      <c r="FJ179" s="147"/>
      <c r="FK179" s="147"/>
      <c r="FL179" s="147"/>
      <c r="FM179" s="147"/>
      <c r="FN179" s="147"/>
      <c r="FO179" s="147"/>
      <c r="FP179" s="147"/>
      <c r="FQ179" s="147"/>
      <c r="FR179" s="147"/>
      <c r="FS179" s="147"/>
      <c r="FT179" s="147"/>
      <c r="FU179" s="147"/>
      <c r="FV179" s="147"/>
      <c r="FW179" s="147"/>
      <c r="FX179" s="147"/>
      <c r="FY179" s="147"/>
      <c r="FZ179" s="147"/>
      <c r="GA179" s="147"/>
      <c r="GB179" s="147"/>
      <c r="GC179" s="147"/>
      <c r="GD179" s="147"/>
      <c r="GE179" s="147"/>
      <c r="GF179" s="147"/>
      <c r="GG179" s="147"/>
      <c r="GH179" s="147"/>
      <c r="GI179" s="147"/>
      <c r="GJ179" s="147"/>
      <c r="GK179" s="147"/>
      <c r="GL179" s="147"/>
      <c r="GM179" s="147"/>
      <c r="GN179" s="147"/>
      <c r="GO179" s="147"/>
      <c r="GP179" s="147"/>
      <c r="GQ179" s="147"/>
      <c r="GR179" s="147"/>
      <c r="GS179" s="147"/>
      <c r="GT179" s="147"/>
      <c r="GU179" s="147"/>
      <c r="GV179" s="147"/>
      <c r="GW179" s="147"/>
      <c r="GX179" s="147"/>
      <c r="GY179" s="147"/>
      <c r="GZ179" s="147"/>
      <c r="HA179" s="147"/>
      <c r="HB179" s="147"/>
      <c r="HC179" s="147"/>
      <c r="HD179" s="147"/>
      <c r="HE179" s="147"/>
      <c r="HF179" s="147"/>
      <c r="HG179" s="147"/>
      <c r="HH179" s="147"/>
      <c r="HI179" s="147"/>
      <c r="HJ179" s="147"/>
      <c r="HK179" s="147"/>
      <c r="HL179" s="147"/>
      <c r="HM179" s="147"/>
      <c r="HN179" s="147"/>
      <c r="HO179" s="147"/>
      <c r="HP179" s="147"/>
      <c r="HQ179" s="147"/>
      <c r="HR179" s="147"/>
      <c r="HS179" s="147"/>
      <c r="HT179" s="147"/>
      <c r="HU179" s="147"/>
      <c r="HV179" s="147"/>
      <c r="HW179" s="147"/>
      <c r="HX179" s="147"/>
      <c r="HY179" s="147"/>
      <c r="HZ179" s="147"/>
      <c r="IA179" s="147"/>
      <c r="IB179" s="147"/>
      <c r="IC179" s="147"/>
      <c r="ID179" s="147"/>
      <c r="IE179" s="147"/>
      <c r="IF179" s="147"/>
      <c r="IG179" s="147"/>
      <c r="IH179" s="147"/>
      <c r="II179" s="147"/>
      <c r="IJ179" s="147"/>
      <c r="IK179" s="147"/>
      <c r="IL179" s="147"/>
      <c r="IM179" s="147"/>
      <c r="IN179" s="147"/>
      <c r="IO179" s="147"/>
      <c r="IP179" s="147"/>
      <c r="IQ179" s="147"/>
      <c r="IR179" s="147"/>
      <c r="IS179" s="147"/>
      <c r="IT179" s="147"/>
      <c r="IU179" s="147"/>
      <c r="IV179" s="147"/>
      <c r="IW179" s="147"/>
    </row>
    <row r="180" customFormat="false" ht="12.75" hidden="false" customHeight="false" outlineLevel="0" collapsed="false">
      <c r="J180" s="147"/>
      <c r="K180" s="147"/>
      <c r="P180" s="147"/>
      <c r="Q180" s="147"/>
      <c r="AD180" s="164"/>
      <c r="AE180" s="169"/>
      <c r="AF180" s="151"/>
      <c r="AG180" s="147"/>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c r="BI180" s="147"/>
      <c r="BJ180" s="147"/>
      <c r="BK180" s="147"/>
      <c r="BL180" s="147"/>
      <c r="BM180" s="147"/>
      <c r="BN180" s="147"/>
      <c r="BO180" s="147"/>
      <c r="BP180" s="147"/>
      <c r="BQ180" s="147"/>
      <c r="BR180" s="147"/>
      <c r="BS180" s="147"/>
      <c r="BT180" s="147"/>
      <c r="BU180" s="147"/>
      <c r="BV180" s="147"/>
      <c r="BW180" s="147"/>
      <c r="BX180" s="147"/>
      <c r="BY180" s="147"/>
      <c r="BZ180" s="147"/>
      <c r="CA180" s="147"/>
      <c r="CB180" s="147"/>
      <c r="CC180" s="147"/>
      <c r="CD180" s="147"/>
      <c r="CE180" s="147"/>
      <c r="CF180" s="147"/>
      <c r="CG180" s="147"/>
      <c r="CH180" s="147"/>
      <c r="CI180" s="147"/>
      <c r="CJ180" s="147"/>
      <c r="CK180" s="147"/>
      <c r="CL180" s="147"/>
      <c r="CM180" s="147"/>
      <c r="CN180" s="147"/>
      <c r="CO180" s="147"/>
      <c r="CP180" s="147"/>
      <c r="CQ180" s="147"/>
      <c r="CR180" s="147"/>
      <c r="CS180" s="147"/>
      <c r="CT180" s="147"/>
      <c r="CU180" s="147"/>
      <c r="CV180" s="147"/>
      <c r="CW180" s="147"/>
      <c r="CX180" s="147"/>
      <c r="CY180" s="147"/>
      <c r="CZ180" s="147"/>
      <c r="DA180" s="147"/>
      <c r="DB180" s="147"/>
      <c r="DC180" s="147"/>
      <c r="DD180" s="147"/>
      <c r="DE180" s="147"/>
      <c r="DF180" s="147"/>
      <c r="DG180" s="147"/>
      <c r="DH180" s="147"/>
      <c r="DI180" s="147"/>
      <c r="DJ180" s="147"/>
      <c r="DK180" s="147"/>
      <c r="DL180" s="147"/>
      <c r="DM180" s="147"/>
      <c r="DN180" s="147"/>
      <c r="DO180" s="147"/>
      <c r="DP180" s="147"/>
      <c r="DQ180" s="147"/>
      <c r="DR180" s="147"/>
      <c r="DS180" s="147"/>
      <c r="DT180" s="147"/>
      <c r="DU180" s="147"/>
      <c r="DV180" s="147"/>
      <c r="DW180" s="147"/>
      <c r="DX180" s="147"/>
      <c r="DY180" s="147"/>
      <c r="DZ180" s="147"/>
      <c r="EA180" s="147"/>
      <c r="EB180" s="147"/>
      <c r="EC180" s="147"/>
      <c r="ED180" s="147"/>
      <c r="EE180" s="147"/>
      <c r="EF180" s="147"/>
      <c r="EG180" s="147"/>
      <c r="EH180" s="147"/>
      <c r="EI180" s="147"/>
      <c r="EJ180" s="147"/>
      <c r="EK180" s="147"/>
      <c r="EL180" s="147"/>
      <c r="EM180" s="147"/>
      <c r="EN180" s="147"/>
      <c r="EO180" s="147"/>
      <c r="EP180" s="147"/>
      <c r="EQ180" s="147"/>
      <c r="ER180" s="147"/>
      <c r="ES180" s="147"/>
      <c r="ET180" s="147"/>
      <c r="EU180" s="147"/>
      <c r="EV180" s="147"/>
      <c r="EW180" s="147"/>
      <c r="EX180" s="147"/>
      <c r="EY180" s="147"/>
      <c r="EZ180" s="147"/>
      <c r="FA180" s="147"/>
      <c r="FB180" s="147"/>
      <c r="FC180" s="147"/>
      <c r="FD180" s="147"/>
      <c r="FE180" s="147"/>
      <c r="FF180" s="147"/>
      <c r="FG180" s="147"/>
      <c r="FH180" s="147"/>
      <c r="FI180" s="147"/>
      <c r="FJ180" s="147"/>
      <c r="FK180" s="147"/>
      <c r="FL180" s="147"/>
      <c r="FM180" s="147"/>
      <c r="FN180" s="147"/>
      <c r="FO180" s="147"/>
      <c r="FP180" s="147"/>
      <c r="FQ180" s="147"/>
      <c r="FR180" s="147"/>
      <c r="FS180" s="147"/>
      <c r="FT180" s="147"/>
      <c r="FU180" s="147"/>
      <c r="FV180" s="147"/>
      <c r="FW180" s="147"/>
      <c r="FX180" s="147"/>
      <c r="FY180" s="147"/>
      <c r="FZ180" s="147"/>
      <c r="GA180" s="147"/>
      <c r="GB180" s="147"/>
      <c r="GC180" s="147"/>
      <c r="GD180" s="147"/>
      <c r="GE180" s="147"/>
      <c r="GF180" s="147"/>
      <c r="GG180" s="147"/>
      <c r="GH180" s="147"/>
      <c r="GI180" s="147"/>
      <c r="GJ180" s="147"/>
      <c r="GK180" s="147"/>
      <c r="GL180" s="147"/>
      <c r="GM180" s="147"/>
      <c r="GN180" s="147"/>
      <c r="GO180" s="147"/>
      <c r="GP180" s="147"/>
      <c r="GQ180" s="147"/>
      <c r="GR180" s="147"/>
      <c r="GS180" s="147"/>
      <c r="GT180" s="147"/>
      <c r="GU180" s="147"/>
      <c r="GV180" s="147"/>
      <c r="GW180" s="147"/>
      <c r="GX180" s="147"/>
      <c r="GY180" s="147"/>
      <c r="GZ180" s="147"/>
      <c r="HA180" s="147"/>
      <c r="HB180" s="147"/>
      <c r="HC180" s="147"/>
      <c r="HD180" s="147"/>
      <c r="HE180" s="147"/>
      <c r="HF180" s="147"/>
      <c r="HG180" s="147"/>
      <c r="HH180" s="147"/>
      <c r="HI180" s="147"/>
      <c r="HJ180" s="147"/>
      <c r="HK180" s="147"/>
      <c r="HL180" s="147"/>
      <c r="HM180" s="147"/>
      <c r="HN180" s="147"/>
      <c r="HO180" s="147"/>
      <c r="HP180" s="147"/>
      <c r="HQ180" s="147"/>
      <c r="HR180" s="147"/>
      <c r="HS180" s="147"/>
      <c r="HT180" s="147"/>
      <c r="HU180" s="147"/>
      <c r="HV180" s="147"/>
      <c r="HW180" s="147"/>
      <c r="HX180" s="147"/>
      <c r="HY180" s="147"/>
      <c r="HZ180" s="147"/>
      <c r="IA180" s="147"/>
      <c r="IB180" s="147"/>
      <c r="IC180" s="147"/>
      <c r="ID180" s="147"/>
      <c r="IE180" s="147"/>
      <c r="IF180" s="147"/>
      <c r="IG180" s="147"/>
      <c r="IH180" s="147"/>
      <c r="II180" s="147"/>
      <c r="IJ180" s="147"/>
      <c r="IK180" s="147"/>
      <c r="IL180" s="147"/>
      <c r="IM180" s="147"/>
      <c r="IN180" s="147"/>
      <c r="IO180" s="147"/>
      <c r="IP180" s="147"/>
      <c r="IQ180" s="147"/>
      <c r="IR180" s="147"/>
      <c r="IS180" s="147"/>
      <c r="IT180" s="147"/>
      <c r="IU180" s="147"/>
      <c r="IV180" s="147"/>
      <c r="IW180" s="147"/>
    </row>
    <row r="181" customFormat="false" ht="12.75" hidden="false" customHeight="false" outlineLevel="0" collapsed="false">
      <c r="J181" s="147"/>
      <c r="K181" s="147"/>
      <c r="P181" s="147"/>
      <c r="Q181" s="147"/>
      <c r="AD181" s="164"/>
      <c r="AE181" s="169"/>
      <c r="AF181" s="151"/>
      <c r="AG181" s="147"/>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c r="BI181" s="147"/>
      <c r="BJ181" s="147"/>
      <c r="BK181" s="147"/>
      <c r="BL181" s="147"/>
      <c r="BM181" s="147"/>
      <c r="BN181" s="147"/>
      <c r="BO181" s="147"/>
      <c r="BP181" s="147"/>
      <c r="BQ181" s="147"/>
      <c r="BR181" s="147"/>
      <c r="BS181" s="147"/>
      <c r="BT181" s="147"/>
      <c r="BU181" s="147"/>
      <c r="BV181" s="147"/>
      <c r="BW181" s="147"/>
      <c r="BX181" s="147"/>
      <c r="BY181" s="147"/>
      <c r="BZ181" s="147"/>
      <c r="CA181" s="147"/>
      <c r="CB181" s="147"/>
      <c r="CC181" s="147"/>
      <c r="CD181" s="147"/>
      <c r="CE181" s="147"/>
      <c r="CF181" s="147"/>
      <c r="CG181" s="147"/>
      <c r="CH181" s="147"/>
      <c r="CI181" s="147"/>
      <c r="CJ181" s="147"/>
      <c r="CK181" s="147"/>
      <c r="CL181" s="147"/>
      <c r="CM181" s="147"/>
      <c r="CN181" s="147"/>
      <c r="CO181" s="147"/>
      <c r="CP181" s="147"/>
      <c r="CQ181" s="147"/>
      <c r="CR181" s="147"/>
      <c r="CS181" s="147"/>
      <c r="CT181" s="147"/>
      <c r="CU181" s="147"/>
      <c r="CV181" s="147"/>
      <c r="CW181" s="147"/>
      <c r="CX181" s="147"/>
      <c r="CY181" s="147"/>
      <c r="CZ181" s="147"/>
      <c r="DA181" s="147"/>
      <c r="DB181" s="147"/>
      <c r="DC181" s="147"/>
      <c r="DD181" s="147"/>
      <c r="DE181" s="147"/>
      <c r="DF181" s="147"/>
      <c r="DG181" s="147"/>
      <c r="DH181" s="147"/>
      <c r="DI181" s="147"/>
      <c r="DJ181" s="147"/>
      <c r="DK181" s="147"/>
      <c r="DL181" s="147"/>
      <c r="DM181" s="147"/>
      <c r="DN181" s="147"/>
      <c r="DO181" s="147"/>
      <c r="DP181" s="147"/>
      <c r="DQ181" s="147"/>
      <c r="DR181" s="147"/>
      <c r="DS181" s="147"/>
      <c r="DT181" s="147"/>
      <c r="DU181" s="147"/>
      <c r="DV181" s="147"/>
      <c r="DW181" s="147"/>
      <c r="DX181" s="147"/>
      <c r="DY181" s="147"/>
      <c r="DZ181" s="147"/>
      <c r="EA181" s="147"/>
      <c r="EB181" s="147"/>
      <c r="EC181" s="147"/>
      <c r="ED181" s="147"/>
      <c r="EE181" s="147"/>
      <c r="EF181" s="147"/>
      <c r="EG181" s="147"/>
      <c r="EH181" s="147"/>
      <c r="EI181" s="147"/>
      <c r="EJ181" s="147"/>
      <c r="EK181" s="147"/>
      <c r="EL181" s="147"/>
      <c r="EM181" s="147"/>
      <c r="EN181" s="147"/>
      <c r="EO181" s="147"/>
      <c r="EP181" s="147"/>
      <c r="EQ181" s="147"/>
      <c r="ER181" s="147"/>
      <c r="ES181" s="147"/>
      <c r="ET181" s="147"/>
      <c r="EU181" s="147"/>
      <c r="EV181" s="147"/>
      <c r="EW181" s="147"/>
      <c r="EX181" s="147"/>
      <c r="EY181" s="147"/>
      <c r="EZ181" s="147"/>
      <c r="FA181" s="147"/>
      <c r="FB181" s="147"/>
      <c r="FC181" s="147"/>
      <c r="FD181" s="147"/>
      <c r="FE181" s="147"/>
      <c r="FF181" s="147"/>
      <c r="FG181" s="147"/>
      <c r="FH181" s="147"/>
      <c r="FI181" s="147"/>
      <c r="FJ181" s="147"/>
      <c r="FK181" s="147"/>
      <c r="FL181" s="147"/>
      <c r="FM181" s="147"/>
      <c r="FN181" s="147"/>
      <c r="FO181" s="147"/>
      <c r="FP181" s="147"/>
      <c r="FQ181" s="147"/>
      <c r="FR181" s="147"/>
      <c r="FS181" s="147"/>
      <c r="FT181" s="147"/>
      <c r="FU181" s="147"/>
      <c r="FV181" s="147"/>
      <c r="FW181" s="147"/>
      <c r="FX181" s="147"/>
      <c r="FY181" s="147"/>
      <c r="FZ181" s="147"/>
      <c r="GA181" s="147"/>
      <c r="GB181" s="147"/>
      <c r="GC181" s="147"/>
      <c r="GD181" s="147"/>
      <c r="GE181" s="147"/>
      <c r="GF181" s="147"/>
      <c r="GG181" s="147"/>
      <c r="GH181" s="147"/>
      <c r="GI181" s="147"/>
      <c r="GJ181" s="147"/>
      <c r="GK181" s="147"/>
      <c r="GL181" s="147"/>
      <c r="GM181" s="147"/>
      <c r="GN181" s="147"/>
      <c r="GO181" s="147"/>
      <c r="GP181" s="147"/>
      <c r="GQ181" s="147"/>
      <c r="GR181" s="147"/>
      <c r="GS181" s="147"/>
      <c r="GT181" s="147"/>
      <c r="GU181" s="147"/>
      <c r="GV181" s="147"/>
      <c r="GW181" s="147"/>
      <c r="GX181" s="147"/>
      <c r="GY181" s="147"/>
      <c r="GZ181" s="147"/>
      <c r="HA181" s="147"/>
      <c r="HB181" s="147"/>
      <c r="HC181" s="147"/>
      <c r="HD181" s="147"/>
      <c r="HE181" s="147"/>
      <c r="HF181" s="147"/>
      <c r="HG181" s="147"/>
      <c r="HH181" s="147"/>
      <c r="HI181" s="147"/>
      <c r="HJ181" s="147"/>
      <c r="HK181" s="147"/>
      <c r="HL181" s="147"/>
      <c r="HM181" s="147"/>
      <c r="HN181" s="147"/>
      <c r="HO181" s="147"/>
      <c r="HP181" s="147"/>
      <c r="HQ181" s="147"/>
      <c r="HR181" s="147"/>
      <c r="HS181" s="147"/>
      <c r="HT181" s="147"/>
      <c r="HU181" s="147"/>
      <c r="HV181" s="147"/>
      <c r="HW181" s="147"/>
      <c r="HX181" s="147"/>
      <c r="HY181" s="147"/>
      <c r="HZ181" s="147"/>
      <c r="IA181" s="147"/>
      <c r="IB181" s="147"/>
      <c r="IC181" s="147"/>
      <c r="ID181" s="147"/>
      <c r="IE181" s="147"/>
      <c r="IF181" s="147"/>
      <c r="IG181" s="147"/>
      <c r="IH181" s="147"/>
      <c r="II181" s="147"/>
      <c r="IJ181" s="147"/>
      <c r="IK181" s="147"/>
      <c r="IL181" s="147"/>
      <c r="IM181" s="147"/>
      <c r="IN181" s="147"/>
      <c r="IO181" s="147"/>
      <c r="IP181" s="147"/>
      <c r="IQ181" s="147"/>
      <c r="IR181" s="147"/>
      <c r="IS181" s="147"/>
      <c r="IT181" s="147"/>
      <c r="IU181" s="147"/>
      <c r="IV181" s="147"/>
      <c r="IW181" s="147"/>
    </row>
    <row r="182" customFormat="false" ht="12.75" hidden="false" customHeight="false" outlineLevel="0" collapsed="false">
      <c r="J182" s="147"/>
      <c r="K182" s="147"/>
      <c r="AD182" s="164"/>
      <c r="AE182" s="169"/>
      <c r="AF182" s="162"/>
      <c r="AG182" s="147"/>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c r="BI182" s="147"/>
      <c r="BJ182" s="147"/>
      <c r="BK182" s="147"/>
      <c r="BL182" s="147"/>
      <c r="BM182" s="147"/>
      <c r="BN182" s="147"/>
      <c r="BO182" s="147"/>
      <c r="BP182" s="147"/>
      <c r="BQ182" s="147"/>
      <c r="BR182" s="147"/>
      <c r="BS182" s="147"/>
      <c r="BT182" s="147"/>
      <c r="BU182" s="147"/>
      <c r="BV182" s="147"/>
      <c r="BW182" s="147"/>
      <c r="BX182" s="147"/>
      <c r="BY182" s="147"/>
      <c r="BZ182" s="147"/>
      <c r="CA182" s="147"/>
      <c r="CB182" s="147"/>
      <c r="CC182" s="147"/>
      <c r="CD182" s="147"/>
      <c r="CE182" s="147"/>
      <c r="CF182" s="147"/>
      <c r="CG182" s="147"/>
      <c r="CH182" s="147"/>
      <c r="CI182" s="147"/>
      <c r="CJ182" s="147"/>
      <c r="CK182" s="147"/>
      <c r="CL182" s="147"/>
      <c r="CM182" s="147"/>
      <c r="CN182" s="147"/>
      <c r="CO182" s="147"/>
      <c r="CP182" s="147"/>
      <c r="CQ182" s="147"/>
      <c r="CR182" s="147"/>
      <c r="CS182" s="147"/>
      <c r="CT182" s="147"/>
      <c r="CU182" s="147"/>
      <c r="CV182" s="147"/>
      <c r="CW182" s="147"/>
      <c r="CX182" s="147"/>
      <c r="CY182" s="147"/>
      <c r="CZ182" s="147"/>
      <c r="DA182" s="147"/>
      <c r="DB182" s="147"/>
      <c r="DC182" s="147"/>
      <c r="DD182" s="147"/>
      <c r="DE182" s="147"/>
      <c r="DF182" s="147"/>
      <c r="DG182" s="147"/>
      <c r="DH182" s="147"/>
      <c r="DI182" s="147"/>
      <c r="DJ182" s="147"/>
      <c r="DK182" s="147"/>
      <c r="DL182" s="147"/>
      <c r="DM182" s="147"/>
      <c r="DN182" s="147"/>
      <c r="DO182" s="147"/>
      <c r="DP182" s="147"/>
      <c r="DQ182" s="147"/>
      <c r="DR182" s="147"/>
      <c r="DS182" s="147"/>
      <c r="DT182" s="147"/>
      <c r="DU182" s="147"/>
      <c r="DV182" s="147"/>
      <c r="DW182" s="147"/>
      <c r="DX182" s="147"/>
      <c r="DY182" s="147"/>
      <c r="DZ182" s="147"/>
      <c r="EA182" s="147"/>
      <c r="EB182" s="147"/>
      <c r="EC182" s="147"/>
      <c r="ED182" s="147"/>
      <c r="EE182" s="147"/>
      <c r="EF182" s="147"/>
      <c r="EG182" s="147"/>
      <c r="EH182" s="147"/>
      <c r="EI182" s="147"/>
      <c r="EJ182" s="147"/>
      <c r="EK182" s="147"/>
      <c r="EL182" s="147"/>
      <c r="EM182" s="147"/>
      <c r="EN182" s="147"/>
      <c r="EO182" s="147"/>
      <c r="EP182" s="147"/>
      <c r="EQ182" s="147"/>
      <c r="ER182" s="147"/>
      <c r="ES182" s="147"/>
      <c r="ET182" s="147"/>
      <c r="EU182" s="147"/>
      <c r="EV182" s="147"/>
      <c r="EW182" s="147"/>
      <c r="EX182" s="147"/>
      <c r="EY182" s="147"/>
      <c r="EZ182" s="147"/>
      <c r="FA182" s="147"/>
      <c r="FB182" s="147"/>
      <c r="FC182" s="147"/>
      <c r="FD182" s="147"/>
      <c r="FE182" s="147"/>
      <c r="FF182" s="147"/>
      <c r="FG182" s="147"/>
      <c r="FH182" s="147"/>
      <c r="FI182" s="147"/>
      <c r="FJ182" s="147"/>
      <c r="FK182" s="147"/>
      <c r="FL182" s="147"/>
      <c r="FM182" s="147"/>
      <c r="FN182" s="147"/>
      <c r="FO182" s="147"/>
      <c r="FP182" s="147"/>
      <c r="FQ182" s="147"/>
      <c r="FR182" s="147"/>
      <c r="FS182" s="147"/>
      <c r="FT182" s="147"/>
      <c r="FU182" s="147"/>
      <c r="FV182" s="147"/>
      <c r="FW182" s="147"/>
      <c r="FX182" s="147"/>
      <c r="FY182" s="147"/>
      <c r="FZ182" s="147"/>
      <c r="GA182" s="147"/>
      <c r="GB182" s="147"/>
      <c r="GC182" s="147"/>
      <c r="GD182" s="147"/>
      <c r="GE182" s="147"/>
      <c r="GF182" s="147"/>
      <c r="GG182" s="147"/>
      <c r="GH182" s="147"/>
      <c r="GI182" s="147"/>
      <c r="GJ182" s="147"/>
      <c r="GK182" s="147"/>
      <c r="GL182" s="147"/>
      <c r="GM182" s="147"/>
      <c r="GN182" s="147"/>
      <c r="GO182" s="147"/>
      <c r="GP182" s="147"/>
      <c r="GQ182" s="147"/>
      <c r="GR182" s="147"/>
      <c r="GS182" s="147"/>
      <c r="GT182" s="147"/>
      <c r="GU182" s="147"/>
      <c r="GV182" s="147"/>
      <c r="GW182" s="147"/>
      <c r="GX182" s="147"/>
      <c r="GY182" s="147"/>
      <c r="GZ182" s="147"/>
      <c r="HA182" s="147"/>
      <c r="HB182" s="147"/>
      <c r="HC182" s="147"/>
      <c r="HD182" s="147"/>
      <c r="HE182" s="147"/>
      <c r="HF182" s="147"/>
      <c r="HG182" s="147"/>
      <c r="HH182" s="147"/>
      <c r="HI182" s="147"/>
      <c r="HJ182" s="147"/>
      <c r="HK182" s="147"/>
      <c r="HL182" s="147"/>
      <c r="HM182" s="147"/>
      <c r="HN182" s="147"/>
      <c r="HO182" s="147"/>
      <c r="HP182" s="147"/>
      <c r="HQ182" s="147"/>
      <c r="HR182" s="147"/>
      <c r="HS182" s="147"/>
      <c r="HT182" s="147"/>
      <c r="HU182" s="147"/>
      <c r="HV182" s="147"/>
      <c r="HW182" s="147"/>
      <c r="HX182" s="147"/>
      <c r="HY182" s="147"/>
      <c r="HZ182" s="147"/>
      <c r="IA182" s="147"/>
      <c r="IB182" s="147"/>
      <c r="IC182" s="147"/>
      <c r="ID182" s="147"/>
      <c r="IE182" s="147"/>
      <c r="IF182" s="147"/>
      <c r="IG182" s="147"/>
      <c r="IH182" s="147"/>
      <c r="II182" s="147"/>
      <c r="IJ182" s="147"/>
      <c r="IK182" s="147"/>
      <c r="IL182" s="147"/>
      <c r="IM182" s="147"/>
      <c r="IN182" s="147"/>
      <c r="IO182" s="147"/>
      <c r="IP182" s="147"/>
      <c r="IQ182" s="147"/>
      <c r="IR182" s="147"/>
      <c r="IS182" s="147"/>
      <c r="IT182" s="147"/>
      <c r="IU182" s="147"/>
      <c r="IV182" s="147"/>
      <c r="IW182" s="147"/>
    </row>
    <row r="183" customFormat="false" ht="12.75" hidden="false" customHeight="false" outlineLevel="0" collapsed="false">
      <c r="J183" s="147"/>
      <c r="K183" s="147"/>
      <c r="AD183" s="169"/>
      <c r="AE183" s="169"/>
      <c r="AF183" s="164"/>
      <c r="AG183" s="147"/>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c r="BI183" s="147"/>
      <c r="BJ183" s="147"/>
      <c r="BK183" s="147"/>
      <c r="BL183" s="147"/>
      <c r="BM183" s="147"/>
      <c r="BN183" s="147"/>
      <c r="BO183" s="147"/>
      <c r="BP183" s="147"/>
      <c r="BQ183" s="147"/>
      <c r="BR183" s="147"/>
      <c r="BS183" s="147"/>
      <c r="BT183" s="147"/>
      <c r="BU183" s="147"/>
      <c r="BV183" s="147"/>
      <c r="BW183" s="147"/>
      <c r="BX183" s="147"/>
      <c r="BY183" s="147"/>
      <c r="BZ183" s="147"/>
      <c r="CA183" s="147"/>
      <c r="CB183" s="147"/>
      <c r="CC183" s="147"/>
      <c r="CD183" s="147"/>
      <c r="CE183" s="147"/>
      <c r="CF183" s="147"/>
      <c r="CG183" s="147"/>
      <c r="CH183" s="147"/>
      <c r="CI183" s="147"/>
      <c r="CJ183" s="147"/>
      <c r="CK183" s="147"/>
      <c r="CL183" s="147"/>
      <c r="CM183" s="147"/>
      <c r="CN183" s="147"/>
      <c r="CO183" s="147"/>
      <c r="CP183" s="147"/>
      <c r="CQ183" s="147"/>
      <c r="CR183" s="147"/>
      <c r="CS183" s="147"/>
      <c r="CT183" s="147"/>
      <c r="CU183" s="147"/>
      <c r="CV183" s="147"/>
      <c r="CW183" s="147"/>
      <c r="CX183" s="147"/>
      <c r="CY183" s="147"/>
      <c r="CZ183" s="147"/>
      <c r="DA183" s="147"/>
      <c r="DB183" s="147"/>
      <c r="DC183" s="147"/>
      <c r="DD183" s="147"/>
      <c r="DE183" s="147"/>
      <c r="DF183" s="147"/>
      <c r="DG183" s="147"/>
      <c r="DH183" s="147"/>
      <c r="DI183" s="147"/>
      <c r="DJ183" s="147"/>
      <c r="DK183" s="147"/>
      <c r="DL183" s="147"/>
      <c r="DM183" s="147"/>
      <c r="DN183" s="147"/>
      <c r="DO183" s="147"/>
      <c r="DP183" s="147"/>
      <c r="DQ183" s="147"/>
      <c r="DR183" s="147"/>
      <c r="DS183" s="147"/>
      <c r="DT183" s="147"/>
      <c r="DU183" s="147"/>
      <c r="DV183" s="147"/>
      <c r="DW183" s="147"/>
      <c r="DX183" s="147"/>
      <c r="DY183" s="147"/>
      <c r="DZ183" s="147"/>
      <c r="EA183" s="147"/>
      <c r="EB183" s="147"/>
      <c r="EC183" s="147"/>
      <c r="ED183" s="147"/>
      <c r="EE183" s="147"/>
      <c r="EF183" s="147"/>
      <c r="EG183" s="147"/>
      <c r="EH183" s="147"/>
      <c r="EI183" s="147"/>
      <c r="EJ183" s="147"/>
      <c r="EK183" s="147"/>
      <c r="EL183" s="147"/>
      <c r="EM183" s="147"/>
      <c r="EN183" s="147"/>
      <c r="EO183" s="147"/>
      <c r="EP183" s="147"/>
      <c r="EQ183" s="147"/>
      <c r="ER183" s="147"/>
      <c r="ES183" s="147"/>
      <c r="ET183" s="147"/>
      <c r="EU183" s="147"/>
      <c r="EV183" s="147"/>
      <c r="EW183" s="147"/>
      <c r="EX183" s="147"/>
      <c r="EY183" s="147"/>
      <c r="EZ183" s="147"/>
      <c r="FA183" s="147"/>
      <c r="FB183" s="147"/>
      <c r="FC183" s="147"/>
      <c r="FD183" s="147"/>
      <c r="FE183" s="147"/>
      <c r="FF183" s="147"/>
      <c r="FG183" s="147"/>
      <c r="FH183" s="147"/>
      <c r="FI183" s="147"/>
      <c r="FJ183" s="147"/>
      <c r="FK183" s="147"/>
      <c r="FL183" s="147"/>
      <c r="FM183" s="147"/>
      <c r="FN183" s="147"/>
      <c r="FO183" s="147"/>
      <c r="FP183" s="147"/>
      <c r="FQ183" s="147"/>
      <c r="FR183" s="147"/>
      <c r="FS183" s="147"/>
      <c r="FT183" s="147"/>
      <c r="FU183" s="147"/>
      <c r="FV183" s="147"/>
      <c r="FW183" s="147"/>
      <c r="FX183" s="147"/>
      <c r="FY183" s="147"/>
      <c r="FZ183" s="147"/>
      <c r="GA183" s="147"/>
      <c r="GB183" s="147"/>
      <c r="GC183" s="147"/>
      <c r="GD183" s="147"/>
      <c r="GE183" s="147"/>
      <c r="GF183" s="147"/>
      <c r="GG183" s="147"/>
      <c r="GH183" s="147"/>
      <c r="GI183" s="147"/>
      <c r="GJ183" s="147"/>
      <c r="GK183" s="147"/>
      <c r="GL183" s="147"/>
      <c r="GM183" s="147"/>
      <c r="GN183" s="147"/>
      <c r="GO183" s="147"/>
      <c r="GP183" s="147"/>
      <c r="GQ183" s="147"/>
      <c r="GR183" s="147"/>
      <c r="GS183" s="147"/>
      <c r="GT183" s="147"/>
      <c r="GU183" s="147"/>
      <c r="GV183" s="147"/>
      <c r="GW183" s="147"/>
      <c r="GX183" s="147"/>
      <c r="GY183" s="147"/>
      <c r="GZ183" s="147"/>
      <c r="HA183" s="147"/>
      <c r="HB183" s="147"/>
      <c r="HC183" s="147"/>
      <c r="HD183" s="147"/>
      <c r="HE183" s="147"/>
      <c r="HF183" s="147"/>
      <c r="HG183" s="147"/>
      <c r="HH183" s="147"/>
      <c r="HI183" s="147"/>
      <c r="HJ183" s="147"/>
      <c r="HK183" s="147"/>
      <c r="HL183" s="147"/>
      <c r="HM183" s="147"/>
      <c r="HN183" s="147"/>
      <c r="HO183" s="147"/>
      <c r="HP183" s="147"/>
      <c r="HQ183" s="147"/>
      <c r="HR183" s="147"/>
      <c r="HS183" s="147"/>
      <c r="HT183" s="147"/>
      <c r="HU183" s="147"/>
      <c r="HV183" s="147"/>
      <c r="HW183" s="147"/>
      <c r="HX183" s="147"/>
      <c r="HY183" s="147"/>
      <c r="HZ183" s="147"/>
      <c r="IA183" s="147"/>
      <c r="IB183" s="147"/>
      <c r="IC183" s="147"/>
      <c r="ID183" s="147"/>
      <c r="IE183" s="147"/>
      <c r="IF183" s="147"/>
      <c r="IG183" s="147"/>
      <c r="IH183" s="147"/>
      <c r="II183" s="147"/>
      <c r="IJ183" s="147"/>
      <c r="IK183" s="147"/>
      <c r="IL183" s="147"/>
      <c r="IM183" s="147"/>
      <c r="IN183" s="147"/>
      <c r="IO183" s="147"/>
      <c r="IP183" s="147"/>
      <c r="IQ183" s="147"/>
      <c r="IR183" s="147"/>
      <c r="IS183" s="147"/>
      <c r="IT183" s="147"/>
      <c r="IU183" s="147"/>
      <c r="IV183" s="147"/>
      <c r="IW183" s="147"/>
    </row>
    <row r="184" customFormat="false" ht="12.75" hidden="false" customHeight="false" outlineLevel="0" collapsed="false">
      <c r="J184" s="147"/>
      <c r="K184" s="147"/>
      <c r="AD184" s="169"/>
      <c r="AE184" s="169"/>
      <c r="AF184" s="164"/>
      <c r="AG184" s="147"/>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c r="BI184" s="147"/>
      <c r="BJ184" s="147"/>
      <c r="BK184" s="147"/>
      <c r="BL184" s="147"/>
      <c r="BM184" s="147"/>
      <c r="BN184" s="147"/>
      <c r="BO184" s="147"/>
      <c r="BP184" s="147"/>
      <c r="BQ184" s="147"/>
      <c r="BR184" s="147"/>
      <c r="BS184" s="147"/>
      <c r="BT184" s="147"/>
      <c r="BU184" s="147"/>
      <c r="BV184" s="147"/>
      <c r="BW184" s="147"/>
      <c r="BX184" s="147"/>
      <c r="BY184" s="147"/>
      <c r="BZ184" s="147"/>
      <c r="CA184" s="147"/>
      <c r="CB184" s="147"/>
      <c r="CC184" s="147"/>
      <c r="CD184" s="147"/>
      <c r="CE184" s="147"/>
      <c r="CF184" s="147"/>
      <c r="CG184" s="147"/>
      <c r="CH184" s="147"/>
      <c r="CI184" s="147"/>
      <c r="CJ184" s="147"/>
      <c r="CK184" s="147"/>
      <c r="CL184" s="147"/>
      <c r="CM184" s="147"/>
      <c r="CN184" s="147"/>
      <c r="CO184" s="147"/>
      <c r="CP184" s="147"/>
      <c r="CQ184" s="147"/>
      <c r="CR184" s="147"/>
      <c r="CS184" s="147"/>
      <c r="CT184" s="147"/>
      <c r="CU184" s="147"/>
      <c r="CV184" s="147"/>
      <c r="CW184" s="147"/>
      <c r="CX184" s="147"/>
      <c r="CY184" s="147"/>
      <c r="CZ184" s="147"/>
      <c r="DA184" s="147"/>
      <c r="DB184" s="147"/>
      <c r="DC184" s="147"/>
      <c r="DD184" s="147"/>
      <c r="DE184" s="147"/>
      <c r="DF184" s="147"/>
      <c r="DG184" s="147"/>
      <c r="DH184" s="147"/>
      <c r="DI184" s="147"/>
      <c r="DJ184" s="147"/>
      <c r="DK184" s="147"/>
      <c r="DL184" s="147"/>
      <c r="DM184" s="147"/>
      <c r="DN184" s="147"/>
      <c r="DO184" s="147"/>
      <c r="DP184" s="147"/>
      <c r="DQ184" s="147"/>
      <c r="DR184" s="147"/>
      <c r="DS184" s="147"/>
      <c r="DT184" s="147"/>
      <c r="DU184" s="147"/>
      <c r="DV184" s="147"/>
      <c r="DW184" s="147"/>
      <c r="DX184" s="147"/>
      <c r="DY184" s="147"/>
      <c r="DZ184" s="147"/>
      <c r="EA184" s="147"/>
      <c r="EB184" s="147"/>
      <c r="EC184" s="147"/>
      <c r="ED184" s="147"/>
      <c r="EE184" s="147"/>
      <c r="EF184" s="147"/>
      <c r="EG184" s="147"/>
      <c r="EH184" s="147"/>
      <c r="EI184" s="147"/>
      <c r="EJ184" s="147"/>
      <c r="EK184" s="147"/>
      <c r="EL184" s="147"/>
      <c r="EM184" s="147"/>
      <c r="EN184" s="147"/>
      <c r="EO184" s="147"/>
      <c r="EP184" s="147"/>
      <c r="EQ184" s="147"/>
      <c r="ER184" s="147"/>
      <c r="ES184" s="147"/>
      <c r="ET184" s="147"/>
      <c r="EU184" s="147"/>
      <c r="EV184" s="147"/>
      <c r="EW184" s="147"/>
      <c r="EX184" s="147"/>
      <c r="EY184" s="147"/>
      <c r="EZ184" s="147"/>
      <c r="FA184" s="147"/>
      <c r="FB184" s="147"/>
      <c r="FC184" s="147"/>
      <c r="FD184" s="147"/>
      <c r="FE184" s="147"/>
      <c r="FF184" s="147"/>
      <c r="FG184" s="147"/>
      <c r="FH184" s="147"/>
      <c r="FI184" s="147"/>
      <c r="FJ184" s="147"/>
      <c r="FK184" s="147"/>
      <c r="FL184" s="147"/>
      <c r="FM184" s="147"/>
      <c r="FN184" s="147"/>
      <c r="FO184" s="147"/>
      <c r="FP184" s="147"/>
      <c r="FQ184" s="147"/>
      <c r="FR184" s="147"/>
      <c r="FS184" s="147"/>
      <c r="FT184" s="147"/>
      <c r="FU184" s="147"/>
      <c r="FV184" s="147"/>
      <c r="FW184" s="147"/>
      <c r="FX184" s="147"/>
      <c r="FY184" s="147"/>
      <c r="FZ184" s="147"/>
      <c r="GA184" s="147"/>
      <c r="GB184" s="147"/>
      <c r="GC184" s="147"/>
      <c r="GD184" s="147"/>
      <c r="GE184" s="147"/>
      <c r="GF184" s="147"/>
      <c r="GG184" s="147"/>
      <c r="GH184" s="147"/>
      <c r="GI184" s="147"/>
      <c r="GJ184" s="147"/>
      <c r="GK184" s="147"/>
      <c r="GL184" s="147"/>
      <c r="GM184" s="147"/>
      <c r="GN184" s="147"/>
      <c r="GO184" s="147"/>
      <c r="GP184" s="147"/>
      <c r="GQ184" s="147"/>
      <c r="GR184" s="147"/>
      <c r="GS184" s="147"/>
      <c r="GT184" s="147"/>
      <c r="GU184" s="147"/>
      <c r="GV184" s="147"/>
      <c r="GW184" s="147"/>
      <c r="GX184" s="147"/>
      <c r="GY184" s="147"/>
      <c r="GZ184" s="147"/>
      <c r="HA184" s="147"/>
      <c r="HB184" s="147"/>
      <c r="HC184" s="147"/>
      <c r="HD184" s="147"/>
      <c r="HE184" s="147"/>
      <c r="HF184" s="147"/>
      <c r="HG184" s="147"/>
      <c r="HH184" s="147"/>
      <c r="HI184" s="147"/>
      <c r="HJ184" s="147"/>
      <c r="HK184" s="147"/>
      <c r="HL184" s="147"/>
      <c r="HM184" s="147"/>
      <c r="HN184" s="147"/>
      <c r="HO184" s="147"/>
      <c r="HP184" s="147"/>
      <c r="HQ184" s="147"/>
      <c r="HR184" s="147"/>
      <c r="HS184" s="147"/>
      <c r="HT184" s="147"/>
      <c r="HU184" s="147"/>
      <c r="HV184" s="147"/>
      <c r="HW184" s="147"/>
      <c r="HX184" s="147"/>
      <c r="HY184" s="147"/>
      <c r="HZ184" s="147"/>
      <c r="IA184" s="147"/>
      <c r="IB184" s="147"/>
      <c r="IC184" s="147"/>
      <c r="ID184" s="147"/>
      <c r="IE184" s="147"/>
      <c r="IF184" s="147"/>
      <c r="IG184" s="147"/>
      <c r="IH184" s="147"/>
      <c r="II184" s="147"/>
      <c r="IJ184" s="147"/>
      <c r="IK184" s="147"/>
      <c r="IL184" s="147"/>
      <c r="IM184" s="147"/>
      <c r="IN184" s="147"/>
      <c r="IO184" s="147"/>
      <c r="IP184" s="147"/>
      <c r="IQ184" s="147"/>
      <c r="IR184" s="147"/>
      <c r="IS184" s="147"/>
      <c r="IT184" s="147"/>
      <c r="IU184" s="147"/>
      <c r="IV184" s="147"/>
      <c r="IW184" s="147"/>
    </row>
    <row r="185" customFormat="false" ht="12.75" hidden="false" customHeight="false" outlineLevel="0" collapsed="false">
      <c r="J185" s="147"/>
      <c r="K185" s="147"/>
      <c r="AD185" s="169"/>
      <c r="AE185" s="169"/>
      <c r="AF185" s="164"/>
      <c r="AG185" s="147"/>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c r="BI185" s="147"/>
      <c r="BJ185" s="147"/>
      <c r="BK185" s="147"/>
      <c r="BL185" s="147"/>
      <c r="BM185" s="147"/>
      <c r="BN185" s="147"/>
      <c r="BO185" s="147"/>
      <c r="BP185" s="147"/>
      <c r="BQ185" s="147"/>
      <c r="BR185" s="147"/>
      <c r="BS185" s="147"/>
      <c r="BT185" s="147"/>
      <c r="BU185" s="147"/>
      <c r="BV185" s="147"/>
      <c r="BW185" s="147"/>
      <c r="BX185" s="147"/>
      <c r="BY185" s="147"/>
      <c r="BZ185" s="147"/>
      <c r="CA185" s="147"/>
      <c r="CB185" s="147"/>
      <c r="CC185" s="147"/>
      <c r="CD185" s="147"/>
      <c r="CE185" s="147"/>
      <c r="CF185" s="147"/>
      <c r="CG185" s="147"/>
      <c r="CH185" s="147"/>
      <c r="CI185" s="147"/>
      <c r="CJ185" s="147"/>
      <c r="CK185" s="147"/>
      <c r="CL185" s="147"/>
      <c r="CM185" s="147"/>
      <c r="CN185" s="147"/>
      <c r="CO185" s="147"/>
      <c r="CP185" s="147"/>
      <c r="CQ185" s="147"/>
      <c r="CR185" s="147"/>
      <c r="CS185" s="147"/>
      <c r="CT185" s="147"/>
      <c r="CU185" s="147"/>
      <c r="CV185" s="147"/>
      <c r="CW185" s="147"/>
      <c r="CX185" s="147"/>
      <c r="CY185" s="147"/>
      <c r="CZ185" s="147"/>
      <c r="DA185" s="147"/>
      <c r="DB185" s="147"/>
      <c r="DC185" s="147"/>
      <c r="DD185" s="147"/>
      <c r="DE185" s="147"/>
      <c r="DF185" s="147"/>
      <c r="DG185" s="147"/>
      <c r="DH185" s="147"/>
      <c r="DI185" s="147"/>
      <c r="DJ185" s="147"/>
      <c r="DK185" s="147"/>
      <c r="DL185" s="147"/>
      <c r="DM185" s="147"/>
      <c r="DN185" s="147"/>
      <c r="DO185" s="147"/>
      <c r="DP185" s="147"/>
      <c r="DQ185" s="147"/>
      <c r="DR185" s="147"/>
      <c r="DS185" s="147"/>
      <c r="DT185" s="147"/>
      <c r="DU185" s="147"/>
      <c r="DV185" s="147"/>
      <c r="DW185" s="147"/>
      <c r="DX185" s="147"/>
      <c r="DY185" s="147"/>
      <c r="DZ185" s="147"/>
      <c r="EA185" s="147"/>
      <c r="EB185" s="147"/>
      <c r="EC185" s="147"/>
      <c r="ED185" s="147"/>
      <c r="EE185" s="147"/>
      <c r="EF185" s="147"/>
      <c r="EG185" s="147"/>
      <c r="EH185" s="147"/>
      <c r="EI185" s="147"/>
      <c r="EJ185" s="147"/>
      <c r="EK185" s="147"/>
      <c r="EL185" s="147"/>
      <c r="EM185" s="147"/>
      <c r="EN185" s="147"/>
      <c r="EO185" s="147"/>
      <c r="EP185" s="147"/>
      <c r="EQ185" s="147"/>
      <c r="ER185" s="147"/>
      <c r="ES185" s="147"/>
      <c r="ET185" s="147"/>
      <c r="EU185" s="147"/>
      <c r="EV185" s="147"/>
      <c r="EW185" s="147"/>
      <c r="EX185" s="147"/>
      <c r="EY185" s="147"/>
      <c r="EZ185" s="147"/>
      <c r="FA185" s="147"/>
      <c r="FB185" s="147"/>
      <c r="FC185" s="147"/>
      <c r="FD185" s="147"/>
      <c r="FE185" s="147"/>
      <c r="FF185" s="147"/>
      <c r="FG185" s="147"/>
      <c r="FH185" s="147"/>
      <c r="FI185" s="147"/>
      <c r="FJ185" s="147"/>
      <c r="FK185" s="147"/>
      <c r="FL185" s="147"/>
      <c r="FM185" s="147"/>
      <c r="FN185" s="147"/>
      <c r="FO185" s="147"/>
      <c r="FP185" s="147"/>
      <c r="FQ185" s="147"/>
      <c r="FR185" s="147"/>
      <c r="FS185" s="147"/>
      <c r="FT185" s="147"/>
      <c r="FU185" s="147"/>
      <c r="FV185" s="147"/>
      <c r="FW185" s="147"/>
      <c r="FX185" s="147"/>
      <c r="FY185" s="147"/>
      <c r="FZ185" s="147"/>
      <c r="GA185" s="147"/>
      <c r="GB185" s="147"/>
      <c r="GC185" s="147"/>
      <c r="GD185" s="147"/>
      <c r="GE185" s="147"/>
      <c r="GF185" s="147"/>
      <c r="GG185" s="147"/>
      <c r="GH185" s="147"/>
      <c r="GI185" s="147"/>
      <c r="GJ185" s="147"/>
      <c r="GK185" s="147"/>
      <c r="GL185" s="147"/>
      <c r="GM185" s="147"/>
      <c r="GN185" s="147"/>
      <c r="GO185" s="147"/>
      <c r="GP185" s="147"/>
      <c r="GQ185" s="147"/>
      <c r="GR185" s="147"/>
      <c r="GS185" s="147"/>
      <c r="GT185" s="147"/>
      <c r="GU185" s="147"/>
      <c r="GV185" s="147"/>
      <c r="GW185" s="147"/>
      <c r="GX185" s="147"/>
      <c r="GY185" s="147"/>
      <c r="GZ185" s="147"/>
      <c r="HA185" s="147"/>
      <c r="HB185" s="147"/>
      <c r="HC185" s="147"/>
      <c r="HD185" s="147"/>
      <c r="HE185" s="147"/>
      <c r="HF185" s="147"/>
      <c r="HG185" s="147"/>
      <c r="HH185" s="147"/>
      <c r="HI185" s="147"/>
      <c r="HJ185" s="147"/>
      <c r="HK185" s="147"/>
      <c r="HL185" s="147"/>
      <c r="HM185" s="147"/>
      <c r="HN185" s="147"/>
      <c r="HO185" s="147"/>
      <c r="HP185" s="147"/>
      <c r="HQ185" s="147"/>
      <c r="HR185" s="147"/>
      <c r="HS185" s="147"/>
      <c r="HT185" s="147"/>
      <c r="HU185" s="147"/>
      <c r="HV185" s="147"/>
      <c r="HW185" s="147"/>
      <c r="HX185" s="147"/>
      <c r="HY185" s="147"/>
      <c r="HZ185" s="147"/>
      <c r="IA185" s="147"/>
      <c r="IB185" s="147"/>
      <c r="IC185" s="147"/>
      <c r="ID185" s="147"/>
      <c r="IE185" s="147"/>
      <c r="IF185" s="147"/>
      <c r="IG185" s="147"/>
      <c r="IH185" s="147"/>
      <c r="II185" s="147"/>
      <c r="IJ185" s="147"/>
      <c r="IK185" s="147"/>
      <c r="IL185" s="147"/>
      <c r="IM185" s="147"/>
      <c r="IN185" s="147"/>
      <c r="IO185" s="147"/>
      <c r="IP185" s="147"/>
      <c r="IQ185" s="147"/>
      <c r="IR185" s="147"/>
      <c r="IS185" s="147"/>
      <c r="IT185" s="147"/>
      <c r="IU185" s="147"/>
      <c r="IV185" s="147"/>
      <c r="IW185" s="147"/>
    </row>
    <row r="186" customFormat="false" ht="12.75" hidden="false" customHeight="false" outlineLevel="0" collapsed="false">
      <c r="J186" s="147"/>
      <c r="K186" s="147"/>
      <c r="AD186" s="169"/>
      <c r="AE186" s="169"/>
      <c r="AF186" s="164"/>
      <c r="AG186" s="147"/>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c r="BI186" s="147"/>
      <c r="BJ186" s="147"/>
      <c r="BK186" s="147"/>
      <c r="BL186" s="147"/>
      <c r="BM186" s="147"/>
      <c r="BN186" s="147"/>
      <c r="BO186" s="147"/>
      <c r="BP186" s="147"/>
      <c r="BQ186" s="147"/>
      <c r="BR186" s="147"/>
      <c r="BS186" s="147"/>
      <c r="BT186" s="147"/>
      <c r="BU186" s="147"/>
      <c r="BV186" s="147"/>
      <c r="BW186" s="147"/>
      <c r="BX186" s="147"/>
      <c r="BY186" s="147"/>
      <c r="BZ186" s="147"/>
      <c r="CA186" s="147"/>
      <c r="CB186" s="147"/>
      <c r="CC186" s="147"/>
      <c r="CD186" s="147"/>
      <c r="CE186" s="147"/>
      <c r="CF186" s="147"/>
      <c r="CG186" s="147"/>
      <c r="CH186" s="147"/>
      <c r="CI186" s="147"/>
      <c r="CJ186" s="147"/>
      <c r="CK186" s="147"/>
      <c r="CL186" s="147"/>
      <c r="CM186" s="147"/>
      <c r="CN186" s="147"/>
      <c r="CO186" s="147"/>
      <c r="CP186" s="147"/>
      <c r="CQ186" s="147"/>
      <c r="CR186" s="147"/>
      <c r="CS186" s="147"/>
      <c r="CT186" s="147"/>
      <c r="CU186" s="147"/>
      <c r="CV186" s="147"/>
      <c r="CW186" s="147"/>
      <c r="CX186" s="147"/>
      <c r="CY186" s="147"/>
      <c r="CZ186" s="147"/>
      <c r="DA186" s="147"/>
      <c r="DB186" s="147"/>
      <c r="DC186" s="147"/>
      <c r="DD186" s="147"/>
      <c r="DE186" s="147"/>
      <c r="DF186" s="147"/>
      <c r="DG186" s="147"/>
      <c r="DH186" s="147"/>
      <c r="DI186" s="147"/>
      <c r="DJ186" s="147"/>
      <c r="DK186" s="147"/>
      <c r="DL186" s="147"/>
      <c r="DM186" s="147"/>
      <c r="DN186" s="147"/>
      <c r="DO186" s="147"/>
      <c r="DP186" s="147"/>
      <c r="DQ186" s="147"/>
      <c r="DR186" s="147"/>
      <c r="DS186" s="147"/>
      <c r="DT186" s="147"/>
      <c r="DU186" s="147"/>
      <c r="DV186" s="147"/>
      <c r="DW186" s="147"/>
      <c r="DX186" s="147"/>
      <c r="DY186" s="147"/>
      <c r="DZ186" s="147"/>
      <c r="EA186" s="147"/>
      <c r="EB186" s="147"/>
      <c r="EC186" s="147"/>
      <c r="ED186" s="147"/>
      <c r="EE186" s="147"/>
      <c r="EF186" s="147"/>
      <c r="EG186" s="147"/>
      <c r="EH186" s="147"/>
      <c r="EI186" s="147"/>
      <c r="EJ186" s="147"/>
      <c r="EK186" s="147"/>
      <c r="EL186" s="147"/>
      <c r="EM186" s="147"/>
      <c r="EN186" s="147"/>
      <c r="EO186" s="147"/>
      <c r="EP186" s="147"/>
      <c r="EQ186" s="147"/>
      <c r="ER186" s="147"/>
      <c r="ES186" s="147"/>
      <c r="ET186" s="147"/>
      <c r="EU186" s="147"/>
      <c r="EV186" s="147"/>
      <c r="EW186" s="147"/>
      <c r="EX186" s="147"/>
      <c r="EY186" s="147"/>
      <c r="EZ186" s="147"/>
      <c r="FA186" s="147"/>
      <c r="FB186" s="147"/>
      <c r="FC186" s="147"/>
      <c r="FD186" s="147"/>
      <c r="FE186" s="147"/>
      <c r="FF186" s="147"/>
      <c r="FG186" s="147"/>
      <c r="FH186" s="147"/>
      <c r="FI186" s="147"/>
      <c r="FJ186" s="147"/>
      <c r="FK186" s="147"/>
      <c r="FL186" s="147"/>
      <c r="FM186" s="147"/>
      <c r="FN186" s="147"/>
      <c r="FO186" s="147"/>
      <c r="FP186" s="147"/>
      <c r="FQ186" s="147"/>
      <c r="FR186" s="147"/>
      <c r="FS186" s="147"/>
      <c r="FT186" s="147"/>
      <c r="FU186" s="147"/>
      <c r="FV186" s="147"/>
      <c r="FW186" s="147"/>
      <c r="FX186" s="147"/>
      <c r="FY186" s="147"/>
      <c r="FZ186" s="147"/>
      <c r="GA186" s="147"/>
      <c r="GB186" s="147"/>
      <c r="GC186" s="147"/>
      <c r="GD186" s="147"/>
      <c r="GE186" s="147"/>
      <c r="GF186" s="147"/>
      <c r="GG186" s="147"/>
      <c r="GH186" s="147"/>
      <c r="GI186" s="147"/>
      <c r="GJ186" s="147"/>
      <c r="GK186" s="147"/>
      <c r="GL186" s="147"/>
      <c r="GM186" s="147"/>
      <c r="GN186" s="147"/>
      <c r="GO186" s="147"/>
      <c r="GP186" s="147"/>
      <c r="GQ186" s="147"/>
      <c r="GR186" s="147"/>
      <c r="GS186" s="147"/>
      <c r="GT186" s="147"/>
      <c r="GU186" s="147"/>
      <c r="GV186" s="147"/>
      <c r="GW186" s="147"/>
      <c r="GX186" s="147"/>
      <c r="GY186" s="147"/>
      <c r="GZ186" s="147"/>
      <c r="HA186" s="147"/>
      <c r="HB186" s="147"/>
      <c r="HC186" s="147"/>
      <c r="HD186" s="147"/>
      <c r="HE186" s="147"/>
      <c r="HF186" s="147"/>
      <c r="HG186" s="147"/>
      <c r="HH186" s="147"/>
      <c r="HI186" s="147"/>
      <c r="HJ186" s="147"/>
      <c r="HK186" s="147"/>
      <c r="HL186" s="147"/>
      <c r="HM186" s="147"/>
      <c r="HN186" s="147"/>
      <c r="HO186" s="147"/>
      <c r="HP186" s="147"/>
      <c r="HQ186" s="147"/>
      <c r="HR186" s="147"/>
      <c r="HS186" s="147"/>
      <c r="HT186" s="147"/>
      <c r="HU186" s="147"/>
      <c r="HV186" s="147"/>
      <c r="HW186" s="147"/>
      <c r="HX186" s="147"/>
      <c r="HY186" s="147"/>
      <c r="HZ186" s="147"/>
      <c r="IA186" s="147"/>
      <c r="IB186" s="147"/>
      <c r="IC186" s="147"/>
      <c r="ID186" s="147"/>
      <c r="IE186" s="147"/>
      <c r="IF186" s="147"/>
      <c r="IG186" s="147"/>
      <c r="IH186" s="147"/>
      <c r="II186" s="147"/>
      <c r="IJ186" s="147"/>
      <c r="IK186" s="147"/>
      <c r="IL186" s="147"/>
      <c r="IM186" s="147"/>
      <c r="IN186" s="147"/>
      <c r="IO186" s="147"/>
      <c r="IP186" s="147"/>
      <c r="IQ186" s="147"/>
      <c r="IR186" s="147"/>
      <c r="IS186" s="147"/>
      <c r="IT186" s="147"/>
      <c r="IU186" s="147"/>
      <c r="IV186" s="147"/>
      <c r="IW186" s="147"/>
    </row>
    <row r="187" customFormat="false" ht="12.75" hidden="false" customHeight="false" outlineLevel="0" collapsed="false">
      <c r="J187" s="147"/>
      <c r="K187" s="147"/>
      <c r="AD187" s="169"/>
      <c r="AE187" s="169"/>
      <c r="AF187" s="3"/>
      <c r="AG187" s="147"/>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c r="BI187" s="147"/>
      <c r="BJ187" s="147"/>
      <c r="BK187" s="147"/>
      <c r="BL187" s="147"/>
      <c r="BM187" s="147"/>
      <c r="BN187" s="147"/>
      <c r="BO187" s="147"/>
      <c r="BP187" s="147"/>
      <c r="BQ187" s="147"/>
      <c r="BR187" s="147"/>
      <c r="BS187" s="147"/>
      <c r="BT187" s="147"/>
      <c r="BU187" s="147"/>
      <c r="BV187" s="147"/>
      <c r="BW187" s="147"/>
      <c r="BX187" s="147"/>
      <c r="BY187" s="147"/>
      <c r="BZ187" s="147"/>
      <c r="CA187" s="147"/>
      <c r="CB187" s="147"/>
      <c r="CC187" s="147"/>
      <c r="CD187" s="147"/>
      <c r="CE187" s="147"/>
      <c r="CF187" s="147"/>
      <c r="CG187" s="147"/>
      <c r="CH187" s="147"/>
      <c r="CI187" s="147"/>
      <c r="CJ187" s="147"/>
      <c r="CK187" s="147"/>
      <c r="CL187" s="147"/>
      <c r="CM187" s="147"/>
      <c r="CN187" s="147"/>
      <c r="CO187" s="147"/>
      <c r="CP187" s="147"/>
      <c r="CQ187" s="147"/>
      <c r="CR187" s="147"/>
      <c r="CS187" s="147"/>
      <c r="CT187" s="147"/>
      <c r="CU187" s="147"/>
      <c r="CV187" s="147"/>
      <c r="CW187" s="147"/>
      <c r="CX187" s="147"/>
      <c r="CY187" s="147"/>
      <c r="CZ187" s="147"/>
      <c r="DA187" s="147"/>
      <c r="DB187" s="147"/>
      <c r="DC187" s="147"/>
      <c r="DD187" s="147"/>
      <c r="DE187" s="147"/>
      <c r="DF187" s="147"/>
      <c r="DG187" s="147"/>
      <c r="DH187" s="147"/>
      <c r="DI187" s="147"/>
      <c r="DJ187" s="147"/>
      <c r="DK187" s="147"/>
      <c r="DL187" s="147"/>
      <c r="DM187" s="147"/>
      <c r="DN187" s="147"/>
      <c r="DO187" s="147"/>
      <c r="DP187" s="147"/>
      <c r="DQ187" s="147"/>
      <c r="DR187" s="147"/>
      <c r="DS187" s="147"/>
      <c r="DT187" s="147"/>
      <c r="DU187" s="147"/>
      <c r="DV187" s="147"/>
      <c r="DW187" s="147"/>
      <c r="DX187" s="147"/>
      <c r="DY187" s="147"/>
      <c r="DZ187" s="147"/>
      <c r="EA187" s="147"/>
      <c r="EB187" s="147"/>
      <c r="EC187" s="147"/>
      <c r="ED187" s="147"/>
      <c r="EE187" s="147"/>
      <c r="EF187" s="147"/>
      <c r="EG187" s="147"/>
      <c r="EH187" s="147"/>
      <c r="EI187" s="147"/>
      <c r="EJ187" s="147"/>
      <c r="EK187" s="147"/>
      <c r="EL187" s="147"/>
      <c r="EM187" s="147"/>
      <c r="EN187" s="147"/>
      <c r="EO187" s="147"/>
      <c r="EP187" s="147"/>
      <c r="EQ187" s="147"/>
      <c r="ER187" s="147"/>
      <c r="ES187" s="147"/>
      <c r="ET187" s="147"/>
      <c r="EU187" s="147"/>
      <c r="EV187" s="147"/>
      <c r="EW187" s="147"/>
      <c r="EX187" s="147"/>
      <c r="EY187" s="147"/>
      <c r="EZ187" s="147"/>
      <c r="FA187" s="147"/>
      <c r="FB187" s="147"/>
      <c r="FC187" s="147"/>
      <c r="FD187" s="147"/>
      <c r="FE187" s="147"/>
      <c r="FF187" s="147"/>
      <c r="FG187" s="147"/>
      <c r="FH187" s="147"/>
      <c r="FI187" s="147"/>
      <c r="FJ187" s="147"/>
      <c r="FK187" s="147"/>
      <c r="FL187" s="147"/>
      <c r="FM187" s="147"/>
      <c r="FN187" s="147"/>
      <c r="FO187" s="147"/>
      <c r="FP187" s="147"/>
      <c r="FQ187" s="147"/>
      <c r="FR187" s="147"/>
      <c r="FS187" s="147"/>
      <c r="FT187" s="147"/>
      <c r="FU187" s="147"/>
      <c r="FV187" s="147"/>
      <c r="FW187" s="147"/>
      <c r="FX187" s="147"/>
      <c r="FY187" s="147"/>
      <c r="FZ187" s="147"/>
      <c r="GA187" s="147"/>
      <c r="GB187" s="147"/>
      <c r="GC187" s="147"/>
      <c r="GD187" s="147"/>
      <c r="GE187" s="147"/>
      <c r="GF187" s="147"/>
      <c r="GG187" s="147"/>
      <c r="GH187" s="147"/>
      <c r="GI187" s="147"/>
      <c r="GJ187" s="147"/>
      <c r="GK187" s="147"/>
      <c r="GL187" s="147"/>
      <c r="GM187" s="147"/>
      <c r="GN187" s="147"/>
      <c r="GO187" s="147"/>
      <c r="GP187" s="147"/>
      <c r="GQ187" s="147"/>
      <c r="GR187" s="147"/>
      <c r="GS187" s="147"/>
      <c r="GT187" s="147"/>
      <c r="GU187" s="147"/>
      <c r="GV187" s="147"/>
      <c r="GW187" s="147"/>
      <c r="GX187" s="147"/>
      <c r="GY187" s="147"/>
      <c r="GZ187" s="147"/>
      <c r="HA187" s="147"/>
      <c r="HB187" s="147"/>
      <c r="HC187" s="147"/>
      <c r="HD187" s="147"/>
      <c r="HE187" s="147"/>
      <c r="HF187" s="147"/>
      <c r="HG187" s="147"/>
      <c r="HH187" s="147"/>
      <c r="HI187" s="147"/>
      <c r="HJ187" s="147"/>
      <c r="HK187" s="147"/>
      <c r="HL187" s="147"/>
      <c r="HM187" s="147"/>
      <c r="HN187" s="147"/>
      <c r="HO187" s="147"/>
      <c r="HP187" s="147"/>
      <c r="HQ187" s="147"/>
      <c r="HR187" s="147"/>
      <c r="HS187" s="147"/>
      <c r="HT187" s="147"/>
      <c r="HU187" s="147"/>
      <c r="HV187" s="147"/>
      <c r="HW187" s="147"/>
      <c r="HX187" s="147"/>
      <c r="HY187" s="147"/>
      <c r="HZ187" s="147"/>
      <c r="IA187" s="147"/>
      <c r="IB187" s="147"/>
      <c r="IC187" s="147"/>
      <c r="ID187" s="147"/>
      <c r="IE187" s="147"/>
      <c r="IF187" s="147"/>
      <c r="IG187" s="147"/>
      <c r="IH187" s="147"/>
      <c r="II187" s="147"/>
      <c r="IJ187" s="147"/>
      <c r="IK187" s="147"/>
      <c r="IL187" s="147"/>
      <c r="IM187" s="147"/>
      <c r="IN187" s="147"/>
      <c r="IO187" s="147"/>
      <c r="IP187" s="147"/>
      <c r="IQ187" s="147"/>
      <c r="IR187" s="147"/>
      <c r="IS187" s="147"/>
      <c r="IT187" s="147"/>
      <c r="IU187" s="147"/>
      <c r="IV187" s="147"/>
      <c r="IW187" s="147"/>
    </row>
    <row r="188" customFormat="false" ht="12.75" hidden="false" customHeight="false" outlineLevel="0" collapsed="false">
      <c r="J188" s="147"/>
      <c r="K188" s="147"/>
      <c r="AD188" s="3"/>
      <c r="AE188" s="202"/>
      <c r="AF188" s="151"/>
      <c r="AG188" s="147"/>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c r="BI188" s="147"/>
      <c r="BJ188" s="147"/>
      <c r="BK188" s="147"/>
      <c r="BL188" s="147"/>
      <c r="BM188" s="147"/>
      <c r="BN188" s="147"/>
      <c r="BO188" s="147"/>
      <c r="BP188" s="147"/>
      <c r="BQ188" s="147"/>
      <c r="BR188" s="147"/>
      <c r="BS188" s="147"/>
      <c r="BT188" s="147"/>
      <c r="BU188" s="147"/>
      <c r="BV188" s="147"/>
      <c r="BW188" s="147"/>
      <c r="BX188" s="147"/>
      <c r="BY188" s="147"/>
      <c r="BZ188" s="147"/>
      <c r="CA188" s="147"/>
      <c r="CB188" s="147"/>
      <c r="CC188" s="147"/>
      <c r="CD188" s="147"/>
      <c r="CE188" s="147"/>
      <c r="CF188" s="147"/>
      <c r="CG188" s="147"/>
      <c r="CH188" s="147"/>
      <c r="CI188" s="147"/>
      <c r="CJ188" s="147"/>
      <c r="CK188" s="147"/>
      <c r="CL188" s="147"/>
      <c r="CM188" s="147"/>
      <c r="CN188" s="147"/>
      <c r="CO188" s="147"/>
      <c r="CP188" s="147"/>
      <c r="CQ188" s="147"/>
      <c r="CR188" s="147"/>
      <c r="CS188" s="147"/>
      <c r="CT188" s="147"/>
      <c r="CU188" s="147"/>
      <c r="CV188" s="147"/>
      <c r="CW188" s="147"/>
      <c r="CX188" s="147"/>
      <c r="CY188" s="147"/>
      <c r="CZ188" s="147"/>
      <c r="DA188" s="147"/>
      <c r="DB188" s="147"/>
      <c r="DC188" s="147"/>
      <c r="DD188" s="147"/>
      <c r="DE188" s="147"/>
      <c r="DF188" s="147"/>
      <c r="DG188" s="147"/>
      <c r="DH188" s="147"/>
      <c r="DI188" s="147"/>
      <c r="DJ188" s="147"/>
      <c r="DK188" s="147"/>
      <c r="DL188" s="147"/>
      <c r="DM188" s="147"/>
      <c r="DN188" s="147"/>
      <c r="DO188" s="147"/>
      <c r="DP188" s="147"/>
      <c r="DQ188" s="147"/>
      <c r="DR188" s="147"/>
      <c r="DS188" s="147"/>
      <c r="DT188" s="147"/>
      <c r="DU188" s="147"/>
      <c r="DV188" s="147"/>
      <c r="DW188" s="147"/>
      <c r="DX188" s="147"/>
      <c r="DY188" s="147"/>
      <c r="DZ188" s="147"/>
      <c r="EA188" s="147"/>
      <c r="EB188" s="147"/>
      <c r="EC188" s="147"/>
      <c r="ED188" s="147"/>
      <c r="EE188" s="147"/>
      <c r="EF188" s="147"/>
      <c r="EG188" s="147"/>
      <c r="EH188" s="147"/>
      <c r="EI188" s="147"/>
      <c r="EJ188" s="147"/>
      <c r="EK188" s="147"/>
      <c r="EL188" s="147"/>
      <c r="EM188" s="147"/>
      <c r="EN188" s="147"/>
      <c r="EO188" s="147"/>
      <c r="EP188" s="147"/>
      <c r="EQ188" s="147"/>
      <c r="ER188" s="147"/>
      <c r="ES188" s="147"/>
      <c r="ET188" s="147"/>
      <c r="EU188" s="147"/>
      <c r="EV188" s="147"/>
      <c r="EW188" s="147"/>
      <c r="EX188" s="147"/>
      <c r="EY188" s="147"/>
      <c r="EZ188" s="147"/>
      <c r="FA188" s="147"/>
      <c r="FB188" s="147"/>
      <c r="FC188" s="147"/>
      <c r="FD188" s="147"/>
      <c r="FE188" s="147"/>
      <c r="FF188" s="147"/>
      <c r="FG188" s="147"/>
      <c r="FH188" s="147"/>
      <c r="FI188" s="147"/>
      <c r="FJ188" s="147"/>
      <c r="FK188" s="147"/>
      <c r="FL188" s="147"/>
      <c r="FM188" s="147"/>
      <c r="FN188" s="147"/>
      <c r="FO188" s="147"/>
      <c r="FP188" s="147"/>
      <c r="FQ188" s="147"/>
      <c r="FR188" s="147"/>
      <c r="FS188" s="147"/>
      <c r="FT188" s="147"/>
      <c r="FU188" s="147"/>
      <c r="FV188" s="147"/>
      <c r="FW188" s="147"/>
      <c r="FX188" s="147"/>
      <c r="FY188" s="147"/>
      <c r="FZ188" s="147"/>
      <c r="GA188" s="147"/>
      <c r="GB188" s="147"/>
      <c r="GC188" s="147"/>
      <c r="GD188" s="147"/>
      <c r="GE188" s="147"/>
      <c r="GF188" s="147"/>
      <c r="GG188" s="147"/>
      <c r="GH188" s="147"/>
      <c r="GI188" s="147"/>
      <c r="GJ188" s="147"/>
      <c r="GK188" s="147"/>
      <c r="GL188" s="147"/>
      <c r="GM188" s="147"/>
      <c r="GN188" s="147"/>
      <c r="GO188" s="147"/>
      <c r="GP188" s="147"/>
      <c r="GQ188" s="147"/>
      <c r="GR188" s="147"/>
      <c r="GS188" s="147"/>
      <c r="GT188" s="147"/>
      <c r="GU188" s="147"/>
      <c r="GV188" s="147"/>
      <c r="GW188" s="147"/>
      <c r="GX188" s="147"/>
      <c r="GY188" s="147"/>
      <c r="GZ188" s="147"/>
      <c r="HA188" s="147"/>
      <c r="HB188" s="147"/>
      <c r="HC188" s="147"/>
      <c r="HD188" s="147"/>
      <c r="HE188" s="147"/>
      <c r="HF188" s="147"/>
      <c r="HG188" s="147"/>
      <c r="HH188" s="147"/>
      <c r="HI188" s="147"/>
      <c r="HJ188" s="147"/>
      <c r="HK188" s="147"/>
      <c r="HL188" s="147"/>
      <c r="HM188" s="147"/>
      <c r="HN188" s="147"/>
      <c r="HO188" s="147"/>
      <c r="HP188" s="147"/>
      <c r="HQ188" s="147"/>
      <c r="HR188" s="147"/>
      <c r="HS188" s="147"/>
      <c r="HT188" s="147"/>
      <c r="HU188" s="147"/>
      <c r="HV188" s="147"/>
      <c r="HW188" s="147"/>
      <c r="HX188" s="147"/>
      <c r="HY188" s="147"/>
      <c r="HZ188" s="147"/>
      <c r="IA188" s="147"/>
      <c r="IB188" s="147"/>
      <c r="IC188" s="147"/>
      <c r="ID188" s="147"/>
      <c r="IE188" s="147"/>
      <c r="IF188" s="147"/>
      <c r="IG188" s="147"/>
      <c r="IH188" s="147"/>
      <c r="II188" s="147"/>
      <c r="IJ188" s="147"/>
      <c r="IK188" s="147"/>
      <c r="IL188" s="147"/>
      <c r="IM188" s="147"/>
      <c r="IN188" s="147"/>
      <c r="IO188" s="147"/>
      <c r="IP188" s="147"/>
      <c r="IQ188" s="147"/>
      <c r="IR188" s="147"/>
      <c r="IS188" s="147"/>
      <c r="IT188" s="147"/>
      <c r="IU188" s="147"/>
      <c r="IV188" s="147"/>
      <c r="IW188" s="147"/>
    </row>
    <row r="189" customFormat="false" ht="12.75" hidden="false" customHeight="false" outlineLevel="0" collapsed="false">
      <c r="J189" s="147"/>
      <c r="K189" s="147"/>
      <c r="AD189" s="3"/>
      <c r="AF189" s="162"/>
      <c r="AG189" s="147"/>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c r="BI189" s="147"/>
      <c r="BJ189" s="147"/>
      <c r="BK189" s="147"/>
      <c r="BL189" s="147"/>
      <c r="BM189" s="147"/>
      <c r="BN189" s="147"/>
      <c r="BO189" s="147"/>
      <c r="BP189" s="147"/>
      <c r="BQ189" s="147"/>
      <c r="BR189" s="147"/>
      <c r="BS189" s="147"/>
      <c r="BT189" s="147"/>
      <c r="BU189" s="147"/>
      <c r="BV189" s="147"/>
      <c r="BW189" s="147"/>
      <c r="BX189" s="147"/>
      <c r="BY189" s="147"/>
      <c r="BZ189" s="147"/>
      <c r="CA189" s="147"/>
      <c r="CB189" s="147"/>
      <c r="CC189" s="147"/>
      <c r="CD189" s="147"/>
      <c r="CE189" s="147"/>
      <c r="CF189" s="147"/>
      <c r="CG189" s="147"/>
      <c r="CH189" s="147"/>
      <c r="CI189" s="147"/>
      <c r="CJ189" s="147"/>
      <c r="CK189" s="147"/>
      <c r="CL189" s="147"/>
      <c r="CM189" s="147"/>
      <c r="CN189" s="147"/>
      <c r="CO189" s="147"/>
      <c r="CP189" s="147"/>
      <c r="CQ189" s="147"/>
      <c r="CR189" s="147"/>
      <c r="CS189" s="147"/>
      <c r="CT189" s="147"/>
      <c r="CU189" s="147"/>
      <c r="CV189" s="147"/>
      <c r="CW189" s="147"/>
      <c r="CX189" s="147"/>
      <c r="CY189" s="147"/>
      <c r="CZ189" s="147"/>
      <c r="DA189" s="147"/>
      <c r="DB189" s="147"/>
      <c r="DC189" s="147"/>
      <c r="DD189" s="147"/>
      <c r="DE189" s="147"/>
      <c r="DF189" s="147"/>
      <c r="DG189" s="147"/>
      <c r="DH189" s="147"/>
      <c r="DI189" s="147"/>
      <c r="DJ189" s="147"/>
      <c r="DK189" s="147"/>
      <c r="DL189" s="147"/>
      <c r="DM189" s="147"/>
      <c r="DN189" s="147"/>
      <c r="DO189" s="147"/>
      <c r="DP189" s="147"/>
      <c r="DQ189" s="147"/>
      <c r="DR189" s="147"/>
      <c r="DS189" s="147"/>
      <c r="DT189" s="147"/>
      <c r="DU189" s="147"/>
      <c r="DV189" s="147"/>
      <c r="DW189" s="147"/>
      <c r="DX189" s="147"/>
      <c r="DY189" s="147"/>
      <c r="DZ189" s="147"/>
      <c r="EA189" s="147"/>
      <c r="EB189" s="147"/>
      <c r="EC189" s="147"/>
      <c r="ED189" s="147"/>
      <c r="EE189" s="147"/>
      <c r="EF189" s="147"/>
      <c r="EG189" s="147"/>
      <c r="EH189" s="147"/>
      <c r="EI189" s="147"/>
      <c r="EJ189" s="147"/>
      <c r="EK189" s="147"/>
      <c r="EL189" s="147"/>
      <c r="EM189" s="147"/>
      <c r="EN189" s="147"/>
      <c r="EO189" s="147"/>
      <c r="EP189" s="147"/>
      <c r="EQ189" s="147"/>
      <c r="ER189" s="147"/>
      <c r="ES189" s="147"/>
      <c r="ET189" s="147"/>
      <c r="EU189" s="147"/>
      <c r="EV189" s="147"/>
      <c r="EW189" s="147"/>
      <c r="EX189" s="147"/>
      <c r="EY189" s="147"/>
      <c r="EZ189" s="147"/>
      <c r="FA189" s="147"/>
      <c r="FB189" s="147"/>
      <c r="FC189" s="147"/>
      <c r="FD189" s="147"/>
      <c r="FE189" s="147"/>
      <c r="FF189" s="147"/>
      <c r="FG189" s="147"/>
      <c r="FH189" s="147"/>
      <c r="FI189" s="147"/>
      <c r="FJ189" s="147"/>
      <c r="FK189" s="147"/>
      <c r="FL189" s="147"/>
      <c r="FM189" s="147"/>
      <c r="FN189" s="147"/>
      <c r="FO189" s="147"/>
      <c r="FP189" s="147"/>
      <c r="FQ189" s="147"/>
      <c r="FR189" s="147"/>
      <c r="FS189" s="147"/>
      <c r="FT189" s="147"/>
      <c r="FU189" s="147"/>
      <c r="FV189" s="147"/>
      <c r="FW189" s="147"/>
      <c r="FX189" s="147"/>
      <c r="FY189" s="147"/>
      <c r="FZ189" s="147"/>
      <c r="GA189" s="147"/>
      <c r="GB189" s="147"/>
      <c r="GC189" s="147"/>
      <c r="GD189" s="147"/>
      <c r="GE189" s="147"/>
      <c r="GF189" s="147"/>
      <c r="GG189" s="147"/>
      <c r="GH189" s="147"/>
      <c r="GI189" s="147"/>
      <c r="GJ189" s="147"/>
      <c r="GK189" s="147"/>
      <c r="GL189" s="147"/>
      <c r="GM189" s="147"/>
      <c r="GN189" s="147"/>
      <c r="GO189" s="147"/>
      <c r="GP189" s="147"/>
      <c r="GQ189" s="147"/>
      <c r="GR189" s="147"/>
      <c r="GS189" s="147"/>
      <c r="GT189" s="147"/>
      <c r="GU189" s="147"/>
      <c r="GV189" s="147"/>
      <c r="GW189" s="147"/>
      <c r="GX189" s="147"/>
      <c r="GY189" s="147"/>
      <c r="GZ189" s="147"/>
      <c r="HA189" s="147"/>
      <c r="HB189" s="147"/>
      <c r="HC189" s="147"/>
      <c r="HD189" s="147"/>
      <c r="HE189" s="147"/>
      <c r="HF189" s="147"/>
      <c r="HG189" s="147"/>
      <c r="HH189" s="147"/>
      <c r="HI189" s="147"/>
      <c r="HJ189" s="147"/>
      <c r="HK189" s="147"/>
      <c r="HL189" s="147"/>
      <c r="HM189" s="147"/>
      <c r="HN189" s="147"/>
      <c r="HO189" s="147"/>
      <c r="HP189" s="147"/>
      <c r="HQ189" s="147"/>
      <c r="HR189" s="147"/>
      <c r="HS189" s="147"/>
      <c r="HT189" s="147"/>
      <c r="HU189" s="147"/>
      <c r="HV189" s="147"/>
      <c r="HW189" s="147"/>
      <c r="HX189" s="147"/>
      <c r="HY189" s="147"/>
      <c r="HZ189" s="147"/>
      <c r="IA189" s="147"/>
      <c r="IB189" s="147"/>
      <c r="IC189" s="147"/>
      <c r="ID189" s="147"/>
      <c r="IE189" s="147"/>
      <c r="IF189" s="147"/>
      <c r="IG189" s="147"/>
      <c r="IH189" s="147"/>
      <c r="II189" s="147"/>
      <c r="IJ189" s="147"/>
      <c r="IK189" s="147"/>
      <c r="IL189" s="147"/>
      <c r="IM189" s="147"/>
      <c r="IN189" s="147"/>
      <c r="IO189" s="147"/>
      <c r="IP189" s="147"/>
      <c r="IQ189" s="147"/>
      <c r="IR189" s="147"/>
      <c r="IS189" s="147"/>
      <c r="IT189" s="147"/>
      <c r="IU189" s="147"/>
      <c r="IV189" s="147"/>
      <c r="IW189" s="147"/>
    </row>
    <row r="190" customFormat="false" ht="12.75" hidden="false" customHeight="false" outlineLevel="0" collapsed="false">
      <c r="J190" s="147"/>
      <c r="K190" s="147"/>
      <c r="AD190" s="3"/>
      <c r="AE190" s="203"/>
      <c r="AF190" s="164"/>
      <c r="AG190" s="147"/>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c r="BI190" s="147"/>
      <c r="BJ190" s="147"/>
      <c r="BK190" s="147"/>
      <c r="BL190" s="147"/>
      <c r="BM190" s="147"/>
      <c r="BN190" s="147"/>
      <c r="BO190" s="147"/>
      <c r="BP190" s="147"/>
      <c r="BQ190" s="147"/>
      <c r="BR190" s="147"/>
      <c r="BS190" s="147"/>
      <c r="BT190" s="147"/>
      <c r="BU190" s="147"/>
      <c r="BV190" s="147"/>
      <c r="BW190" s="147"/>
      <c r="BX190" s="147"/>
      <c r="BY190" s="147"/>
      <c r="BZ190" s="147"/>
      <c r="CA190" s="147"/>
      <c r="CB190" s="147"/>
      <c r="CC190" s="147"/>
      <c r="CD190" s="147"/>
      <c r="CE190" s="147"/>
      <c r="CF190" s="147"/>
      <c r="CG190" s="147"/>
      <c r="CH190" s="147"/>
      <c r="CI190" s="147"/>
      <c r="CJ190" s="147"/>
      <c r="CK190" s="147"/>
      <c r="CL190" s="147"/>
      <c r="CM190" s="147"/>
      <c r="CN190" s="147"/>
      <c r="CO190" s="147"/>
      <c r="CP190" s="147"/>
      <c r="CQ190" s="147"/>
      <c r="CR190" s="147"/>
      <c r="CS190" s="147"/>
      <c r="CT190" s="147"/>
      <c r="CU190" s="147"/>
      <c r="CV190" s="147"/>
      <c r="CW190" s="147"/>
      <c r="CX190" s="147"/>
      <c r="CY190" s="147"/>
      <c r="CZ190" s="147"/>
      <c r="DA190" s="147"/>
      <c r="DB190" s="147"/>
      <c r="DC190" s="147"/>
      <c r="DD190" s="147"/>
      <c r="DE190" s="147"/>
      <c r="DF190" s="147"/>
      <c r="DG190" s="147"/>
      <c r="DH190" s="147"/>
      <c r="DI190" s="147"/>
      <c r="DJ190" s="147"/>
      <c r="DK190" s="147"/>
      <c r="DL190" s="147"/>
      <c r="DM190" s="147"/>
      <c r="DN190" s="147"/>
      <c r="DO190" s="147"/>
      <c r="DP190" s="147"/>
      <c r="DQ190" s="147"/>
      <c r="DR190" s="147"/>
      <c r="DS190" s="147"/>
      <c r="DT190" s="147"/>
      <c r="DU190" s="147"/>
      <c r="DV190" s="147"/>
      <c r="DW190" s="147"/>
      <c r="DX190" s="147"/>
      <c r="DY190" s="147"/>
      <c r="DZ190" s="147"/>
      <c r="EA190" s="147"/>
      <c r="EB190" s="147"/>
      <c r="EC190" s="147"/>
      <c r="ED190" s="147"/>
      <c r="EE190" s="147"/>
      <c r="EF190" s="147"/>
      <c r="EG190" s="147"/>
      <c r="EH190" s="147"/>
      <c r="EI190" s="147"/>
      <c r="EJ190" s="147"/>
      <c r="EK190" s="147"/>
      <c r="EL190" s="147"/>
      <c r="EM190" s="147"/>
      <c r="EN190" s="147"/>
      <c r="EO190" s="147"/>
      <c r="EP190" s="147"/>
      <c r="EQ190" s="147"/>
      <c r="ER190" s="147"/>
      <c r="ES190" s="147"/>
      <c r="ET190" s="147"/>
      <c r="EU190" s="147"/>
      <c r="EV190" s="147"/>
      <c r="EW190" s="147"/>
      <c r="EX190" s="147"/>
      <c r="EY190" s="147"/>
      <c r="EZ190" s="147"/>
      <c r="FA190" s="147"/>
      <c r="FB190" s="147"/>
      <c r="FC190" s="147"/>
      <c r="FD190" s="147"/>
      <c r="FE190" s="147"/>
      <c r="FF190" s="147"/>
      <c r="FG190" s="147"/>
      <c r="FH190" s="147"/>
      <c r="FI190" s="147"/>
      <c r="FJ190" s="147"/>
      <c r="FK190" s="147"/>
      <c r="FL190" s="147"/>
      <c r="FM190" s="147"/>
      <c r="FN190" s="147"/>
      <c r="FO190" s="147"/>
      <c r="FP190" s="147"/>
      <c r="FQ190" s="147"/>
      <c r="FR190" s="147"/>
      <c r="FS190" s="147"/>
      <c r="FT190" s="147"/>
      <c r="FU190" s="147"/>
      <c r="FV190" s="147"/>
      <c r="FW190" s="147"/>
      <c r="FX190" s="147"/>
      <c r="FY190" s="147"/>
      <c r="FZ190" s="147"/>
      <c r="GA190" s="147"/>
      <c r="GB190" s="147"/>
      <c r="GC190" s="147"/>
      <c r="GD190" s="147"/>
      <c r="GE190" s="147"/>
      <c r="GF190" s="147"/>
      <c r="GG190" s="147"/>
      <c r="GH190" s="147"/>
      <c r="GI190" s="147"/>
      <c r="GJ190" s="147"/>
      <c r="GK190" s="147"/>
      <c r="GL190" s="147"/>
      <c r="GM190" s="147"/>
      <c r="GN190" s="147"/>
      <c r="GO190" s="147"/>
      <c r="GP190" s="147"/>
      <c r="GQ190" s="147"/>
      <c r="GR190" s="147"/>
      <c r="GS190" s="147"/>
      <c r="GT190" s="147"/>
      <c r="GU190" s="147"/>
      <c r="GV190" s="147"/>
      <c r="GW190" s="147"/>
      <c r="GX190" s="147"/>
      <c r="GY190" s="147"/>
      <c r="GZ190" s="147"/>
      <c r="HA190" s="147"/>
      <c r="HB190" s="147"/>
      <c r="HC190" s="147"/>
      <c r="HD190" s="147"/>
      <c r="HE190" s="147"/>
      <c r="HF190" s="147"/>
      <c r="HG190" s="147"/>
      <c r="HH190" s="147"/>
      <c r="HI190" s="147"/>
      <c r="HJ190" s="147"/>
      <c r="HK190" s="147"/>
      <c r="HL190" s="147"/>
      <c r="HM190" s="147"/>
      <c r="HN190" s="147"/>
      <c r="HO190" s="147"/>
      <c r="HP190" s="147"/>
      <c r="HQ190" s="147"/>
      <c r="HR190" s="147"/>
      <c r="HS190" s="147"/>
      <c r="HT190" s="147"/>
      <c r="HU190" s="147"/>
      <c r="HV190" s="147"/>
      <c r="HW190" s="147"/>
      <c r="HX190" s="147"/>
      <c r="HY190" s="147"/>
      <c r="HZ190" s="147"/>
      <c r="IA190" s="147"/>
      <c r="IB190" s="147"/>
      <c r="IC190" s="147"/>
      <c r="ID190" s="147"/>
      <c r="IE190" s="147"/>
      <c r="IF190" s="147"/>
      <c r="IG190" s="147"/>
      <c r="IH190" s="147"/>
      <c r="II190" s="147"/>
      <c r="IJ190" s="147"/>
      <c r="IK190" s="147"/>
      <c r="IL190" s="147"/>
      <c r="IM190" s="147"/>
      <c r="IN190" s="147"/>
      <c r="IO190" s="147"/>
      <c r="IP190" s="147"/>
      <c r="IQ190" s="147"/>
      <c r="IR190" s="147"/>
      <c r="IS190" s="147"/>
      <c r="IT190" s="147"/>
      <c r="IU190" s="147"/>
      <c r="IV190" s="147"/>
      <c r="IW190" s="147"/>
    </row>
    <row r="191" customFormat="false" ht="12.75" hidden="false" customHeight="false" outlineLevel="0" collapsed="false">
      <c r="J191" s="147"/>
      <c r="K191" s="147"/>
      <c r="AD191" s="3"/>
      <c r="AE191" s="202"/>
      <c r="AF191" s="164"/>
      <c r="AG191" s="147"/>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c r="BI191" s="147"/>
      <c r="BJ191" s="147"/>
      <c r="BK191" s="147"/>
      <c r="BL191" s="147"/>
      <c r="BM191" s="147"/>
      <c r="BN191" s="147"/>
      <c r="BO191" s="147"/>
      <c r="BP191" s="147"/>
      <c r="BQ191" s="147"/>
      <c r="BR191" s="147"/>
      <c r="BS191" s="147"/>
      <c r="BT191" s="147"/>
      <c r="BU191" s="147"/>
      <c r="BV191" s="147"/>
      <c r="BW191" s="147"/>
      <c r="BX191" s="147"/>
      <c r="BY191" s="147"/>
      <c r="BZ191" s="147"/>
      <c r="CA191" s="147"/>
      <c r="CB191" s="147"/>
      <c r="CC191" s="147"/>
      <c r="CD191" s="147"/>
      <c r="CE191" s="147"/>
      <c r="CF191" s="147"/>
      <c r="CG191" s="147"/>
      <c r="CH191" s="147"/>
      <c r="CI191" s="147"/>
      <c r="CJ191" s="147"/>
      <c r="CK191" s="147"/>
      <c r="CL191" s="147"/>
      <c r="CM191" s="147"/>
      <c r="CN191" s="147"/>
      <c r="CO191" s="147"/>
      <c r="CP191" s="147"/>
      <c r="CQ191" s="147"/>
      <c r="CR191" s="147"/>
      <c r="CS191" s="147"/>
      <c r="CT191" s="147"/>
      <c r="CU191" s="147"/>
      <c r="CV191" s="147"/>
      <c r="CW191" s="147"/>
      <c r="CX191" s="147"/>
      <c r="CY191" s="147"/>
      <c r="CZ191" s="147"/>
      <c r="DA191" s="147"/>
      <c r="DB191" s="147"/>
      <c r="DC191" s="147"/>
      <c r="DD191" s="147"/>
      <c r="DE191" s="147"/>
      <c r="DF191" s="147"/>
      <c r="DG191" s="147"/>
      <c r="DH191" s="147"/>
      <c r="DI191" s="147"/>
      <c r="DJ191" s="147"/>
      <c r="DK191" s="147"/>
      <c r="DL191" s="147"/>
      <c r="DM191" s="147"/>
      <c r="DN191" s="147"/>
      <c r="DO191" s="147"/>
      <c r="DP191" s="147"/>
      <c r="DQ191" s="147"/>
      <c r="DR191" s="147"/>
      <c r="DS191" s="147"/>
      <c r="DT191" s="147"/>
      <c r="DU191" s="147"/>
      <c r="DV191" s="147"/>
      <c r="DW191" s="147"/>
      <c r="DX191" s="147"/>
      <c r="DY191" s="147"/>
      <c r="DZ191" s="147"/>
      <c r="EA191" s="147"/>
      <c r="EB191" s="147"/>
      <c r="EC191" s="147"/>
      <c r="ED191" s="147"/>
      <c r="EE191" s="147"/>
      <c r="EF191" s="147"/>
      <c r="EG191" s="147"/>
      <c r="EH191" s="147"/>
      <c r="EI191" s="147"/>
      <c r="EJ191" s="147"/>
      <c r="EK191" s="147"/>
      <c r="EL191" s="147"/>
      <c r="EM191" s="147"/>
      <c r="EN191" s="147"/>
      <c r="EO191" s="147"/>
      <c r="EP191" s="147"/>
      <c r="EQ191" s="147"/>
      <c r="ER191" s="147"/>
      <c r="ES191" s="147"/>
      <c r="ET191" s="147"/>
      <c r="EU191" s="147"/>
      <c r="EV191" s="147"/>
      <c r="EW191" s="147"/>
      <c r="EX191" s="147"/>
      <c r="EY191" s="147"/>
      <c r="EZ191" s="147"/>
      <c r="FA191" s="147"/>
      <c r="FB191" s="147"/>
      <c r="FC191" s="147"/>
      <c r="FD191" s="147"/>
      <c r="FE191" s="147"/>
      <c r="FF191" s="147"/>
      <c r="FG191" s="147"/>
      <c r="FH191" s="147"/>
      <c r="FI191" s="147"/>
      <c r="FJ191" s="147"/>
      <c r="FK191" s="147"/>
      <c r="FL191" s="147"/>
      <c r="FM191" s="147"/>
      <c r="FN191" s="147"/>
      <c r="FO191" s="147"/>
      <c r="FP191" s="147"/>
      <c r="FQ191" s="147"/>
      <c r="FR191" s="147"/>
      <c r="FS191" s="147"/>
      <c r="FT191" s="147"/>
      <c r="FU191" s="147"/>
      <c r="FV191" s="147"/>
      <c r="FW191" s="147"/>
      <c r="FX191" s="147"/>
      <c r="FY191" s="147"/>
      <c r="FZ191" s="147"/>
      <c r="GA191" s="147"/>
      <c r="GB191" s="147"/>
      <c r="GC191" s="147"/>
      <c r="GD191" s="147"/>
      <c r="GE191" s="147"/>
      <c r="GF191" s="147"/>
      <c r="GG191" s="147"/>
      <c r="GH191" s="147"/>
      <c r="GI191" s="147"/>
      <c r="GJ191" s="147"/>
      <c r="GK191" s="147"/>
      <c r="GL191" s="147"/>
      <c r="GM191" s="147"/>
      <c r="GN191" s="147"/>
      <c r="GO191" s="147"/>
      <c r="GP191" s="147"/>
      <c r="GQ191" s="147"/>
      <c r="GR191" s="147"/>
      <c r="GS191" s="147"/>
      <c r="GT191" s="147"/>
      <c r="GU191" s="147"/>
      <c r="GV191" s="147"/>
      <c r="GW191" s="147"/>
      <c r="GX191" s="147"/>
      <c r="GY191" s="147"/>
      <c r="GZ191" s="147"/>
      <c r="HA191" s="147"/>
      <c r="HB191" s="147"/>
      <c r="HC191" s="147"/>
      <c r="HD191" s="147"/>
      <c r="HE191" s="147"/>
      <c r="HF191" s="147"/>
      <c r="HG191" s="147"/>
      <c r="HH191" s="147"/>
      <c r="HI191" s="147"/>
      <c r="HJ191" s="147"/>
      <c r="HK191" s="147"/>
      <c r="HL191" s="147"/>
      <c r="HM191" s="147"/>
      <c r="HN191" s="147"/>
      <c r="HO191" s="147"/>
      <c r="HP191" s="147"/>
      <c r="HQ191" s="147"/>
      <c r="HR191" s="147"/>
      <c r="HS191" s="147"/>
      <c r="HT191" s="147"/>
      <c r="HU191" s="147"/>
      <c r="HV191" s="147"/>
      <c r="HW191" s="147"/>
      <c r="HX191" s="147"/>
      <c r="HY191" s="147"/>
      <c r="HZ191" s="147"/>
      <c r="IA191" s="147"/>
      <c r="IB191" s="147"/>
      <c r="IC191" s="147"/>
      <c r="ID191" s="147"/>
      <c r="IE191" s="147"/>
      <c r="IF191" s="147"/>
      <c r="IG191" s="147"/>
      <c r="IH191" s="147"/>
      <c r="II191" s="147"/>
      <c r="IJ191" s="147"/>
      <c r="IK191" s="147"/>
      <c r="IL191" s="147"/>
      <c r="IM191" s="147"/>
      <c r="IN191" s="147"/>
      <c r="IO191" s="147"/>
      <c r="IP191" s="147"/>
      <c r="IQ191" s="147"/>
      <c r="IR191" s="147"/>
      <c r="IS191" s="147"/>
      <c r="IT191" s="147"/>
      <c r="IU191" s="147"/>
      <c r="IV191" s="147"/>
      <c r="IW191" s="147"/>
    </row>
    <row r="192" customFormat="false" ht="12.75" hidden="false" customHeight="false" outlineLevel="0" collapsed="false">
      <c r="J192" s="147"/>
      <c r="K192" s="147"/>
      <c r="AD192" s="3"/>
      <c r="AE192" s="202"/>
      <c r="AF192" s="164"/>
      <c r="AG192" s="147"/>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c r="BI192" s="147"/>
      <c r="BJ192" s="147"/>
      <c r="BK192" s="147"/>
      <c r="BL192" s="147"/>
      <c r="BM192" s="147"/>
      <c r="BN192" s="147"/>
      <c r="BO192" s="147"/>
      <c r="BP192" s="147"/>
      <c r="BQ192" s="147"/>
      <c r="BR192" s="147"/>
      <c r="BS192" s="147"/>
      <c r="BT192" s="147"/>
      <c r="BU192" s="147"/>
      <c r="BV192" s="147"/>
      <c r="BW192" s="147"/>
      <c r="BX192" s="147"/>
      <c r="BY192" s="147"/>
      <c r="BZ192" s="147"/>
      <c r="CA192" s="147"/>
      <c r="CB192" s="147"/>
      <c r="CC192" s="147"/>
      <c r="CD192" s="147"/>
      <c r="CE192" s="147"/>
      <c r="CF192" s="147"/>
      <c r="CG192" s="147"/>
      <c r="CH192" s="147"/>
      <c r="CI192" s="147"/>
      <c r="CJ192" s="147"/>
      <c r="CK192" s="147"/>
      <c r="CL192" s="147"/>
      <c r="CM192" s="147"/>
      <c r="CN192" s="147"/>
      <c r="CO192" s="147"/>
      <c r="CP192" s="147"/>
      <c r="CQ192" s="147"/>
      <c r="CR192" s="147"/>
      <c r="CS192" s="147"/>
      <c r="CT192" s="147"/>
      <c r="CU192" s="147"/>
      <c r="CV192" s="147"/>
      <c r="CW192" s="147"/>
      <c r="CX192" s="147"/>
      <c r="CY192" s="147"/>
      <c r="CZ192" s="147"/>
      <c r="DA192" s="147"/>
      <c r="DB192" s="147"/>
      <c r="DC192" s="147"/>
      <c r="DD192" s="147"/>
      <c r="DE192" s="147"/>
      <c r="DF192" s="147"/>
      <c r="DG192" s="147"/>
      <c r="DH192" s="147"/>
      <c r="DI192" s="147"/>
      <c r="DJ192" s="147"/>
      <c r="DK192" s="147"/>
      <c r="DL192" s="147"/>
      <c r="DM192" s="147"/>
      <c r="DN192" s="147"/>
      <c r="DO192" s="147"/>
      <c r="DP192" s="147"/>
      <c r="DQ192" s="147"/>
      <c r="DR192" s="147"/>
      <c r="DS192" s="147"/>
      <c r="DT192" s="147"/>
      <c r="DU192" s="147"/>
      <c r="DV192" s="147"/>
      <c r="DW192" s="147"/>
      <c r="DX192" s="147"/>
      <c r="DY192" s="147"/>
      <c r="DZ192" s="147"/>
      <c r="EA192" s="147"/>
      <c r="EB192" s="147"/>
      <c r="EC192" s="147"/>
      <c r="ED192" s="147"/>
      <c r="EE192" s="147"/>
      <c r="EF192" s="147"/>
      <c r="EG192" s="147"/>
      <c r="EH192" s="147"/>
      <c r="EI192" s="147"/>
      <c r="EJ192" s="147"/>
      <c r="EK192" s="147"/>
      <c r="EL192" s="147"/>
      <c r="EM192" s="147"/>
      <c r="EN192" s="147"/>
      <c r="EO192" s="147"/>
      <c r="EP192" s="147"/>
      <c r="EQ192" s="147"/>
      <c r="ER192" s="147"/>
      <c r="ES192" s="147"/>
      <c r="ET192" s="147"/>
      <c r="EU192" s="147"/>
      <c r="EV192" s="147"/>
      <c r="EW192" s="147"/>
      <c r="EX192" s="147"/>
      <c r="EY192" s="147"/>
      <c r="EZ192" s="147"/>
      <c r="FA192" s="147"/>
      <c r="FB192" s="147"/>
      <c r="FC192" s="147"/>
      <c r="FD192" s="147"/>
      <c r="FE192" s="147"/>
      <c r="FF192" s="147"/>
      <c r="FG192" s="147"/>
      <c r="FH192" s="147"/>
      <c r="FI192" s="147"/>
      <c r="FJ192" s="147"/>
      <c r="FK192" s="147"/>
      <c r="FL192" s="147"/>
      <c r="FM192" s="147"/>
      <c r="FN192" s="147"/>
      <c r="FO192" s="147"/>
      <c r="FP192" s="147"/>
      <c r="FQ192" s="147"/>
      <c r="FR192" s="147"/>
      <c r="FS192" s="147"/>
      <c r="FT192" s="147"/>
      <c r="FU192" s="147"/>
      <c r="FV192" s="147"/>
      <c r="FW192" s="147"/>
      <c r="FX192" s="147"/>
      <c r="FY192" s="147"/>
      <c r="FZ192" s="147"/>
      <c r="GA192" s="147"/>
      <c r="GB192" s="147"/>
      <c r="GC192" s="147"/>
      <c r="GD192" s="147"/>
      <c r="GE192" s="147"/>
      <c r="GF192" s="147"/>
      <c r="GG192" s="147"/>
      <c r="GH192" s="147"/>
      <c r="GI192" s="147"/>
      <c r="GJ192" s="147"/>
      <c r="GK192" s="147"/>
      <c r="GL192" s="147"/>
      <c r="GM192" s="147"/>
      <c r="GN192" s="147"/>
      <c r="GO192" s="147"/>
      <c r="GP192" s="147"/>
      <c r="GQ192" s="147"/>
      <c r="GR192" s="147"/>
      <c r="GS192" s="147"/>
      <c r="GT192" s="147"/>
      <c r="GU192" s="147"/>
      <c r="GV192" s="147"/>
      <c r="GW192" s="147"/>
      <c r="GX192" s="147"/>
      <c r="GY192" s="147"/>
      <c r="GZ192" s="147"/>
      <c r="HA192" s="147"/>
      <c r="HB192" s="147"/>
      <c r="HC192" s="147"/>
      <c r="HD192" s="147"/>
      <c r="HE192" s="147"/>
      <c r="HF192" s="147"/>
      <c r="HG192" s="147"/>
      <c r="HH192" s="147"/>
      <c r="HI192" s="147"/>
      <c r="HJ192" s="147"/>
      <c r="HK192" s="147"/>
      <c r="HL192" s="147"/>
      <c r="HM192" s="147"/>
      <c r="HN192" s="147"/>
      <c r="HO192" s="147"/>
      <c r="HP192" s="147"/>
      <c r="HQ192" s="147"/>
      <c r="HR192" s="147"/>
      <c r="HS192" s="147"/>
      <c r="HT192" s="147"/>
      <c r="HU192" s="147"/>
      <c r="HV192" s="147"/>
      <c r="HW192" s="147"/>
      <c r="HX192" s="147"/>
      <c r="HY192" s="147"/>
      <c r="HZ192" s="147"/>
      <c r="IA192" s="147"/>
      <c r="IB192" s="147"/>
      <c r="IC192" s="147"/>
      <c r="ID192" s="147"/>
      <c r="IE192" s="147"/>
      <c r="IF192" s="147"/>
      <c r="IG192" s="147"/>
      <c r="IH192" s="147"/>
      <c r="II192" s="147"/>
      <c r="IJ192" s="147"/>
      <c r="IK192" s="147"/>
      <c r="IL192" s="147"/>
      <c r="IM192" s="147"/>
      <c r="IN192" s="147"/>
      <c r="IO192" s="147"/>
      <c r="IP192" s="147"/>
      <c r="IQ192" s="147"/>
      <c r="IR192" s="147"/>
      <c r="IS192" s="147"/>
      <c r="IT192" s="147"/>
      <c r="IU192" s="147"/>
      <c r="IV192" s="147"/>
      <c r="IW192" s="147"/>
    </row>
    <row r="193" customFormat="false" ht="12.75" hidden="false" customHeight="false" outlineLevel="0" collapsed="false">
      <c r="J193" s="147"/>
      <c r="K193" s="147"/>
      <c r="AD193" s="3"/>
      <c r="AE193" s="202"/>
      <c r="AF193" s="164"/>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c r="BI193" s="147"/>
      <c r="BJ193" s="147"/>
      <c r="BK193" s="147"/>
      <c r="BL193" s="147"/>
      <c r="BM193" s="147"/>
      <c r="BN193" s="147"/>
      <c r="BO193" s="147"/>
      <c r="BP193" s="147"/>
      <c r="BQ193" s="147"/>
      <c r="BR193" s="147"/>
      <c r="BS193" s="147"/>
      <c r="BT193" s="147"/>
      <c r="BU193" s="147"/>
      <c r="BV193" s="147"/>
      <c r="BW193" s="147"/>
      <c r="BX193" s="147"/>
      <c r="BY193" s="147"/>
      <c r="BZ193" s="147"/>
      <c r="CA193" s="147"/>
      <c r="CB193" s="147"/>
      <c r="CC193" s="147"/>
      <c r="CD193" s="147"/>
      <c r="CE193" s="147"/>
      <c r="CF193" s="147"/>
      <c r="CG193" s="147"/>
      <c r="CH193" s="147"/>
      <c r="CI193" s="147"/>
      <c r="CJ193" s="147"/>
      <c r="CK193" s="147"/>
      <c r="CL193" s="147"/>
      <c r="CM193" s="147"/>
      <c r="CN193" s="147"/>
      <c r="CO193" s="147"/>
      <c r="CP193" s="147"/>
      <c r="CQ193" s="147"/>
      <c r="CR193" s="147"/>
      <c r="CS193" s="147"/>
      <c r="CT193" s="147"/>
      <c r="CU193" s="147"/>
      <c r="CV193" s="147"/>
      <c r="CW193" s="147"/>
      <c r="CX193" s="147"/>
      <c r="CY193" s="147"/>
      <c r="CZ193" s="147"/>
      <c r="DA193" s="147"/>
      <c r="DB193" s="147"/>
      <c r="DC193" s="147"/>
      <c r="DD193" s="147"/>
      <c r="DE193" s="147"/>
      <c r="DF193" s="147"/>
      <c r="DG193" s="147"/>
      <c r="DH193" s="147"/>
      <c r="DI193" s="147"/>
      <c r="DJ193" s="147"/>
      <c r="DK193" s="147"/>
      <c r="DL193" s="147"/>
      <c r="DM193" s="147"/>
      <c r="DN193" s="147"/>
      <c r="DO193" s="147"/>
      <c r="DP193" s="147"/>
      <c r="DQ193" s="147"/>
      <c r="DR193" s="147"/>
      <c r="DS193" s="147"/>
      <c r="DT193" s="147"/>
      <c r="DU193" s="147"/>
      <c r="DV193" s="147"/>
      <c r="DW193" s="147"/>
      <c r="DX193" s="147"/>
      <c r="DY193" s="147"/>
      <c r="DZ193" s="147"/>
      <c r="EA193" s="147"/>
      <c r="EB193" s="147"/>
      <c r="EC193" s="147"/>
      <c r="ED193" s="147"/>
      <c r="EE193" s="147"/>
      <c r="EF193" s="147"/>
      <c r="EG193" s="147"/>
      <c r="EH193" s="147"/>
      <c r="EI193" s="147"/>
      <c r="EJ193" s="147"/>
      <c r="EK193" s="147"/>
      <c r="EL193" s="147"/>
      <c r="EM193" s="147"/>
      <c r="EN193" s="147"/>
      <c r="EO193" s="147"/>
      <c r="EP193" s="147"/>
      <c r="EQ193" s="147"/>
      <c r="ER193" s="147"/>
      <c r="ES193" s="147"/>
      <c r="ET193" s="147"/>
      <c r="EU193" s="147"/>
      <c r="EV193" s="147"/>
      <c r="EW193" s="147"/>
      <c r="EX193" s="147"/>
      <c r="EY193" s="147"/>
      <c r="EZ193" s="147"/>
      <c r="FA193" s="147"/>
      <c r="FB193" s="147"/>
      <c r="FC193" s="147"/>
      <c r="FD193" s="147"/>
      <c r="FE193" s="147"/>
      <c r="FF193" s="147"/>
      <c r="FG193" s="147"/>
      <c r="FH193" s="147"/>
      <c r="FI193" s="147"/>
      <c r="FJ193" s="147"/>
      <c r="FK193" s="147"/>
      <c r="FL193" s="147"/>
      <c r="FM193" s="147"/>
      <c r="FN193" s="147"/>
      <c r="FO193" s="147"/>
      <c r="FP193" s="147"/>
      <c r="FQ193" s="147"/>
      <c r="FR193" s="147"/>
      <c r="FS193" s="147"/>
      <c r="FT193" s="147"/>
      <c r="FU193" s="147"/>
      <c r="FV193" s="147"/>
      <c r="FW193" s="147"/>
      <c r="FX193" s="147"/>
      <c r="FY193" s="147"/>
      <c r="FZ193" s="147"/>
      <c r="GA193" s="147"/>
      <c r="GB193" s="147"/>
      <c r="GC193" s="147"/>
      <c r="GD193" s="147"/>
      <c r="GE193" s="147"/>
      <c r="GF193" s="147"/>
      <c r="GG193" s="147"/>
      <c r="GH193" s="147"/>
      <c r="GI193" s="147"/>
      <c r="GJ193" s="147"/>
      <c r="GK193" s="147"/>
      <c r="GL193" s="147"/>
      <c r="GM193" s="147"/>
      <c r="GN193" s="147"/>
      <c r="GO193" s="147"/>
      <c r="GP193" s="147"/>
      <c r="GQ193" s="147"/>
      <c r="GR193" s="147"/>
      <c r="GS193" s="147"/>
      <c r="GT193" s="147"/>
      <c r="GU193" s="147"/>
      <c r="GV193" s="147"/>
      <c r="GW193" s="147"/>
      <c r="GX193" s="147"/>
      <c r="GY193" s="147"/>
      <c r="GZ193" s="147"/>
      <c r="HA193" s="147"/>
      <c r="HB193" s="147"/>
      <c r="HC193" s="147"/>
      <c r="HD193" s="147"/>
      <c r="HE193" s="147"/>
      <c r="HF193" s="147"/>
      <c r="HG193" s="147"/>
      <c r="HH193" s="147"/>
      <c r="HI193" s="147"/>
      <c r="HJ193" s="147"/>
      <c r="HK193" s="147"/>
      <c r="HL193" s="147"/>
      <c r="HM193" s="147"/>
      <c r="HN193" s="147"/>
      <c r="HO193" s="147"/>
      <c r="HP193" s="147"/>
      <c r="HQ193" s="147"/>
      <c r="HR193" s="147"/>
      <c r="HS193" s="147"/>
      <c r="HT193" s="147"/>
      <c r="HU193" s="147"/>
      <c r="HV193" s="147"/>
      <c r="HW193" s="147"/>
      <c r="HX193" s="147"/>
      <c r="HY193" s="147"/>
      <c r="HZ193" s="147"/>
      <c r="IA193" s="147"/>
      <c r="IB193" s="147"/>
      <c r="IC193" s="147"/>
      <c r="ID193" s="147"/>
      <c r="IE193" s="147"/>
      <c r="IF193" s="147"/>
      <c r="IG193" s="147"/>
      <c r="IH193" s="147"/>
      <c r="II193" s="147"/>
      <c r="IJ193" s="147"/>
      <c r="IK193" s="147"/>
      <c r="IL193" s="147"/>
      <c r="IM193" s="147"/>
      <c r="IN193" s="147"/>
      <c r="IO193" s="147"/>
      <c r="IP193" s="147"/>
      <c r="IQ193" s="147"/>
      <c r="IR193" s="147"/>
      <c r="IS193" s="147"/>
      <c r="IT193" s="147"/>
      <c r="IU193" s="147"/>
      <c r="IV193" s="147"/>
      <c r="IW193" s="147"/>
    </row>
    <row r="194" customFormat="false" ht="12.75" hidden="false" customHeight="false" outlineLevel="0" collapsed="false">
      <c r="J194" s="147"/>
      <c r="K194" s="147"/>
      <c r="AD194" s="3"/>
      <c r="AF194" s="164"/>
      <c r="AG194" s="147"/>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c r="BI194" s="147"/>
      <c r="BJ194" s="147"/>
      <c r="BK194" s="147"/>
      <c r="BL194" s="147"/>
      <c r="BM194" s="147"/>
      <c r="BN194" s="147"/>
      <c r="BO194" s="147"/>
      <c r="BP194" s="147"/>
      <c r="BQ194" s="147"/>
      <c r="BR194" s="147"/>
      <c r="BS194" s="147"/>
      <c r="BT194" s="147"/>
      <c r="BU194" s="147"/>
      <c r="BV194" s="147"/>
      <c r="BW194" s="147"/>
      <c r="BX194" s="147"/>
      <c r="BY194" s="147"/>
      <c r="BZ194" s="147"/>
      <c r="CA194" s="147"/>
      <c r="CB194" s="147"/>
      <c r="CC194" s="147"/>
      <c r="CD194" s="147"/>
      <c r="CE194" s="147"/>
      <c r="CF194" s="147"/>
      <c r="CG194" s="147"/>
      <c r="CH194" s="147"/>
      <c r="CI194" s="147"/>
      <c r="CJ194" s="147"/>
      <c r="CK194" s="147"/>
      <c r="CL194" s="147"/>
      <c r="CM194" s="147"/>
      <c r="CN194" s="147"/>
      <c r="CO194" s="147"/>
      <c r="CP194" s="147"/>
      <c r="CQ194" s="147"/>
      <c r="CR194" s="147"/>
      <c r="CS194" s="147"/>
      <c r="CT194" s="147"/>
      <c r="CU194" s="147"/>
      <c r="CV194" s="147"/>
      <c r="CW194" s="147"/>
      <c r="CX194" s="147"/>
      <c r="CY194" s="147"/>
      <c r="CZ194" s="147"/>
      <c r="DA194" s="147"/>
      <c r="DB194" s="147"/>
      <c r="DC194" s="147"/>
      <c r="DD194" s="147"/>
      <c r="DE194" s="147"/>
      <c r="DF194" s="147"/>
      <c r="DG194" s="147"/>
      <c r="DH194" s="147"/>
      <c r="DI194" s="147"/>
      <c r="DJ194" s="147"/>
      <c r="DK194" s="147"/>
      <c r="DL194" s="147"/>
      <c r="DM194" s="147"/>
      <c r="DN194" s="147"/>
      <c r="DO194" s="147"/>
      <c r="DP194" s="147"/>
      <c r="DQ194" s="147"/>
      <c r="DR194" s="147"/>
      <c r="DS194" s="147"/>
      <c r="DT194" s="147"/>
      <c r="DU194" s="147"/>
      <c r="DV194" s="147"/>
      <c r="DW194" s="147"/>
      <c r="DX194" s="147"/>
      <c r="DY194" s="147"/>
      <c r="DZ194" s="147"/>
      <c r="EA194" s="147"/>
      <c r="EB194" s="147"/>
      <c r="EC194" s="147"/>
      <c r="ED194" s="147"/>
      <c r="EE194" s="147"/>
      <c r="EF194" s="147"/>
      <c r="EG194" s="147"/>
      <c r="EH194" s="147"/>
      <c r="EI194" s="147"/>
      <c r="EJ194" s="147"/>
      <c r="EK194" s="147"/>
      <c r="EL194" s="147"/>
      <c r="EM194" s="147"/>
      <c r="EN194" s="147"/>
      <c r="EO194" s="147"/>
      <c r="EP194" s="147"/>
      <c r="EQ194" s="147"/>
      <c r="ER194" s="147"/>
      <c r="ES194" s="147"/>
      <c r="ET194" s="147"/>
      <c r="EU194" s="147"/>
      <c r="EV194" s="147"/>
      <c r="EW194" s="147"/>
      <c r="EX194" s="147"/>
      <c r="EY194" s="147"/>
      <c r="EZ194" s="147"/>
      <c r="FA194" s="147"/>
      <c r="FB194" s="147"/>
      <c r="FC194" s="147"/>
      <c r="FD194" s="147"/>
      <c r="FE194" s="147"/>
      <c r="FF194" s="147"/>
      <c r="FG194" s="147"/>
      <c r="FH194" s="147"/>
      <c r="FI194" s="147"/>
      <c r="FJ194" s="147"/>
      <c r="FK194" s="147"/>
      <c r="FL194" s="147"/>
      <c r="FM194" s="147"/>
      <c r="FN194" s="147"/>
      <c r="FO194" s="147"/>
      <c r="FP194" s="147"/>
      <c r="FQ194" s="147"/>
      <c r="FR194" s="147"/>
      <c r="FS194" s="147"/>
      <c r="FT194" s="147"/>
      <c r="FU194" s="147"/>
      <c r="FV194" s="147"/>
      <c r="FW194" s="147"/>
      <c r="FX194" s="147"/>
      <c r="FY194" s="147"/>
      <c r="FZ194" s="147"/>
      <c r="GA194" s="147"/>
      <c r="GB194" s="147"/>
      <c r="GC194" s="147"/>
      <c r="GD194" s="147"/>
      <c r="GE194" s="147"/>
      <c r="GF194" s="147"/>
      <c r="GG194" s="147"/>
      <c r="GH194" s="147"/>
      <c r="GI194" s="147"/>
      <c r="GJ194" s="147"/>
      <c r="GK194" s="147"/>
      <c r="GL194" s="147"/>
      <c r="GM194" s="147"/>
      <c r="GN194" s="147"/>
      <c r="GO194" s="147"/>
      <c r="GP194" s="147"/>
      <c r="GQ194" s="147"/>
      <c r="GR194" s="147"/>
      <c r="GS194" s="147"/>
      <c r="GT194" s="147"/>
      <c r="GU194" s="147"/>
      <c r="GV194" s="147"/>
      <c r="GW194" s="147"/>
      <c r="GX194" s="147"/>
      <c r="GY194" s="147"/>
      <c r="GZ194" s="147"/>
      <c r="HA194" s="147"/>
      <c r="HB194" s="147"/>
      <c r="HC194" s="147"/>
      <c r="HD194" s="147"/>
      <c r="HE194" s="147"/>
      <c r="HF194" s="147"/>
      <c r="HG194" s="147"/>
      <c r="HH194" s="147"/>
      <c r="HI194" s="147"/>
      <c r="HJ194" s="147"/>
      <c r="HK194" s="147"/>
      <c r="HL194" s="147"/>
      <c r="HM194" s="147"/>
      <c r="HN194" s="147"/>
      <c r="HO194" s="147"/>
      <c r="HP194" s="147"/>
      <c r="HQ194" s="147"/>
      <c r="HR194" s="147"/>
      <c r="HS194" s="147"/>
      <c r="HT194" s="147"/>
      <c r="HU194" s="147"/>
      <c r="HV194" s="147"/>
      <c r="HW194" s="147"/>
      <c r="HX194" s="147"/>
      <c r="HY194" s="147"/>
      <c r="HZ194" s="147"/>
      <c r="IA194" s="147"/>
      <c r="IB194" s="147"/>
      <c r="IC194" s="147"/>
      <c r="ID194" s="147"/>
      <c r="IE194" s="147"/>
      <c r="IF194" s="147"/>
      <c r="IG194" s="147"/>
      <c r="IH194" s="147"/>
      <c r="II194" s="147"/>
      <c r="IJ194" s="147"/>
      <c r="IK194" s="147"/>
      <c r="IL194" s="147"/>
      <c r="IM194" s="147"/>
      <c r="IN194" s="147"/>
      <c r="IO194" s="147"/>
      <c r="IP194" s="147"/>
      <c r="IQ194" s="147"/>
      <c r="IR194" s="147"/>
      <c r="IS194" s="147"/>
      <c r="IT194" s="147"/>
      <c r="IU194" s="147"/>
      <c r="IV194" s="147"/>
      <c r="IW194" s="147"/>
    </row>
    <row r="195" customFormat="false" ht="12.75" hidden="false" customHeight="false" outlineLevel="0" collapsed="false">
      <c r="J195" s="147"/>
      <c r="K195" s="147"/>
      <c r="AD195" s="3"/>
      <c r="AE195" s="203"/>
      <c r="AF195" s="164"/>
      <c r="AG195" s="147"/>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c r="BI195" s="147"/>
      <c r="BJ195" s="147"/>
      <c r="BK195" s="147"/>
      <c r="BL195" s="147"/>
      <c r="BM195" s="147"/>
      <c r="BN195" s="147"/>
      <c r="BO195" s="147"/>
      <c r="BP195" s="147"/>
      <c r="BQ195" s="147"/>
      <c r="BR195" s="147"/>
      <c r="BS195" s="147"/>
      <c r="BT195" s="147"/>
      <c r="BU195" s="147"/>
      <c r="BV195" s="147"/>
      <c r="BW195" s="147"/>
      <c r="BX195" s="147"/>
      <c r="BY195" s="147"/>
      <c r="BZ195" s="147"/>
      <c r="CA195" s="147"/>
      <c r="CB195" s="147"/>
      <c r="CC195" s="147"/>
      <c r="CD195" s="147"/>
      <c r="CE195" s="147"/>
      <c r="CF195" s="147"/>
      <c r="CG195" s="147"/>
      <c r="CH195" s="147"/>
      <c r="CI195" s="147"/>
      <c r="CJ195" s="147"/>
      <c r="CK195" s="147"/>
      <c r="CL195" s="147"/>
      <c r="CM195" s="147"/>
      <c r="CN195" s="147"/>
      <c r="CO195" s="147"/>
      <c r="CP195" s="147"/>
      <c r="CQ195" s="147"/>
      <c r="CR195" s="147"/>
      <c r="CS195" s="147"/>
      <c r="CT195" s="147"/>
      <c r="CU195" s="147"/>
      <c r="CV195" s="147"/>
      <c r="CW195" s="147"/>
      <c r="CX195" s="147"/>
      <c r="CY195" s="147"/>
      <c r="CZ195" s="147"/>
      <c r="DA195" s="147"/>
      <c r="DB195" s="147"/>
      <c r="DC195" s="147"/>
      <c r="DD195" s="147"/>
      <c r="DE195" s="147"/>
      <c r="DF195" s="147"/>
      <c r="DG195" s="147"/>
      <c r="DH195" s="147"/>
      <c r="DI195" s="147"/>
      <c r="DJ195" s="147"/>
      <c r="DK195" s="147"/>
      <c r="DL195" s="147"/>
      <c r="DM195" s="147"/>
      <c r="DN195" s="147"/>
      <c r="DO195" s="147"/>
      <c r="DP195" s="147"/>
      <c r="DQ195" s="147"/>
      <c r="DR195" s="147"/>
      <c r="DS195" s="147"/>
      <c r="DT195" s="147"/>
      <c r="DU195" s="147"/>
      <c r="DV195" s="147"/>
      <c r="DW195" s="147"/>
      <c r="DX195" s="147"/>
      <c r="DY195" s="147"/>
      <c r="DZ195" s="147"/>
      <c r="EA195" s="147"/>
      <c r="EB195" s="147"/>
      <c r="EC195" s="147"/>
      <c r="ED195" s="147"/>
      <c r="EE195" s="147"/>
      <c r="EF195" s="147"/>
      <c r="EG195" s="147"/>
      <c r="EH195" s="147"/>
      <c r="EI195" s="147"/>
      <c r="EJ195" s="147"/>
      <c r="EK195" s="147"/>
      <c r="EL195" s="147"/>
      <c r="EM195" s="147"/>
      <c r="EN195" s="147"/>
      <c r="EO195" s="147"/>
      <c r="EP195" s="147"/>
      <c r="EQ195" s="147"/>
      <c r="ER195" s="147"/>
      <c r="ES195" s="147"/>
      <c r="ET195" s="147"/>
      <c r="EU195" s="147"/>
      <c r="EV195" s="147"/>
      <c r="EW195" s="147"/>
      <c r="EX195" s="147"/>
      <c r="EY195" s="147"/>
      <c r="EZ195" s="147"/>
      <c r="FA195" s="147"/>
      <c r="FB195" s="147"/>
      <c r="FC195" s="147"/>
      <c r="FD195" s="147"/>
      <c r="FE195" s="147"/>
      <c r="FF195" s="147"/>
      <c r="FG195" s="147"/>
      <c r="FH195" s="147"/>
      <c r="FI195" s="147"/>
      <c r="FJ195" s="147"/>
      <c r="FK195" s="147"/>
      <c r="FL195" s="147"/>
      <c r="FM195" s="147"/>
      <c r="FN195" s="147"/>
      <c r="FO195" s="147"/>
      <c r="FP195" s="147"/>
      <c r="FQ195" s="147"/>
      <c r="FR195" s="147"/>
      <c r="FS195" s="147"/>
      <c r="FT195" s="147"/>
      <c r="FU195" s="147"/>
      <c r="FV195" s="147"/>
      <c r="FW195" s="147"/>
      <c r="FX195" s="147"/>
      <c r="FY195" s="147"/>
      <c r="FZ195" s="147"/>
      <c r="GA195" s="147"/>
      <c r="GB195" s="147"/>
      <c r="GC195" s="147"/>
      <c r="GD195" s="147"/>
      <c r="GE195" s="147"/>
      <c r="GF195" s="147"/>
      <c r="GG195" s="147"/>
      <c r="GH195" s="147"/>
      <c r="GI195" s="147"/>
      <c r="GJ195" s="147"/>
      <c r="GK195" s="147"/>
      <c r="GL195" s="147"/>
      <c r="GM195" s="147"/>
      <c r="GN195" s="147"/>
      <c r="GO195" s="147"/>
      <c r="GP195" s="147"/>
      <c r="GQ195" s="147"/>
      <c r="GR195" s="147"/>
      <c r="GS195" s="147"/>
      <c r="GT195" s="147"/>
      <c r="GU195" s="147"/>
      <c r="GV195" s="147"/>
      <c r="GW195" s="147"/>
      <c r="GX195" s="147"/>
      <c r="GY195" s="147"/>
      <c r="GZ195" s="147"/>
      <c r="HA195" s="147"/>
      <c r="HB195" s="147"/>
      <c r="HC195" s="147"/>
      <c r="HD195" s="147"/>
      <c r="HE195" s="147"/>
      <c r="HF195" s="147"/>
      <c r="HG195" s="147"/>
      <c r="HH195" s="147"/>
      <c r="HI195" s="147"/>
      <c r="HJ195" s="147"/>
      <c r="HK195" s="147"/>
      <c r="HL195" s="147"/>
      <c r="HM195" s="147"/>
      <c r="HN195" s="147"/>
      <c r="HO195" s="147"/>
      <c r="HP195" s="147"/>
      <c r="HQ195" s="147"/>
      <c r="HR195" s="147"/>
      <c r="HS195" s="147"/>
      <c r="HT195" s="147"/>
      <c r="HU195" s="147"/>
      <c r="HV195" s="147"/>
      <c r="HW195" s="147"/>
      <c r="HX195" s="147"/>
      <c r="HY195" s="147"/>
      <c r="HZ195" s="147"/>
      <c r="IA195" s="147"/>
      <c r="IB195" s="147"/>
      <c r="IC195" s="147"/>
      <c r="ID195" s="147"/>
      <c r="IE195" s="147"/>
      <c r="IF195" s="147"/>
      <c r="IG195" s="147"/>
      <c r="IH195" s="147"/>
      <c r="II195" s="147"/>
      <c r="IJ195" s="147"/>
      <c r="IK195" s="147"/>
      <c r="IL195" s="147"/>
      <c r="IM195" s="147"/>
      <c r="IN195" s="147"/>
      <c r="IO195" s="147"/>
      <c r="IP195" s="147"/>
      <c r="IQ195" s="147"/>
      <c r="IR195" s="147"/>
      <c r="IS195" s="147"/>
      <c r="IT195" s="147"/>
      <c r="IU195" s="147"/>
      <c r="IV195" s="147"/>
      <c r="IW195" s="147"/>
    </row>
    <row r="196" customFormat="false" ht="12.75" hidden="false" customHeight="false" outlineLevel="0" collapsed="false">
      <c r="AD196" s="3"/>
      <c r="AE196" s="202"/>
      <c r="AF196" s="164"/>
      <c r="AG196" s="147"/>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c r="BI196" s="147"/>
      <c r="BJ196" s="147"/>
      <c r="BK196" s="147"/>
      <c r="BL196" s="147"/>
      <c r="BM196" s="147"/>
      <c r="BN196" s="147"/>
      <c r="BO196" s="147"/>
      <c r="BP196" s="147"/>
      <c r="BQ196" s="147"/>
      <c r="BR196" s="147"/>
      <c r="BS196" s="147"/>
      <c r="BT196" s="147"/>
      <c r="BU196" s="147"/>
      <c r="BV196" s="147"/>
      <c r="BW196" s="147"/>
      <c r="BX196" s="147"/>
      <c r="BY196" s="147"/>
      <c r="BZ196" s="147"/>
      <c r="CA196" s="147"/>
      <c r="CB196" s="147"/>
      <c r="CC196" s="147"/>
      <c r="CD196" s="147"/>
      <c r="CE196" s="147"/>
      <c r="CF196" s="147"/>
      <c r="CG196" s="147"/>
      <c r="CH196" s="147"/>
      <c r="CI196" s="147"/>
      <c r="CJ196" s="147"/>
      <c r="CK196" s="147"/>
      <c r="CL196" s="147"/>
      <c r="CM196" s="147"/>
      <c r="CN196" s="147"/>
      <c r="CO196" s="147"/>
      <c r="CP196" s="147"/>
      <c r="CQ196" s="147"/>
      <c r="CR196" s="147"/>
      <c r="CS196" s="147"/>
      <c r="CT196" s="147"/>
      <c r="CU196" s="147"/>
      <c r="CV196" s="147"/>
      <c r="CW196" s="147"/>
      <c r="CX196" s="147"/>
      <c r="CY196" s="147"/>
      <c r="CZ196" s="147"/>
      <c r="DA196" s="147"/>
      <c r="DB196" s="147"/>
      <c r="DC196" s="147"/>
      <c r="DD196" s="147"/>
      <c r="DE196" s="147"/>
      <c r="DF196" s="147"/>
      <c r="DG196" s="147"/>
      <c r="DH196" s="147"/>
      <c r="DI196" s="147"/>
      <c r="DJ196" s="147"/>
      <c r="DK196" s="147"/>
      <c r="DL196" s="147"/>
      <c r="DM196" s="147"/>
      <c r="DN196" s="147"/>
      <c r="DO196" s="147"/>
      <c r="DP196" s="147"/>
      <c r="DQ196" s="147"/>
      <c r="DR196" s="147"/>
      <c r="DS196" s="147"/>
      <c r="DT196" s="147"/>
      <c r="DU196" s="147"/>
      <c r="DV196" s="147"/>
      <c r="DW196" s="147"/>
      <c r="DX196" s="147"/>
      <c r="DY196" s="147"/>
      <c r="DZ196" s="147"/>
      <c r="EA196" s="147"/>
      <c r="EB196" s="147"/>
      <c r="EC196" s="147"/>
      <c r="ED196" s="147"/>
      <c r="EE196" s="147"/>
      <c r="EF196" s="147"/>
      <c r="EG196" s="147"/>
      <c r="EH196" s="147"/>
      <c r="EI196" s="147"/>
      <c r="EJ196" s="147"/>
      <c r="EK196" s="147"/>
      <c r="EL196" s="147"/>
      <c r="EM196" s="147"/>
      <c r="EN196" s="147"/>
      <c r="EO196" s="147"/>
      <c r="EP196" s="147"/>
      <c r="EQ196" s="147"/>
      <c r="ER196" s="147"/>
      <c r="ES196" s="147"/>
      <c r="ET196" s="147"/>
      <c r="EU196" s="147"/>
      <c r="EV196" s="147"/>
      <c r="EW196" s="147"/>
      <c r="EX196" s="147"/>
      <c r="EY196" s="147"/>
      <c r="EZ196" s="147"/>
      <c r="FA196" s="147"/>
      <c r="FB196" s="147"/>
      <c r="FC196" s="147"/>
      <c r="FD196" s="147"/>
      <c r="FE196" s="147"/>
      <c r="FF196" s="147"/>
      <c r="FG196" s="147"/>
      <c r="FH196" s="147"/>
      <c r="FI196" s="147"/>
      <c r="FJ196" s="147"/>
      <c r="FK196" s="147"/>
      <c r="FL196" s="147"/>
      <c r="FM196" s="147"/>
      <c r="FN196" s="147"/>
      <c r="FO196" s="147"/>
      <c r="FP196" s="147"/>
      <c r="FQ196" s="147"/>
      <c r="FR196" s="147"/>
      <c r="FS196" s="147"/>
      <c r="FT196" s="147"/>
      <c r="FU196" s="147"/>
      <c r="FV196" s="147"/>
      <c r="FW196" s="147"/>
      <c r="FX196" s="147"/>
      <c r="FY196" s="147"/>
      <c r="FZ196" s="147"/>
      <c r="GA196" s="147"/>
      <c r="GB196" s="147"/>
      <c r="GC196" s="147"/>
      <c r="GD196" s="147"/>
      <c r="GE196" s="147"/>
      <c r="GF196" s="147"/>
      <c r="GG196" s="147"/>
      <c r="GH196" s="147"/>
      <c r="GI196" s="147"/>
      <c r="GJ196" s="147"/>
      <c r="GK196" s="147"/>
      <c r="GL196" s="147"/>
      <c r="GM196" s="147"/>
      <c r="GN196" s="147"/>
      <c r="GO196" s="147"/>
      <c r="GP196" s="147"/>
      <c r="GQ196" s="147"/>
      <c r="GR196" s="147"/>
      <c r="GS196" s="147"/>
      <c r="GT196" s="147"/>
      <c r="GU196" s="147"/>
      <c r="GV196" s="147"/>
      <c r="GW196" s="147"/>
      <c r="GX196" s="147"/>
      <c r="GY196" s="147"/>
      <c r="GZ196" s="147"/>
      <c r="HA196" s="147"/>
      <c r="HB196" s="147"/>
      <c r="HC196" s="147"/>
      <c r="HD196" s="147"/>
      <c r="HE196" s="147"/>
      <c r="HF196" s="147"/>
      <c r="HG196" s="147"/>
      <c r="HH196" s="147"/>
      <c r="HI196" s="147"/>
      <c r="HJ196" s="147"/>
      <c r="HK196" s="147"/>
      <c r="HL196" s="147"/>
      <c r="HM196" s="147"/>
      <c r="HN196" s="147"/>
      <c r="HO196" s="147"/>
      <c r="HP196" s="147"/>
      <c r="HQ196" s="147"/>
      <c r="HR196" s="147"/>
      <c r="HS196" s="147"/>
      <c r="HT196" s="147"/>
      <c r="HU196" s="147"/>
      <c r="HV196" s="147"/>
      <c r="HW196" s="147"/>
      <c r="HX196" s="147"/>
      <c r="HY196" s="147"/>
      <c r="HZ196" s="147"/>
      <c r="IA196" s="147"/>
      <c r="IB196" s="147"/>
      <c r="IC196" s="147"/>
      <c r="ID196" s="147"/>
      <c r="IE196" s="147"/>
      <c r="IF196" s="147"/>
      <c r="IG196" s="147"/>
      <c r="IH196" s="147"/>
      <c r="II196" s="147"/>
      <c r="IJ196" s="147"/>
      <c r="IK196" s="147"/>
      <c r="IL196" s="147"/>
      <c r="IM196" s="147"/>
      <c r="IN196" s="147"/>
      <c r="IO196" s="147"/>
      <c r="IP196" s="147"/>
      <c r="IQ196" s="147"/>
      <c r="IR196" s="147"/>
      <c r="IS196" s="147"/>
      <c r="IT196" s="147"/>
      <c r="IU196" s="147"/>
      <c r="IV196" s="147"/>
      <c r="IW196" s="147"/>
    </row>
    <row r="197" customFormat="false" ht="12.75" hidden="false" customHeight="false" outlineLevel="0" collapsed="false">
      <c r="AD197" s="169"/>
      <c r="AF197" s="164"/>
      <c r="AG197" s="147"/>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c r="BI197" s="147"/>
      <c r="BJ197" s="147"/>
      <c r="BK197" s="147"/>
      <c r="BL197" s="147"/>
      <c r="BM197" s="147"/>
      <c r="BN197" s="147"/>
      <c r="BO197" s="147"/>
      <c r="BP197" s="147"/>
      <c r="BQ197" s="147"/>
      <c r="BR197" s="147"/>
      <c r="BS197" s="147"/>
      <c r="BT197" s="147"/>
      <c r="BU197" s="147"/>
      <c r="BV197" s="147"/>
      <c r="BW197" s="147"/>
      <c r="BX197" s="147"/>
      <c r="BY197" s="147"/>
      <c r="BZ197" s="147"/>
      <c r="CA197" s="147"/>
      <c r="CB197" s="147"/>
      <c r="CC197" s="147"/>
      <c r="CD197" s="147"/>
      <c r="CE197" s="147"/>
      <c r="CF197" s="147"/>
      <c r="CG197" s="147"/>
      <c r="CH197" s="147"/>
      <c r="CI197" s="147"/>
      <c r="CJ197" s="147"/>
      <c r="CK197" s="147"/>
      <c r="CL197" s="147"/>
      <c r="CM197" s="147"/>
      <c r="CN197" s="147"/>
      <c r="CO197" s="147"/>
      <c r="CP197" s="147"/>
      <c r="CQ197" s="147"/>
      <c r="CR197" s="147"/>
      <c r="CS197" s="147"/>
      <c r="CT197" s="147"/>
      <c r="CU197" s="147"/>
      <c r="CV197" s="147"/>
      <c r="CW197" s="147"/>
      <c r="CX197" s="147"/>
      <c r="CY197" s="147"/>
      <c r="CZ197" s="147"/>
      <c r="DA197" s="147"/>
      <c r="DB197" s="147"/>
      <c r="DC197" s="147"/>
      <c r="DD197" s="147"/>
      <c r="DE197" s="147"/>
      <c r="DF197" s="147"/>
      <c r="DG197" s="147"/>
      <c r="DH197" s="147"/>
      <c r="DI197" s="147"/>
      <c r="DJ197" s="147"/>
      <c r="DK197" s="147"/>
      <c r="DL197" s="147"/>
      <c r="DM197" s="147"/>
      <c r="DN197" s="147"/>
      <c r="DO197" s="147"/>
      <c r="DP197" s="147"/>
      <c r="DQ197" s="147"/>
      <c r="DR197" s="147"/>
      <c r="DS197" s="147"/>
      <c r="DT197" s="147"/>
      <c r="DU197" s="147"/>
      <c r="DV197" s="147"/>
      <c r="DW197" s="147"/>
      <c r="DX197" s="147"/>
      <c r="DY197" s="147"/>
      <c r="DZ197" s="147"/>
      <c r="EA197" s="147"/>
      <c r="EB197" s="147"/>
      <c r="EC197" s="147"/>
      <c r="ED197" s="147"/>
      <c r="EE197" s="147"/>
      <c r="EF197" s="147"/>
      <c r="EG197" s="147"/>
      <c r="EH197" s="147"/>
      <c r="EI197" s="147"/>
      <c r="EJ197" s="147"/>
      <c r="EK197" s="147"/>
      <c r="EL197" s="147"/>
      <c r="EM197" s="147"/>
      <c r="EN197" s="147"/>
      <c r="EO197" s="147"/>
      <c r="EP197" s="147"/>
      <c r="EQ197" s="147"/>
      <c r="ER197" s="147"/>
      <c r="ES197" s="147"/>
      <c r="ET197" s="147"/>
      <c r="EU197" s="147"/>
      <c r="EV197" s="147"/>
      <c r="EW197" s="147"/>
      <c r="EX197" s="147"/>
      <c r="EY197" s="147"/>
      <c r="EZ197" s="147"/>
      <c r="FA197" s="147"/>
      <c r="FB197" s="147"/>
      <c r="FC197" s="147"/>
      <c r="FD197" s="147"/>
      <c r="FE197" s="147"/>
      <c r="FF197" s="147"/>
      <c r="FG197" s="147"/>
      <c r="FH197" s="147"/>
      <c r="FI197" s="147"/>
      <c r="FJ197" s="147"/>
      <c r="FK197" s="147"/>
      <c r="FL197" s="147"/>
      <c r="FM197" s="147"/>
      <c r="FN197" s="147"/>
      <c r="FO197" s="147"/>
      <c r="FP197" s="147"/>
      <c r="FQ197" s="147"/>
      <c r="FR197" s="147"/>
      <c r="FS197" s="147"/>
      <c r="FT197" s="147"/>
      <c r="FU197" s="147"/>
      <c r="FV197" s="147"/>
      <c r="FW197" s="147"/>
      <c r="FX197" s="147"/>
      <c r="FY197" s="147"/>
      <c r="FZ197" s="147"/>
      <c r="GA197" s="147"/>
      <c r="GB197" s="147"/>
      <c r="GC197" s="147"/>
      <c r="GD197" s="147"/>
      <c r="GE197" s="147"/>
      <c r="GF197" s="147"/>
      <c r="GG197" s="147"/>
      <c r="GH197" s="147"/>
      <c r="GI197" s="147"/>
      <c r="GJ197" s="147"/>
      <c r="GK197" s="147"/>
      <c r="GL197" s="147"/>
      <c r="GM197" s="147"/>
      <c r="GN197" s="147"/>
      <c r="GO197" s="147"/>
      <c r="GP197" s="147"/>
      <c r="GQ197" s="147"/>
      <c r="GR197" s="147"/>
      <c r="GS197" s="147"/>
      <c r="GT197" s="147"/>
      <c r="GU197" s="147"/>
      <c r="GV197" s="147"/>
      <c r="GW197" s="147"/>
      <c r="GX197" s="147"/>
      <c r="GY197" s="147"/>
      <c r="GZ197" s="147"/>
      <c r="HA197" s="147"/>
      <c r="HB197" s="147"/>
      <c r="HC197" s="147"/>
      <c r="HD197" s="147"/>
      <c r="HE197" s="147"/>
      <c r="HF197" s="147"/>
      <c r="HG197" s="147"/>
      <c r="HH197" s="147"/>
      <c r="HI197" s="147"/>
      <c r="HJ197" s="147"/>
      <c r="HK197" s="147"/>
      <c r="HL197" s="147"/>
      <c r="HM197" s="147"/>
      <c r="HN197" s="147"/>
      <c r="HO197" s="147"/>
      <c r="HP197" s="147"/>
      <c r="HQ197" s="147"/>
      <c r="HR197" s="147"/>
      <c r="HS197" s="147"/>
      <c r="HT197" s="147"/>
      <c r="HU197" s="147"/>
      <c r="HV197" s="147"/>
      <c r="HW197" s="147"/>
      <c r="HX197" s="147"/>
      <c r="HY197" s="147"/>
      <c r="HZ197" s="147"/>
      <c r="IA197" s="147"/>
      <c r="IB197" s="147"/>
      <c r="IC197" s="147"/>
      <c r="ID197" s="147"/>
      <c r="IE197" s="147"/>
      <c r="IF197" s="147"/>
      <c r="IG197" s="147"/>
      <c r="IH197" s="147"/>
      <c r="II197" s="147"/>
      <c r="IJ197" s="147"/>
      <c r="IK197" s="147"/>
      <c r="IL197" s="147"/>
      <c r="IM197" s="147"/>
      <c r="IN197" s="147"/>
      <c r="IO197" s="147"/>
      <c r="IP197" s="147"/>
      <c r="IQ197" s="147"/>
      <c r="IR197" s="147"/>
      <c r="IS197" s="147"/>
      <c r="IT197" s="147"/>
      <c r="IU197" s="147"/>
      <c r="IV197" s="147"/>
      <c r="IW197" s="147"/>
    </row>
    <row r="198" customFormat="false" ht="12.75" hidden="false" customHeight="false" outlineLevel="0" collapsed="false">
      <c r="AD198" s="169"/>
      <c r="AF198" s="164"/>
      <c r="AG198" s="147"/>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c r="BI198" s="147"/>
      <c r="BJ198" s="147"/>
      <c r="BK198" s="147"/>
      <c r="BL198" s="147"/>
      <c r="BM198" s="147"/>
      <c r="BN198" s="147"/>
      <c r="BO198" s="147"/>
      <c r="BP198" s="147"/>
      <c r="BQ198" s="147"/>
      <c r="BR198" s="147"/>
      <c r="BS198" s="147"/>
      <c r="BT198" s="147"/>
      <c r="BU198" s="147"/>
      <c r="BV198" s="147"/>
      <c r="BW198" s="147"/>
      <c r="BX198" s="147"/>
      <c r="BY198" s="147"/>
      <c r="BZ198" s="147"/>
      <c r="CA198" s="147"/>
      <c r="CB198" s="147"/>
      <c r="CC198" s="147"/>
      <c r="CD198" s="147"/>
      <c r="CE198" s="147"/>
      <c r="CF198" s="147"/>
      <c r="CG198" s="147"/>
      <c r="CH198" s="147"/>
      <c r="CI198" s="147"/>
      <c r="CJ198" s="147"/>
      <c r="CK198" s="147"/>
      <c r="CL198" s="147"/>
      <c r="CM198" s="147"/>
      <c r="CN198" s="147"/>
      <c r="CO198" s="147"/>
      <c r="CP198" s="147"/>
      <c r="CQ198" s="147"/>
      <c r="CR198" s="147"/>
      <c r="CS198" s="147"/>
      <c r="CT198" s="147"/>
      <c r="CU198" s="147"/>
      <c r="CV198" s="147"/>
      <c r="CW198" s="147"/>
      <c r="CX198" s="147"/>
      <c r="CY198" s="147"/>
      <c r="CZ198" s="147"/>
      <c r="DA198" s="147"/>
      <c r="DB198" s="147"/>
      <c r="DC198" s="147"/>
      <c r="DD198" s="147"/>
      <c r="DE198" s="147"/>
      <c r="DF198" s="147"/>
      <c r="DG198" s="147"/>
      <c r="DH198" s="147"/>
      <c r="DI198" s="147"/>
      <c r="DJ198" s="147"/>
      <c r="DK198" s="147"/>
      <c r="DL198" s="147"/>
      <c r="DM198" s="147"/>
      <c r="DN198" s="147"/>
      <c r="DO198" s="147"/>
      <c r="DP198" s="147"/>
      <c r="DQ198" s="147"/>
      <c r="DR198" s="147"/>
      <c r="DS198" s="147"/>
      <c r="DT198" s="147"/>
      <c r="DU198" s="147"/>
      <c r="DV198" s="147"/>
      <c r="DW198" s="147"/>
      <c r="DX198" s="147"/>
      <c r="DY198" s="147"/>
      <c r="DZ198" s="147"/>
      <c r="EA198" s="147"/>
      <c r="EB198" s="147"/>
      <c r="EC198" s="147"/>
      <c r="ED198" s="147"/>
      <c r="EE198" s="147"/>
      <c r="EF198" s="147"/>
      <c r="EG198" s="147"/>
      <c r="EH198" s="147"/>
      <c r="EI198" s="147"/>
      <c r="EJ198" s="147"/>
      <c r="EK198" s="147"/>
      <c r="EL198" s="147"/>
      <c r="EM198" s="147"/>
      <c r="EN198" s="147"/>
      <c r="EO198" s="147"/>
      <c r="EP198" s="147"/>
      <c r="EQ198" s="147"/>
      <c r="ER198" s="147"/>
      <c r="ES198" s="147"/>
      <c r="ET198" s="147"/>
      <c r="EU198" s="147"/>
      <c r="EV198" s="147"/>
      <c r="EW198" s="147"/>
      <c r="EX198" s="147"/>
      <c r="EY198" s="147"/>
      <c r="EZ198" s="147"/>
      <c r="FA198" s="147"/>
      <c r="FB198" s="147"/>
      <c r="FC198" s="147"/>
      <c r="FD198" s="147"/>
      <c r="FE198" s="147"/>
      <c r="FF198" s="147"/>
      <c r="FG198" s="147"/>
      <c r="FH198" s="147"/>
      <c r="FI198" s="147"/>
      <c r="FJ198" s="147"/>
      <c r="FK198" s="147"/>
      <c r="FL198" s="147"/>
      <c r="FM198" s="147"/>
      <c r="FN198" s="147"/>
      <c r="FO198" s="147"/>
      <c r="FP198" s="147"/>
      <c r="FQ198" s="147"/>
      <c r="FR198" s="147"/>
      <c r="FS198" s="147"/>
      <c r="FT198" s="147"/>
      <c r="FU198" s="147"/>
      <c r="FV198" s="147"/>
      <c r="FW198" s="147"/>
      <c r="FX198" s="147"/>
      <c r="FY198" s="147"/>
      <c r="FZ198" s="147"/>
      <c r="GA198" s="147"/>
      <c r="GB198" s="147"/>
      <c r="GC198" s="147"/>
      <c r="GD198" s="147"/>
      <c r="GE198" s="147"/>
      <c r="GF198" s="147"/>
      <c r="GG198" s="147"/>
      <c r="GH198" s="147"/>
      <c r="GI198" s="147"/>
      <c r="GJ198" s="147"/>
      <c r="GK198" s="147"/>
      <c r="GL198" s="147"/>
      <c r="GM198" s="147"/>
      <c r="GN198" s="147"/>
      <c r="GO198" s="147"/>
      <c r="GP198" s="147"/>
      <c r="GQ198" s="147"/>
      <c r="GR198" s="147"/>
      <c r="GS198" s="147"/>
      <c r="GT198" s="147"/>
      <c r="GU198" s="147"/>
      <c r="GV198" s="147"/>
      <c r="GW198" s="147"/>
      <c r="GX198" s="147"/>
      <c r="GY198" s="147"/>
      <c r="GZ198" s="147"/>
      <c r="HA198" s="147"/>
      <c r="HB198" s="147"/>
      <c r="HC198" s="147"/>
      <c r="HD198" s="147"/>
      <c r="HE198" s="147"/>
      <c r="HF198" s="147"/>
      <c r="HG198" s="147"/>
      <c r="HH198" s="147"/>
      <c r="HI198" s="147"/>
      <c r="HJ198" s="147"/>
      <c r="HK198" s="147"/>
      <c r="HL198" s="147"/>
      <c r="HM198" s="147"/>
      <c r="HN198" s="147"/>
      <c r="HO198" s="147"/>
      <c r="HP198" s="147"/>
      <c r="HQ198" s="147"/>
      <c r="HR198" s="147"/>
      <c r="HS198" s="147"/>
      <c r="HT198" s="147"/>
      <c r="HU198" s="147"/>
      <c r="HV198" s="147"/>
      <c r="HW198" s="147"/>
      <c r="HX198" s="147"/>
      <c r="HY198" s="147"/>
      <c r="HZ198" s="147"/>
      <c r="IA198" s="147"/>
      <c r="IB198" s="147"/>
      <c r="IC198" s="147"/>
      <c r="ID198" s="147"/>
      <c r="IE198" s="147"/>
      <c r="IF198" s="147"/>
      <c r="IG198" s="147"/>
      <c r="IH198" s="147"/>
      <c r="II198" s="147"/>
      <c r="IJ198" s="147"/>
      <c r="IK198" s="147"/>
      <c r="IL198" s="147"/>
      <c r="IM198" s="147"/>
      <c r="IN198" s="147"/>
      <c r="IO198" s="147"/>
      <c r="IP198" s="147"/>
      <c r="IQ198" s="147"/>
      <c r="IR198" s="147"/>
      <c r="IS198" s="147"/>
      <c r="IT198" s="147"/>
      <c r="IU198" s="147"/>
      <c r="IV198" s="147"/>
      <c r="IW198" s="147"/>
    </row>
    <row r="199" customFormat="false" ht="12.75" hidden="false" customHeight="true" outlineLevel="0" collapsed="false">
      <c r="AD199" s="169"/>
      <c r="AF199" s="169"/>
      <c r="AG199" s="147"/>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c r="BI199" s="147"/>
      <c r="BJ199" s="147"/>
      <c r="BK199" s="147"/>
      <c r="BL199" s="147"/>
      <c r="BM199" s="147"/>
      <c r="BN199" s="147"/>
      <c r="BO199" s="147"/>
      <c r="BP199" s="147"/>
      <c r="BQ199" s="147"/>
      <c r="BR199" s="147"/>
      <c r="BS199" s="147"/>
      <c r="BT199" s="147"/>
      <c r="BU199" s="147"/>
      <c r="BV199" s="147"/>
      <c r="BW199" s="147"/>
      <c r="BX199" s="147"/>
      <c r="BY199" s="147"/>
      <c r="BZ199" s="147"/>
      <c r="CA199" s="147"/>
      <c r="CB199" s="147"/>
      <c r="CC199" s="147"/>
      <c r="CD199" s="147"/>
      <c r="CE199" s="147"/>
      <c r="CF199" s="147"/>
      <c r="CG199" s="147"/>
      <c r="CH199" s="147"/>
      <c r="CI199" s="147"/>
      <c r="CJ199" s="147"/>
      <c r="CK199" s="147"/>
      <c r="CL199" s="147"/>
      <c r="CM199" s="147"/>
      <c r="CN199" s="147"/>
      <c r="CO199" s="147"/>
      <c r="CP199" s="147"/>
      <c r="CQ199" s="147"/>
      <c r="CR199" s="147"/>
      <c r="CS199" s="147"/>
      <c r="CT199" s="147"/>
      <c r="CU199" s="147"/>
      <c r="CV199" s="147"/>
      <c r="CW199" s="147"/>
      <c r="CX199" s="147"/>
      <c r="CY199" s="147"/>
      <c r="CZ199" s="147"/>
      <c r="DA199" s="147"/>
      <c r="DB199" s="147"/>
      <c r="DC199" s="147"/>
      <c r="DD199" s="147"/>
      <c r="DE199" s="147"/>
      <c r="DF199" s="147"/>
      <c r="DG199" s="147"/>
      <c r="DH199" s="147"/>
      <c r="DI199" s="147"/>
      <c r="DJ199" s="147"/>
      <c r="DK199" s="147"/>
      <c r="DL199" s="147"/>
      <c r="DM199" s="147"/>
      <c r="DN199" s="147"/>
      <c r="DO199" s="147"/>
      <c r="DP199" s="147"/>
      <c r="DQ199" s="147"/>
      <c r="DR199" s="147"/>
      <c r="DS199" s="147"/>
      <c r="DT199" s="147"/>
      <c r="DU199" s="147"/>
      <c r="DV199" s="147"/>
      <c r="DW199" s="147"/>
      <c r="DX199" s="147"/>
      <c r="DY199" s="147"/>
      <c r="DZ199" s="147"/>
      <c r="EA199" s="147"/>
      <c r="EB199" s="147"/>
      <c r="EC199" s="147"/>
      <c r="ED199" s="147"/>
      <c r="EE199" s="147"/>
      <c r="EF199" s="147"/>
      <c r="EG199" s="147"/>
      <c r="EH199" s="147"/>
      <c r="EI199" s="147"/>
      <c r="EJ199" s="147"/>
      <c r="EK199" s="147"/>
      <c r="EL199" s="147"/>
      <c r="EM199" s="147"/>
      <c r="EN199" s="147"/>
      <c r="EO199" s="147"/>
      <c r="EP199" s="147"/>
      <c r="EQ199" s="147"/>
      <c r="ER199" s="147"/>
      <c r="ES199" s="147"/>
      <c r="ET199" s="147"/>
      <c r="EU199" s="147"/>
      <c r="EV199" s="147"/>
      <c r="EW199" s="147"/>
      <c r="EX199" s="147"/>
      <c r="EY199" s="147"/>
      <c r="EZ199" s="147"/>
      <c r="FA199" s="147"/>
      <c r="FB199" s="147"/>
      <c r="FC199" s="147"/>
      <c r="FD199" s="147"/>
      <c r="FE199" s="147"/>
      <c r="FF199" s="147"/>
      <c r="FG199" s="147"/>
      <c r="FH199" s="147"/>
      <c r="FI199" s="147"/>
      <c r="FJ199" s="147"/>
      <c r="FK199" s="147"/>
      <c r="FL199" s="147"/>
      <c r="FM199" s="147"/>
      <c r="FN199" s="147"/>
      <c r="FO199" s="147"/>
      <c r="FP199" s="147"/>
      <c r="FQ199" s="147"/>
      <c r="FR199" s="147"/>
      <c r="FS199" s="147"/>
      <c r="FT199" s="147"/>
      <c r="FU199" s="147"/>
      <c r="FV199" s="147"/>
      <c r="FW199" s="147"/>
      <c r="FX199" s="147"/>
      <c r="FY199" s="147"/>
      <c r="FZ199" s="147"/>
      <c r="GA199" s="147"/>
      <c r="GB199" s="147"/>
      <c r="GC199" s="147"/>
      <c r="GD199" s="147"/>
      <c r="GE199" s="147"/>
      <c r="GF199" s="147"/>
      <c r="GG199" s="147"/>
      <c r="GH199" s="147"/>
      <c r="GI199" s="147"/>
      <c r="GJ199" s="147"/>
      <c r="GK199" s="147"/>
      <c r="GL199" s="147"/>
      <c r="GM199" s="147"/>
      <c r="GN199" s="147"/>
      <c r="GO199" s="147"/>
      <c r="GP199" s="147"/>
      <c r="GQ199" s="147"/>
      <c r="GR199" s="147"/>
      <c r="GS199" s="147"/>
      <c r="GT199" s="147"/>
      <c r="GU199" s="147"/>
      <c r="GV199" s="147"/>
      <c r="GW199" s="147"/>
      <c r="GX199" s="147"/>
      <c r="GY199" s="147"/>
      <c r="GZ199" s="147"/>
      <c r="HA199" s="147"/>
      <c r="HB199" s="147"/>
      <c r="HC199" s="147"/>
      <c r="HD199" s="147"/>
      <c r="HE199" s="147"/>
      <c r="HF199" s="147"/>
      <c r="HG199" s="147"/>
      <c r="HH199" s="147"/>
      <c r="HI199" s="147"/>
      <c r="HJ199" s="147"/>
      <c r="HK199" s="147"/>
      <c r="HL199" s="147"/>
      <c r="HM199" s="147"/>
      <c r="HN199" s="147"/>
      <c r="HO199" s="147"/>
      <c r="HP199" s="147"/>
      <c r="HQ199" s="147"/>
      <c r="HR199" s="147"/>
      <c r="HS199" s="147"/>
      <c r="HT199" s="147"/>
      <c r="HU199" s="147"/>
      <c r="HV199" s="147"/>
      <c r="HW199" s="147"/>
      <c r="HX199" s="147"/>
      <c r="HY199" s="147"/>
      <c r="HZ199" s="147"/>
      <c r="IA199" s="147"/>
      <c r="IB199" s="147"/>
      <c r="IC199" s="147"/>
      <c r="ID199" s="147"/>
      <c r="IE199" s="147"/>
      <c r="IF199" s="147"/>
      <c r="IG199" s="147"/>
      <c r="IH199" s="147"/>
      <c r="II199" s="147"/>
      <c r="IJ199" s="147"/>
      <c r="IK199" s="147"/>
      <c r="IL199" s="147"/>
      <c r="IM199" s="147"/>
      <c r="IN199" s="147"/>
      <c r="IO199" s="147"/>
      <c r="IP199" s="147"/>
      <c r="IQ199" s="147"/>
      <c r="IR199" s="147"/>
      <c r="IS199" s="147"/>
      <c r="IT199" s="147"/>
      <c r="IU199" s="147"/>
      <c r="IV199" s="147"/>
      <c r="IW199" s="147"/>
    </row>
    <row r="200" customFormat="false" ht="12.75" hidden="false" customHeight="false" outlineLevel="0" collapsed="false">
      <c r="AF200" s="169"/>
      <c r="AG200" s="147"/>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c r="BI200" s="147"/>
      <c r="BJ200" s="147"/>
      <c r="BK200" s="147"/>
      <c r="BL200" s="147"/>
      <c r="BM200" s="147"/>
      <c r="BN200" s="147"/>
      <c r="BO200" s="147"/>
      <c r="BP200" s="147"/>
      <c r="BQ200" s="147"/>
      <c r="BR200" s="147"/>
      <c r="BS200" s="147"/>
      <c r="BT200" s="147"/>
      <c r="BU200" s="147"/>
      <c r="BV200" s="147"/>
      <c r="BW200" s="147"/>
      <c r="BX200" s="147"/>
      <c r="BY200" s="147"/>
      <c r="BZ200" s="147"/>
      <c r="CA200" s="147"/>
      <c r="CB200" s="147"/>
      <c r="CC200" s="147"/>
      <c r="CD200" s="147"/>
      <c r="CE200" s="147"/>
      <c r="CF200" s="147"/>
      <c r="CG200" s="147"/>
      <c r="CH200" s="147"/>
      <c r="CI200" s="147"/>
      <c r="CJ200" s="147"/>
      <c r="CK200" s="147"/>
      <c r="CL200" s="147"/>
      <c r="CM200" s="147"/>
      <c r="CN200" s="147"/>
      <c r="CO200" s="147"/>
      <c r="CP200" s="147"/>
      <c r="CQ200" s="147"/>
      <c r="CR200" s="147"/>
      <c r="CS200" s="147"/>
      <c r="CT200" s="147"/>
      <c r="CU200" s="147"/>
      <c r="CV200" s="147"/>
      <c r="CW200" s="147"/>
      <c r="CX200" s="147"/>
      <c r="CY200" s="147"/>
      <c r="CZ200" s="147"/>
      <c r="DA200" s="147"/>
      <c r="DB200" s="147"/>
      <c r="DC200" s="147"/>
      <c r="DD200" s="147"/>
      <c r="DE200" s="147"/>
      <c r="DF200" s="147"/>
      <c r="DG200" s="147"/>
      <c r="DH200" s="147"/>
      <c r="DI200" s="147"/>
      <c r="DJ200" s="147"/>
      <c r="DK200" s="147"/>
      <c r="DL200" s="147"/>
      <c r="DM200" s="147"/>
      <c r="DN200" s="147"/>
      <c r="DO200" s="147"/>
      <c r="DP200" s="147"/>
      <c r="DQ200" s="147"/>
      <c r="DR200" s="147"/>
      <c r="DS200" s="147"/>
      <c r="DT200" s="147"/>
      <c r="DU200" s="147"/>
      <c r="DV200" s="147"/>
      <c r="DW200" s="147"/>
      <c r="DX200" s="147"/>
      <c r="DY200" s="147"/>
      <c r="DZ200" s="147"/>
      <c r="EA200" s="147"/>
      <c r="EB200" s="147"/>
      <c r="EC200" s="147"/>
      <c r="ED200" s="147"/>
      <c r="EE200" s="147"/>
      <c r="EF200" s="147"/>
      <c r="EG200" s="147"/>
      <c r="EH200" s="147"/>
      <c r="EI200" s="147"/>
      <c r="EJ200" s="147"/>
      <c r="EK200" s="147"/>
      <c r="EL200" s="147"/>
      <c r="EM200" s="147"/>
      <c r="EN200" s="147"/>
      <c r="EO200" s="147"/>
      <c r="EP200" s="147"/>
      <c r="EQ200" s="147"/>
      <c r="ER200" s="147"/>
      <c r="ES200" s="147"/>
      <c r="ET200" s="147"/>
      <c r="EU200" s="147"/>
      <c r="EV200" s="147"/>
      <c r="EW200" s="147"/>
      <c r="EX200" s="147"/>
      <c r="EY200" s="147"/>
      <c r="EZ200" s="147"/>
      <c r="FA200" s="147"/>
      <c r="FB200" s="147"/>
      <c r="FC200" s="147"/>
      <c r="FD200" s="147"/>
      <c r="FE200" s="147"/>
      <c r="FF200" s="147"/>
      <c r="FG200" s="147"/>
      <c r="FH200" s="147"/>
      <c r="FI200" s="147"/>
      <c r="FJ200" s="147"/>
      <c r="FK200" s="147"/>
      <c r="FL200" s="147"/>
      <c r="FM200" s="147"/>
      <c r="FN200" s="147"/>
      <c r="FO200" s="147"/>
      <c r="FP200" s="147"/>
      <c r="FQ200" s="147"/>
      <c r="FR200" s="147"/>
      <c r="FS200" s="147"/>
      <c r="FT200" s="147"/>
      <c r="FU200" s="147"/>
      <c r="FV200" s="147"/>
      <c r="FW200" s="147"/>
      <c r="FX200" s="147"/>
      <c r="FY200" s="147"/>
      <c r="FZ200" s="147"/>
      <c r="GA200" s="147"/>
      <c r="GB200" s="147"/>
      <c r="GC200" s="147"/>
      <c r="GD200" s="147"/>
      <c r="GE200" s="147"/>
      <c r="GF200" s="147"/>
      <c r="GG200" s="147"/>
      <c r="GH200" s="147"/>
      <c r="GI200" s="147"/>
      <c r="GJ200" s="147"/>
      <c r="GK200" s="147"/>
      <c r="GL200" s="147"/>
      <c r="GM200" s="147"/>
      <c r="GN200" s="147"/>
      <c r="GO200" s="147"/>
      <c r="GP200" s="147"/>
      <c r="GQ200" s="147"/>
      <c r="GR200" s="147"/>
      <c r="GS200" s="147"/>
      <c r="GT200" s="147"/>
      <c r="GU200" s="147"/>
      <c r="GV200" s="147"/>
      <c r="GW200" s="147"/>
      <c r="GX200" s="147"/>
      <c r="GY200" s="147"/>
      <c r="GZ200" s="147"/>
      <c r="HA200" s="147"/>
      <c r="HB200" s="147"/>
      <c r="HC200" s="147"/>
      <c r="HD200" s="147"/>
      <c r="HE200" s="147"/>
      <c r="HF200" s="147"/>
      <c r="HG200" s="147"/>
      <c r="HH200" s="147"/>
      <c r="HI200" s="147"/>
      <c r="HJ200" s="147"/>
      <c r="HK200" s="147"/>
      <c r="HL200" s="147"/>
      <c r="HM200" s="147"/>
      <c r="HN200" s="147"/>
      <c r="HO200" s="147"/>
      <c r="HP200" s="147"/>
      <c r="HQ200" s="147"/>
      <c r="HR200" s="147"/>
      <c r="HS200" s="147"/>
      <c r="HT200" s="147"/>
      <c r="HU200" s="147"/>
      <c r="HV200" s="147"/>
      <c r="HW200" s="147"/>
      <c r="HX200" s="147"/>
      <c r="HY200" s="147"/>
      <c r="HZ200" s="147"/>
      <c r="IA200" s="147"/>
      <c r="IB200" s="147"/>
      <c r="IC200" s="147"/>
      <c r="ID200" s="147"/>
      <c r="IE200" s="147"/>
      <c r="IF200" s="147"/>
      <c r="IG200" s="147"/>
      <c r="IH200" s="147"/>
      <c r="II200" s="147"/>
      <c r="IJ200" s="147"/>
      <c r="IK200" s="147"/>
      <c r="IL200" s="147"/>
      <c r="IM200" s="147"/>
      <c r="IN200" s="147"/>
      <c r="IO200" s="147"/>
      <c r="IP200" s="147"/>
      <c r="IQ200" s="147"/>
      <c r="IR200" s="147"/>
      <c r="IS200" s="147"/>
      <c r="IT200" s="147"/>
      <c r="IU200" s="147"/>
      <c r="IV200" s="147"/>
      <c r="IW200" s="147"/>
    </row>
    <row r="201" customFormat="false" ht="12.75" hidden="false" customHeight="false" outlineLevel="0" collapsed="false">
      <c r="AF201" s="169"/>
      <c r="AG201" s="147"/>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c r="BI201" s="147"/>
      <c r="BJ201" s="147"/>
      <c r="BK201" s="147"/>
      <c r="BL201" s="147"/>
      <c r="BM201" s="147"/>
      <c r="BN201" s="147"/>
      <c r="BO201" s="147"/>
      <c r="BP201" s="147"/>
      <c r="BQ201" s="147"/>
      <c r="BR201" s="147"/>
      <c r="BS201" s="147"/>
      <c r="BT201" s="147"/>
      <c r="BU201" s="147"/>
      <c r="BV201" s="147"/>
      <c r="BW201" s="147"/>
      <c r="BX201" s="147"/>
      <c r="BY201" s="147"/>
      <c r="BZ201" s="147"/>
      <c r="CA201" s="147"/>
      <c r="CB201" s="147"/>
      <c r="CC201" s="147"/>
      <c r="CD201" s="147"/>
      <c r="CE201" s="147"/>
      <c r="CF201" s="147"/>
      <c r="CG201" s="147"/>
      <c r="CH201" s="147"/>
      <c r="CI201" s="147"/>
      <c r="CJ201" s="147"/>
      <c r="CK201" s="147"/>
      <c r="CL201" s="147"/>
      <c r="CM201" s="147"/>
      <c r="CN201" s="147"/>
      <c r="CO201" s="147"/>
      <c r="CP201" s="147"/>
      <c r="CQ201" s="147"/>
      <c r="CR201" s="147"/>
      <c r="CS201" s="147"/>
      <c r="CT201" s="147"/>
      <c r="CU201" s="147"/>
      <c r="CV201" s="147"/>
      <c r="CW201" s="147"/>
      <c r="CX201" s="147"/>
      <c r="CY201" s="147"/>
      <c r="CZ201" s="147"/>
      <c r="DA201" s="147"/>
      <c r="DB201" s="147"/>
      <c r="DC201" s="147"/>
      <c r="DD201" s="147"/>
      <c r="DE201" s="147"/>
      <c r="DF201" s="147"/>
      <c r="DG201" s="147"/>
      <c r="DH201" s="147"/>
      <c r="DI201" s="147"/>
      <c r="DJ201" s="147"/>
      <c r="DK201" s="147"/>
      <c r="DL201" s="147"/>
      <c r="DM201" s="147"/>
      <c r="DN201" s="147"/>
      <c r="DO201" s="147"/>
      <c r="DP201" s="147"/>
      <c r="DQ201" s="147"/>
      <c r="DR201" s="147"/>
      <c r="DS201" s="147"/>
      <c r="DT201" s="147"/>
      <c r="DU201" s="147"/>
      <c r="DV201" s="147"/>
      <c r="DW201" s="147"/>
      <c r="DX201" s="147"/>
      <c r="DY201" s="147"/>
      <c r="DZ201" s="147"/>
      <c r="EA201" s="147"/>
      <c r="EB201" s="147"/>
      <c r="EC201" s="147"/>
      <c r="ED201" s="147"/>
      <c r="EE201" s="147"/>
      <c r="EF201" s="147"/>
      <c r="EG201" s="147"/>
      <c r="EH201" s="147"/>
      <c r="EI201" s="147"/>
      <c r="EJ201" s="147"/>
      <c r="EK201" s="147"/>
      <c r="EL201" s="147"/>
      <c r="EM201" s="147"/>
      <c r="EN201" s="147"/>
      <c r="EO201" s="147"/>
      <c r="EP201" s="147"/>
      <c r="EQ201" s="147"/>
      <c r="ER201" s="147"/>
      <c r="ES201" s="147"/>
      <c r="ET201" s="147"/>
      <c r="EU201" s="147"/>
      <c r="EV201" s="147"/>
      <c r="EW201" s="147"/>
      <c r="EX201" s="147"/>
      <c r="EY201" s="147"/>
      <c r="EZ201" s="147"/>
      <c r="FA201" s="147"/>
      <c r="FB201" s="147"/>
      <c r="FC201" s="147"/>
      <c r="FD201" s="147"/>
      <c r="FE201" s="147"/>
      <c r="FF201" s="147"/>
      <c r="FG201" s="147"/>
      <c r="FH201" s="147"/>
      <c r="FI201" s="147"/>
      <c r="FJ201" s="147"/>
      <c r="FK201" s="147"/>
      <c r="FL201" s="147"/>
      <c r="FM201" s="147"/>
      <c r="FN201" s="147"/>
      <c r="FO201" s="147"/>
      <c r="FP201" s="147"/>
      <c r="FQ201" s="147"/>
      <c r="FR201" s="147"/>
      <c r="FS201" s="147"/>
      <c r="FT201" s="147"/>
      <c r="FU201" s="147"/>
      <c r="FV201" s="147"/>
      <c r="FW201" s="147"/>
      <c r="FX201" s="147"/>
      <c r="FY201" s="147"/>
      <c r="FZ201" s="147"/>
      <c r="GA201" s="147"/>
      <c r="GB201" s="147"/>
      <c r="GC201" s="147"/>
      <c r="GD201" s="147"/>
      <c r="GE201" s="147"/>
      <c r="GF201" s="147"/>
      <c r="GG201" s="147"/>
      <c r="GH201" s="147"/>
      <c r="GI201" s="147"/>
      <c r="GJ201" s="147"/>
      <c r="GK201" s="147"/>
      <c r="GL201" s="147"/>
      <c r="GM201" s="147"/>
      <c r="GN201" s="147"/>
      <c r="GO201" s="147"/>
      <c r="GP201" s="147"/>
      <c r="GQ201" s="147"/>
      <c r="GR201" s="147"/>
      <c r="GS201" s="147"/>
      <c r="GT201" s="147"/>
      <c r="GU201" s="147"/>
      <c r="GV201" s="147"/>
      <c r="GW201" s="147"/>
      <c r="GX201" s="147"/>
      <c r="GY201" s="147"/>
      <c r="GZ201" s="147"/>
      <c r="HA201" s="147"/>
      <c r="HB201" s="147"/>
      <c r="HC201" s="147"/>
      <c r="HD201" s="147"/>
      <c r="HE201" s="147"/>
      <c r="HF201" s="147"/>
      <c r="HG201" s="147"/>
      <c r="HH201" s="147"/>
      <c r="HI201" s="147"/>
      <c r="HJ201" s="147"/>
      <c r="HK201" s="147"/>
      <c r="HL201" s="147"/>
      <c r="HM201" s="147"/>
      <c r="HN201" s="147"/>
      <c r="HO201" s="147"/>
      <c r="HP201" s="147"/>
      <c r="HQ201" s="147"/>
      <c r="HR201" s="147"/>
      <c r="HS201" s="147"/>
      <c r="HT201" s="147"/>
      <c r="HU201" s="147"/>
      <c r="HV201" s="147"/>
      <c r="HW201" s="147"/>
      <c r="HX201" s="147"/>
      <c r="HY201" s="147"/>
      <c r="HZ201" s="147"/>
      <c r="IA201" s="147"/>
      <c r="IB201" s="147"/>
      <c r="IC201" s="147"/>
      <c r="ID201" s="147"/>
      <c r="IE201" s="147"/>
      <c r="IF201" s="147"/>
      <c r="IG201" s="147"/>
      <c r="IH201" s="147"/>
      <c r="II201" s="147"/>
      <c r="IJ201" s="147"/>
      <c r="IK201" s="147"/>
      <c r="IL201" s="147"/>
      <c r="IM201" s="147"/>
      <c r="IN201" s="147"/>
      <c r="IO201" s="147"/>
      <c r="IP201" s="147"/>
      <c r="IQ201" s="147"/>
      <c r="IR201" s="147"/>
      <c r="IS201" s="147"/>
      <c r="IT201" s="147"/>
      <c r="IU201" s="147"/>
      <c r="IV201" s="147"/>
      <c r="IW201" s="147"/>
    </row>
    <row r="202" customFormat="false" ht="12.75" hidden="false" customHeight="false" outlineLevel="0" collapsed="false">
      <c r="AF202" s="169"/>
      <c r="AG202" s="147"/>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c r="BI202" s="147"/>
      <c r="BJ202" s="147"/>
      <c r="BK202" s="147"/>
      <c r="BL202" s="147"/>
      <c r="BM202" s="147"/>
      <c r="BN202" s="147"/>
      <c r="BO202" s="147"/>
      <c r="BP202" s="147"/>
      <c r="BQ202" s="147"/>
      <c r="BR202" s="147"/>
      <c r="BS202" s="147"/>
      <c r="BT202" s="147"/>
      <c r="BU202" s="147"/>
      <c r="BV202" s="147"/>
      <c r="BW202" s="147"/>
      <c r="BX202" s="147"/>
      <c r="BY202" s="147"/>
      <c r="BZ202" s="147"/>
      <c r="CA202" s="147"/>
      <c r="CB202" s="147"/>
      <c r="CC202" s="147"/>
      <c r="CD202" s="147"/>
      <c r="CE202" s="147"/>
      <c r="CF202" s="147"/>
      <c r="CG202" s="147"/>
      <c r="CH202" s="147"/>
      <c r="CI202" s="147"/>
      <c r="CJ202" s="147"/>
      <c r="CK202" s="147"/>
      <c r="CL202" s="147"/>
      <c r="CM202" s="147"/>
      <c r="CN202" s="147"/>
      <c r="CO202" s="147"/>
      <c r="CP202" s="147"/>
      <c r="CQ202" s="147"/>
      <c r="CR202" s="147"/>
      <c r="CS202" s="147"/>
      <c r="CT202" s="147"/>
      <c r="CU202" s="147"/>
      <c r="CV202" s="147"/>
      <c r="CW202" s="147"/>
      <c r="CX202" s="147"/>
      <c r="CY202" s="147"/>
      <c r="CZ202" s="147"/>
      <c r="DA202" s="147"/>
      <c r="DB202" s="147"/>
      <c r="DC202" s="147"/>
      <c r="DD202" s="147"/>
      <c r="DE202" s="147"/>
      <c r="DF202" s="147"/>
      <c r="DG202" s="147"/>
      <c r="DH202" s="147"/>
      <c r="DI202" s="147"/>
      <c r="DJ202" s="147"/>
      <c r="DK202" s="147"/>
      <c r="DL202" s="147"/>
      <c r="DM202" s="147"/>
      <c r="DN202" s="147"/>
      <c r="DO202" s="147"/>
      <c r="DP202" s="147"/>
      <c r="DQ202" s="147"/>
      <c r="DR202" s="147"/>
      <c r="DS202" s="147"/>
      <c r="DT202" s="147"/>
      <c r="DU202" s="147"/>
      <c r="DV202" s="147"/>
      <c r="DW202" s="147"/>
      <c r="DX202" s="147"/>
      <c r="DY202" s="147"/>
      <c r="DZ202" s="147"/>
      <c r="EA202" s="147"/>
      <c r="EB202" s="147"/>
      <c r="EC202" s="147"/>
      <c r="ED202" s="147"/>
      <c r="EE202" s="147"/>
      <c r="EF202" s="147"/>
      <c r="EG202" s="147"/>
      <c r="EH202" s="147"/>
      <c r="EI202" s="147"/>
      <c r="EJ202" s="147"/>
      <c r="EK202" s="147"/>
      <c r="EL202" s="147"/>
      <c r="EM202" s="147"/>
      <c r="EN202" s="147"/>
      <c r="EO202" s="147"/>
      <c r="EP202" s="147"/>
      <c r="EQ202" s="147"/>
      <c r="ER202" s="147"/>
      <c r="ES202" s="147"/>
      <c r="ET202" s="147"/>
      <c r="EU202" s="147"/>
      <c r="EV202" s="147"/>
      <c r="EW202" s="147"/>
      <c r="EX202" s="147"/>
      <c r="EY202" s="147"/>
      <c r="EZ202" s="147"/>
      <c r="FA202" s="147"/>
      <c r="FB202" s="147"/>
      <c r="FC202" s="147"/>
      <c r="FD202" s="147"/>
      <c r="FE202" s="147"/>
      <c r="FF202" s="147"/>
      <c r="FG202" s="147"/>
      <c r="FH202" s="147"/>
      <c r="FI202" s="147"/>
      <c r="FJ202" s="147"/>
      <c r="FK202" s="147"/>
      <c r="FL202" s="147"/>
      <c r="FM202" s="147"/>
      <c r="FN202" s="147"/>
      <c r="FO202" s="147"/>
      <c r="FP202" s="147"/>
      <c r="FQ202" s="147"/>
      <c r="FR202" s="147"/>
      <c r="FS202" s="147"/>
      <c r="FT202" s="147"/>
      <c r="FU202" s="147"/>
      <c r="FV202" s="147"/>
      <c r="FW202" s="147"/>
      <c r="FX202" s="147"/>
      <c r="FY202" s="147"/>
      <c r="FZ202" s="147"/>
      <c r="GA202" s="147"/>
      <c r="GB202" s="147"/>
      <c r="GC202" s="147"/>
      <c r="GD202" s="147"/>
      <c r="GE202" s="147"/>
      <c r="GF202" s="147"/>
      <c r="GG202" s="147"/>
      <c r="GH202" s="147"/>
      <c r="GI202" s="147"/>
      <c r="GJ202" s="147"/>
      <c r="GK202" s="147"/>
      <c r="GL202" s="147"/>
      <c r="GM202" s="147"/>
      <c r="GN202" s="147"/>
      <c r="GO202" s="147"/>
      <c r="GP202" s="147"/>
      <c r="GQ202" s="147"/>
      <c r="GR202" s="147"/>
      <c r="GS202" s="147"/>
      <c r="GT202" s="147"/>
      <c r="GU202" s="147"/>
      <c r="GV202" s="147"/>
      <c r="GW202" s="147"/>
      <c r="GX202" s="147"/>
      <c r="GY202" s="147"/>
      <c r="GZ202" s="147"/>
      <c r="HA202" s="147"/>
      <c r="HB202" s="147"/>
      <c r="HC202" s="147"/>
      <c r="HD202" s="147"/>
      <c r="HE202" s="147"/>
      <c r="HF202" s="147"/>
      <c r="HG202" s="147"/>
      <c r="HH202" s="147"/>
      <c r="HI202" s="147"/>
      <c r="HJ202" s="147"/>
      <c r="HK202" s="147"/>
      <c r="HL202" s="147"/>
      <c r="HM202" s="147"/>
      <c r="HN202" s="147"/>
      <c r="HO202" s="147"/>
      <c r="HP202" s="147"/>
      <c r="HQ202" s="147"/>
      <c r="HR202" s="147"/>
      <c r="HS202" s="147"/>
      <c r="HT202" s="147"/>
      <c r="HU202" s="147"/>
      <c r="HV202" s="147"/>
      <c r="HW202" s="147"/>
      <c r="HX202" s="147"/>
      <c r="HY202" s="147"/>
      <c r="HZ202" s="147"/>
      <c r="IA202" s="147"/>
      <c r="IB202" s="147"/>
      <c r="IC202" s="147"/>
      <c r="ID202" s="147"/>
      <c r="IE202" s="147"/>
      <c r="IF202" s="147"/>
      <c r="IG202" s="147"/>
      <c r="IH202" s="147"/>
      <c r="II202" s="147"/>
      <c r="IJ202" s="147"/>
      <c r="IK202" s="147"/>
      <c r="IL202" s="147"/>
      <c r="IM202" s="147"/>
      <c r="IN202" s="147"/>
      <c r="IO202" s="147"/>
      <c r="IP202" s="147"/>
      <c r="IQ202" s="147"/>
      <c r="IR202" s="147"/>
      <c r="IS202" s="147"/>
      <c r="IT202" s="147"/>
      <c r="IU202" s="147"/>
      <c r="IV202" s="147"/>
      <c r="IW202" s="147"/>
    </row>
    <row r="203" customFormat="false" ht="12.75" hidden="false" customHeight="false" outlineLevel="0" collapsed="false">
      <c r="AF203" s="169"/>
      <c r="AG203" s="147"/>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c r="BI203" s="147"/>
      <c r="BJ203" s="147"/>
      <c r="BK203" s="147"/>
      <c r="BL203" s="147"/>
      <c r="BM203" s="147"/>
      <c r="BN203" s="147"/>
      <c r="BO203" s="147"/>
      <c r="BP203" s="147"/>
      <c r="BQ203" s="147"/>
      <c r="BR203" s="147"/>
      <c r="BS203" s="147"/>
      <c r="BT203" s="147"/>
      <c r="BU203" s="147"/>
      <c r="BV203" s="147"/>
      <c r="BW203" s="147"/>
      <c r="BX203" s="147"/>
      <c r="BY203" s="147"/>
      <c r="BZ203" s="147"/>
      <c r="CA203" s="147"/>
      <c r="CB203" s="147"/>
      <c r="CC203" s="147"/>
      <c r="CD203" s="147"/>
      <c r="CE203" s="147"/>
      <c r="CF203" s="147"/>
      <c r="CG203" s="147"/>
      <c r="CH203" s="147"/>
      <c r="CI203" s="147"/>
      <c r="CJ203" s="147"/>
      <c r="CK203" s="147"/>
      <c r="CL203" s="147"/>
      <c r="CM203" s="147"/>
      <c r="CN203" s="147"/>
      <c r="CO203" s="147"/>
      <c r="CP203" s="147"/>
      <c r="CQ203" s="147"/>
      <c r="CR203" s="147"/>
      <c r="CS203" s="147"/>
      <c r="CT203" s="147"/>
      <c r="CU203" s="147"/>
      <c r="CV203" s="147"/>
      <c r="CW203" s="147"/>
      <c r="CX203" s="147"/>
      <c r="CY203" s="147"/>
      <c r="CZ203" s="147"/>
      <c r="DA203" s="147"/>
      <c r="DB203" s="147"/>
      <c r="DC203" s="147"/>
      <c r="DD203" s="147"/>
      <c r="DE203" s="147"/>
      <c r="DF203" s="147"/>
      <c r="DG203" s="147"/>
      <c r="DH203" s="147"/>
      <c r="DI203" s="147"/>
      <c r="DJ203" s="147"/>
      <c r="DK203" s="147"/>
      <c r="DL203" s="147"/>
      <c r="DM203" s="147"/>
      <c r="DN203" s="147"/>
      <c r="DO203" s="147"/>
      <c r="DP203" s="147"/>
      <c r="DQ203" s="147"/>
      <c r="DR203" s="147"/>
      <c r="DS203" s="147"/>
      <c r="DT203" s="147"/>
      <c r="DU203" s="147"/>
      <c r="DV203" s="147"/>
      <c r="DW203" s="147"/>
      <c r="DX203" s="147"/>
      <c r="DY203" s="147"/>
      <c r="DZ203" s="147"/>
      <c r="EA203" s="147"/>
      <c r="EB203" s="147"/>
      <c r="EC203" s="147"/>
      <c r="ED203" s="147"/>
      <c r="EE203" s="147"/>
      <c r="EF203" s="147"/>
      <c r="EG203" s="147"/>
      <c r="EH203" s="147"/>
      <c r="EI203" s="147"/>
      <c r="EJ203" s="147"/>
      <c r="EK203" s="147"/>
      <c r="EL203" s="147"/>
      <c r="EM203" s="147"/>
      <c r="EN203" s="147"/>
      <c r="EO203" s="147"/>
      <c r="EP203" s="147"/>
      <c r="EQ203" s="147"/>
      <c r="ER203" s="147"/>
      <c r="ES203" s="147"/>
      <c r="ET203" s="147"/>
      <c r="EU203" s="147"/>
      <c r="EV203" s="147"/>
      <c r="EW203" s="147"/>
      <c r="EX203" s="147"/>
      <c r="EY203" s="147"/>
      <c r="EZ203" s="147"/>
      <c r="FA203" s="147"/>
      <c r="FB203" s="147"/>
      <c r="FC203" s="147"/>
      <c r="FD203" s="147"/>
      <c r="FE203" s="147"/>
      <c r="FF203" s="147"/>
      <c r="FG203" s="147"/>
      <c r="FH203" s="147"/>
      <c r="FI203" s="147"/>
      <c r="FJ203" s="147"/>
      <c r="FK203" s="147"/>
      <c r="FL203" s="147"/>
      <c r="FM203" s="147"/>
      <c r="FN203" s="147"/>
      <c r="FO203" s="147"/>
      <c r="FP203" s="147"/>
      <c r="FQ203" s="147"/>
      <c r="FR203" s="147"/>
      <c r="FS203" s="147"/>
      <c r="FT203" s="147"/>
      <c r="FU203" s="147"/>
      <c r="FV203" s="147"/>
      <c r="FW203" s="147"/>
      <c r="FX203" s="147"/>
      <c r="FY203" s="147"/>
      <c r="FZ203" s="147"/>
      <c r="GA203" s="147"/>
      <c r="GB203" s="147"/>
      <c r="GC203" s="147"/>
      <c r="GD203" s="147"/>
      <c r="GE203" s="147"/>
      <c r="GF203" s="147"/>
      <c r="GG203" s="147"/>
      <c r="GH203" s="147"/>
      <c r="GI203" s="147"/>
      <c r="GJ203" s="147"/>
      <c r="GK203" s="147"/>
      <c r="GL203" s="147"/>
      <c r="GM203" s="147"/>
      <c r="GN203" s="147"/>
      <c r="GO203" s="147"/>
      <c r="GP203" s="147"/>
      <c r="GQ203" s="147"/>
      <c r="GR203" s="147"/>
      <c r="GS203" s="147"/>
      <c r="GT203" s="147"/>
      <c r="GU203" s="147"/>
      <c r="GV203" s="147"/>
      <c r="GW203" s="147"/>
      <c r="GX203" s="147"/>
      <c r="GY203" s="147"/>
      <c r="GZ203" s="147"/>
      <c r="HA203" s="147"/>
      <c r="HB203" s="147"/>
      <c r="HC203" s="147"/>
      <c r="HD203" s="147"/>
      <c r="HE203" s="147"/>
      <c r="HF203" s="147"/>
      <c r="HG203" s="147"/>
      <c r="HH203" s="147"/>
      <c r="HI203" s="147"/>
      <c r="HJ203" s="147"/>
      <c r="HK203" s="147"/>
      <c r="HL203" s="147"/>
      <c r="HM203" s="147"/>
      <c r="HN203" s="147"/>
      <c r="HO203" s="147"/>
      <c r="HP203" s="147"/>
      <c r="HQ203" s="147"/>
      <c r="HR203" s="147"/>
      <c r="HS203" s="147"/>
      <c r="HT203" s="147"/>
      <c r="HU203" s="147"/>
      <c r="HV203" s="147"/>
      <c r="HW203" s="147"/>
      <c r="HX203" s="147"/>
      <c r="HY203" s="147"/>
      <c r="HZ203" s="147"/>
      <c r="IA203" s="147"/>
      <c r="IB203" s="147"/>
      <c r="IC203" s="147"/>
      <c r="ID203" s="147"/>
      <c r="IE203" s="147"/>
      <c r="IF203" s="147"/>
      <c r="IG203" s="147"/>
      <c r="IH203" s="147"/>
      <c r="II203" s="147"/>
      <c r="IJ203" s="147"/>
      <c r="IK203" s="147"/>
      <c r="IL203" s="147"/>
      <c r="IM203" s="147"/>
      <c r="IN203" s="147"/>
      <c r="IO203" s="147"/>
      <c r="IP203" s="147"/>
      <c r="IQ203" s="147"/>
      <c r="IR203" s="147"/>
      <c r="IS203" s="147"/>
      <c r="IT203" s="147"/>
      <c r="IU203" s="147"/>
      <c r="IV203" s="147"/>
      <c r="IW203" s="147"/>
    </row>
    <row r="204" customFormat="false" ht="12.75" hidden="false" customHeight="false" outlineLevel="0" collapsed="false">
      <c r="AF204" s="169"/>
      <c r="AG204" s="147"/>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c r="BI204" s="147"/>
      <c r="BJ204" s="147"/>
      <c r="BK204" s="147"/>
      <c r="BL204" s="147"/>
      <c r="BM204" s="147"/>
      <c r="BN204" s="147"/>
      <c r="BO204" s="147"/>
      <c r="BP204" s="147"/>
      <c r="BQ204" s="147"/>
      <c r="BR204" s="147"/>
      <c r="BS204" s="147"/>
      <c r="BT204" s="147"/>
      <c r="BU204" s="147"/>
      <c r="BV204" s="147"/>
      <c r="BW204" s="147"/>
      <c r="BX204" s="147"/>
      <c r="BY204" s="147"/>
      <c r="BZ204" s="147"/>
      <c r="CA204" s="147"/>
      <c r="CB204" s="147"/>
      <c r="CC204" s="147"/>
      <c r="CD204" s="147"/>
      <c r="CE204" s="147"/>
      <c r="CF204" s="147"/>
      <c r="CG204" s="147"/>
      <c r="CH204" s="147"/>
      <c r="CI204" s="147"/>
      <c r="CJ204" s="147"/>
      <c r="CK204" s="147"/>
      <c r="CL204" s="147"/>
      <c r="CM204" s="147"/>
      <c r="CN204" s="147"/>
      <c r="CO204" s="147"/>
      <c r="CP204" s="147"/>
      <c r="CQ204" s="147"/>
      <c r="CR204" s="147"/>
      <c r="CS204" s="147"/>
      <c r="CT204" s="147"/>
      <c r="CU204" s="147"/>
      <c r="CV204" s="147"/>
      <c r="CW204" s="147"/>
      <c r="CX204" s="147"/>
      <c r="CY204" s="147"/>
      <c r="CZ204" s="147"/>
      <c r="DA204" s="147"/>
      <c r="DB204" s="147"/>
      <c r="DC204" s="147"/>
      <c r="DD204" s="147"/>
      <c r="DE204" s="147"/>
      <c r="DF204" s="147"/>
      <c r="DG204" s="147"/>
      <c r="DH204" s="147"/>
      <c r="DI204" s="147"/>
      <c r="DJ204" s="147"/>
      <c r="DK204" s="147"/>
      <c r="DL204" s="147"/>
      <c r="DM204" s="147"/>
      <c r="DN204" s="147"/>
      <c r="DO204" s="147"/>
      <c r="DP204" s="147"/>
      <c r="DQ204" s="147"/>
      <c r="DR204" s="147"/>
      <c r="DS204" s="147"/>
      <c r="DT204" s="147"/>
      <c r="DU204" s="147"/>
      <c r="DV204" s="147"/>
      <c r="DW204" s="147"/>
      <c r="DX204" s="147"/>
      <c r="DY204" s="147"/>
      <c r="DZ204" s="147"/>
      <c r="EA204" s="147"/>
      <c r="EB204" s="147"/>
      <c r="EC204" s="147"/>
      <c r="ED204" s="147"/>
      <c r="EE204" s="147"/>
      <c r="EF204" s="147"/>
      <c r="EG204" s="147"/>
      <c r="EH204" s="147"/>
      <c r="EI204" s="147"/>
      <c r="EJ204" s="147"/>
      <c r="EK204" s="147"/>
      <c r="EL204" s="147"/>
      <c r="EM204" s="147"/>
      <c r="EN204" s="147"/>
      <c r="EO204" s="147"/>
      <c r="EP204" s="147"/>
      <c r="EQ204" s="147"/>
      <c r="ER204" s="147"/>
      <c r="ES204" s="147"/>
      <c r="ET204" s="147"/>
      <c r="EU204" s="147"/>
      <c r="EV204" s="147"/>
      <c r="EW204" s="147"/>
      <c r="EX204" s="147"/>
      <c r="EY204" s="147"/>
      <c r="EZ204" s="147"/>
      <c r="FA204" s="147"/>
      <c r="FB204" s="147"/>
      <c r="FC204" s="147"/>
      <c r="FD204" s="147"/>
      <c r="FE204" s="147"/>
      <c r="FF204" s="147"/>
      <c r="FG204" s="147"/>
      <c r="FH204" s="147"/>
      <c r="FI204" s="147"/>
      <c r="FJ204" s="147"/>
      <c r="FK204" s="147"/>
      <c r="FL204" s="147"/>
      <c r="FM204" s="147"/>
      <c r="FN204" s="147"/>
      <c r="FO204" s="147"/>
      <c r="FP204" s="147"/>
      <c r="FQ204" s="147"/>
      <c r="FR204" s="147"/>
      <c r="FS204" s="147"/>
      <c r="FT204" s="147"/>
      <c r="FU204" s="147"/>
      <c r="FV204" s="147"/>
      <c r="FW204" s="147"/>
      <c r="FX204" s="147"/>
      <c r="FY204" s="147"/>
      <c r="FZ204" s="147"/>
      <c r="GA204" s="147"/>
      <c r="GB204" s="147"/>
      <c r="GC204" s="147"/>
      <c r="GD204" s="147"/>
      <c r="GE204" s="147"/>
      <c r="GF204" s="147"/>
      <c r="GG204" s="147"/>
      <c r="GH204" s="147"/>
      <c r="GI204" s="147"/>
      <c r="GJ204" s="147"/>
      <c r="GK204" s="147"/>
      <c r="GL204" s="147"/>
      <c r="GM204" s="147"/>
      <c r="GN204" s="147"/>
      <c r="GO204" s="147"/>
      <c r="GP204" s="147"/>
      <c r="GQ204" s="147"/>
      <c r="GR204" s="147"/>
      <c r="GS204" s="147"/>
      <c r="GT204" s="147"/>
      <c r="GU204" s="147"/>
      <c r="GV204" s="147"/>
      <c r="GW204" s="147"/>
      <c r="GX204" s="147"/>
      <c r="GY204" s="147"/>
      <c r="GZ204" s="147"/>
      <c r="HA204" s="147"/>
      <c r="HB204" s="147"/>
      <c r="HC204" s="147"/>
      <c r="HD204" s="147"/>
      <c r="HE204" s="147"/>
      <c r="HF204" s="147"/>
      <c r="HG204" s="147"/>
      <c r="HH204" s="147"/>
      <c r="HI204" s="147"/>
      <c r="HJ204" s="147"/>
      <c r="HK204" s="147"/>
      <c r="HL204" s="147"/>
      <c r="HM204" s="147"/>
      <c r="HN204" s="147"/>
      <c r="HO204" s="147"/>
      <c r="HP204" s="147"/>
      <c r="HQ204" s="147"/>
      <c r="HR204" s="147"/>
      <c r="HS204" s="147"/>
      <c r="HT204" s="147"/>
      <c r="HU204" s="147"/>
      <c r="HV204" s="147"/>
      <c r="HW204" s="147"/>
      <c r="HX204" s="147"/>
      <c r="HY204" s="147"/>
      <c r="HZ204" s="147"/>
      <c r="IA204" s="147"/>
      <c r="IB204" s="147"/>
      <c r="IC204" s="147"/>
      <c r="ID204" s="147"/>
      <c r="IE204" s="147"/>
      <c r="IF204" s="147"/>
      <c r="IG204" s="147"/>
      <c r="IH204" s="147"/>
      <c r="II204" s="147"/>
      <c r="IJ204" s="147"/>
      <c r="IK204" s="147"/>
      <c r="IL204" s="147"/>
      <c r="IM204" s="147"/>
      <c r="IN204" s="147"/>
      <c r="IO204" s="147"/>
      <c r="IP204" s="147"/>
      <c r="IQ204" s="147"/>
      <c r="IR204" s="147"/>
      <c r="IS204" s="147"/>
      <c r="IT204" s="147"/>
      <c r="IU204" s="147"/>
      <c r="IV204" s="147"/>
      <c r="IW204" s="147"/>
    </row>
    <row r="205" customFormat="false" ht="12.75" hidden="false" customHeight="false" outlineLevel="0" collapsed="false">
      <c r="AF205" s="169"/>
      <c r="AG205" s="147"/>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c r="BI205" s="147"/>
      <c r="BJ205" s="147"/>
      <c r="BK205" s="147"/>
      <c r="BL205" s="147"/>
      <c r="BM205" s="147"/>
      <c r="BN205" s="147"/>
      <c r="BO205" s="147"/>
      <c r="BP205" s="147"/>
      <c r="BQ205" s="147"/>
      <c r="BR205" s="147"/>
      <c r="BS205" s="147"/>
      <c r="BT205" s="147"/>
      <c r="BU205" s="147"/>
      <c r="BV205" s="147"/>
      <c r="BW205" s="147"/>
      <c r="BX205" s="147"/>
      <c r="BY205" s="147"/>
      <c r="BZ205" s="147"/>
      <c r="CA205" s="147"/>
      <c r="CB205" s="147"/>
      <c r="CC205" s="147"/>
      <c r="CD205" s="147"/>
      <c r="CE205" s="147"/>
      <c r="CF205" s="147"/>
      <c r="CG205" s="147"/>
      <c r="CH205" s="147"/>
      <c r="CI205" s="147"/>
      <c r="CJ205" s="147"/>
      <c r="CK205" s="147"/>
      <c r="CL205" s="147"/>
      <c r="CM205" s="147"/>
      <c r="CN205" s="147"/>
      <c r="CO205" s="147"/>
      <c r="CP205" s="147"/>
      <c r="CQ205" s="147"/>
      <c r="CR205" s="147"/>
      <c r="CS205" s="147"/>
      <c r="CT205" s="147"/>
      <c r="CU205" s="147"/>
      <c r="CV205" s="147"/>
      <c r="CW205" s="147"/>
      <c r="CX205" s="147"/>
      <c r="CY205" s="147"/>
      <c r="CZ205" s="147"/>
      <c r="DA205" s="147"/>
      <c r="DB205" s="147"/>
      <c r="DC205" s="147"/>
      <c r="DD205" s="147"/>
      <c r="DE205" s="147"/>
      <c r="DF205" s="147"/>
      <c r="DG205" s="147"/>
      <c r="DH205" s="147"/>
      <c r="DI205" s="147"/>
      <c r="DJ205" s="147"/>
      <c r="DK205" s="147"/>
      <c r="DL205" s="147"/>
      <c r="DM205" s="147"/>
      <c r="DN205" s="147"/>
      <c r="DO205" s="147"/>
      <c r="DP205" s="147"/>
      <c r="DQ205" s="147"/>
      <c r="DR205" s="147"/>
      <c r="DS205" s="147"/>
      <c r="DT205" s="147"/>
      <c r="DU205" s="147"/>
      <c r="DV205" s="147"/>
      <c r="DW205" s="147"/>
      <c r="DX205" s="147"/>
      <c r="DY205" s="147"/>
      <c r="DZ205" s="147"/>
      <c r="EA205" s="147"/>
      <c r="EB205" s="147"/>
      <c r="EC205" s="147"/>
      <c r="ED205" s="147"/>
      <c r="EE205" s="147"/>
      <c r="EF205" s="147"/>
      <c r="EG205" s="147"/>
      <c r="EH205" s="147"/>
      <c r="EI205" s="147"/>
      <c r="EJ205" s="147"/>
      <c r="EK205" s="147"/>
      <c r="EL205" s="147"/>
      <c r="EM205" s="147"/>
      <c r="EN205" s="147"/>
      <c r="EO205" s="147"/>
      <c r="EP205" s="147"/>
      <c r="EQ205" s="147"/>
      <c r="ER205" s="147"/>
      <c r="ES205" s="147"/>
      <c r="ET205" s="147"/>
      <c r="EU205" s="147"/>
      <c r="EV205" s="147"/>
      <c r="EW205" s="147"/>
      <c r="EX205" s="147"/>
      <c r="EY205" s="147"/>
      <c r="EZ205" s="147"/>
      <c r="FA205" s="147"/>
      <c r="FB205" s="147"/>
      <c r="FC205" s="147"/>
      <c r="FD205" s="147"/>
      <c r="FE205" s="147"/>
      <c r="FF205" s="147"/>
      <c r="FG205" s="147"/>
      <c r="FH205" s="147"/>
      <c r="FI205" s="147"/>
      <c r="FJ205" s="147"/>
      <c r="FK205" s="147"/>
      <c r="FL205" s="147"/>
      <c r="FM205" s="147"/>
      <c r="FN205" s="147"/>
      <c r="FO205" s="147"/>
      <c r="FP205" s="147"/>
      <c r="FQ205" s="147"/>
      <c r="FR205" s="147"/>
      <c r="FS205" s="147"/>
      <c r="FT205" s="147"/>
      <c r="FU205" s="147"/>
      <c r="FV205" s="147"/>
      <c r="FW205" s="147"/>
      <c r="FX205" s="147"/>
      <c r="FY205" s="147"/>
      <c r="FZ205" s="147"/>
      <c r="GA205" s="147"/>
      <c r="GB205" s="147"/>
      <c r="GC205" s="147"/>
      <c r="GD205" s="147"/>
      <c r="GE205" s="147"/>
      <c r="GF205" s="147"/>
      <c r="GG205" s="147"/>
      <c r="GH205" s="147"/>
      <c r="GI205" s="147"/>
      <c r="GJ205" s="147"/>
      <c r="GK205" s="147"/>
      <c r="GL205" s="147"/>
      <c r="GM205" s="147"/>
      <c r="GN205" s="147"/>
      <c r="GO205" s="147"/>
      <c r="GP205" s="147"/>
      <c r="GQ205" s="147"/>
      <c r="GR205" s="147"/>
      <c r="GS205" s="147"/>
      <c r="GT205" s="147"/>
      <c r="GU205" s="147"/>
      <c r="GV205" s="147"/>
      <c r="GW205" s="147"/>
      <c r="GX205" s="147"/>
      <c r="GY205" s="147"/>
      <c r="GZ205" s="147"/>
      <c r="HA205" s="147"/>
      <c r="HB205" s="147"/>
      <c r="HC205" s="147"/>
      <c r="HD205" s="147"/>
      <c r="HE205" s="147"/>
      <c r="HF205" s="147"/>
      <c r="HG205" s="147"/>
      <c r="HH205" s="147"/>
      <c r="HI205" s="147"/>
      <c r="HJ205" s="147"/>
      <c r="HK205" s="147"/>
      <c r="HL205" s="147"/>
      <c r="HM205" s="147"/>
      <c r="HN205" s="147"/>
      <c r="HO205" s="147"/>
      <c r="HP205" s="147"/>
      <c r="HQ205" s="147"/>
      <c r="HR205" s="147"/>
      <c r="HS205" s="147"/>
      <c r="HT205" s="147"/>
      <c r="HU205" s="147"/>
      <c r="HV205" s="147"/>
      <c r="HW205" s="147"/>
      <c r="HX205" s="147"/>
      <c r="HY205" s="147"/>
      <c r="HZ205" s="147"/>
      <c r="IA205" s="147"/>
      <c r="IB205" s="147"/>
      <c r="IC205" s="147"/>
      <c r="ID205" s="147"/>
      <c r="IE205" s="147"/>
      <c r="IF205" s="147"/>
      <c r="IG205" s="147"/>
      <c r="IH205" s="147"/>
      <c r="II205" s="147"/>
      <c r="IJ205" s="147"/>
      <c r="IK205" s="147"/>
      <c r="IL205" s="147"/>
      <c r="IM205" s="147"/>
      <c r="IN205" s="147"/>
      <c r="IO205" s="147"/>
      <c r="IP205" s="147"/>
      <c r="IQ205" s="147"/>
      <c r="IR205" s="147"/>
      <c r="IS205" s="147"/>
      <c r="IT205" s="147"/>
      <c r="IU205" s="147"/>
      <c r="IV205" s="147"/>
      <c r="IW205" s="147"/>
    </row>
    <row r="206" customFormat="false" ht="12.75" hidden="false" customHeight="false" outlineLevel="0" collapsed="false">
      <c r="AF206" s="169"/>
      <c r="AG206" s="147"/>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c r="BI206" s="147"/>
      <c r="BJ206" s="147"/>
      <c r="BK206" s="147"/>
      <c r="BL206" s="147"/>
      <c r="BM206" s="147"/>
      <c r="BN206" s="147"/>
      <c r="BO206" s="147"/>
      <c r="BP206" s="147"/>
      <c r="BQ206" s="147"/>
      <c r="BR206" s="147"/>
      <c r="BS206" s="147"/>
      <c r="BT206" s="147"/>
      <c r="BU206" s="147"/>
      <c r="BV206" s="147"/>
      <c r="BW206" s="147"/>
      <c r="BX206" s="147"/>
      <c r="BY206" s="147"/>
      <c r="BZ206" s="147"/>
      <c r="CA206" s="147"/>
      <c r="CB206" s="147"/>
      <c r="CC206" s="147"/>
      <c r="CD206" s="147"/>
      <c r="CE206" s="147"/>
      <c r="CF206" s="147"/>
      <c r="CG206" s="147"/>
      <c r="CH206" s="147"/>
      <c r="CI206" s="147"/>
      <c r="CJ206" s="147"/>
      <c r="CK206" s="147"/>
      <c r="CL206" s="147"/>
      <c r="CM206" s="147"/>
      <c r="CN206" s="147"/>
      <c r="CO206" s="147"/>
      <c r="CP206" s="147"/>
      <c r="CQ206" s="147"/>
      <c r="CR206" s="147"/>
      <c r="CS206" s="147"/>
      <c r="CT206" s="147"/>
      <c r="CU206" s="147"/>
      <c r="CV206" s="147"/>
      <c r="CW206" s="147"/>
      <c r="CX206" s="147"/>
      <c r="CY206" s="147"/>
      <c r="CZ206" s="147"/>
      <c r="DA206" s="147"/>
      <c r="DB206" s="147"/>
      <c r="DC206" s="147"/>
      <c r="DD206" s="147"/>
      <c r="DE206" s="147"/>
      <c r="DF206" s="147"/>
      <c r="DG206" s="147"/>
      <c r="DH206" s="147"/>
      <c r="DI206" s="147"/>
      <c r="DJ206" s="147"/>
      <c r="DK206" s="147"/>
      <c r="DL206" s="147"/>
      <c r="DM206" s="147"/>
      <c r="DN206" s="147"/>
      <c r="DO206" s="147"/>
      <c r="DP206" s="147"/>
      <c r="DQ206" s="147"/>
      <c r="DR206" s="147"/>
      <c r="DS206" s="147"/>
      <c r="DT206" s="147"/>
      <c r="DU206" s="147"/>
      <c r="DV206" s="147"/>
      <c r="DW206" s="147"/>
      <c r="DX206" s="147"/>
      <c r="DY206" s="147"/>
      <c r="DZ206" s="147"/>
      <c r="EA206" s="147"/>
      <c r="EB206" s="147"/>
      <c r="EC206" s="147"/>
      <c r="ED206" s="147"/>
      <c r="EE206" s="147"/>
      <c r="EF206" s="147"/>
      <c r="EG206" s="147"/>
      <c r="EH206" s="147"/>
      <c r="EI206" s="147"/>
      <c r="EJ206" s="147"/>
      <c r="EK206" s="147"/>
      <c r="EL206" s="147"/>
      <c r="EM206" s="147"/>
      <c r="EN206" s="147"/>
      <c r="EO206" s="147"/>
      <c r="EP206" s="147"/>
      <c r="EQ206" s="147"/>
      <c r="ER206" s="147"/>
      <c r="ES206" s="147"/>
      <c r="ET206" s="147"/>
      <c r="EU206" s="147"/>
      <c r="EV206" s="147"/>
      <c r="EW206" s="147"/>
      <c r="EX206" s="147"/>
      <c r="EY206" s="147"/>
      <c r="EZ206" s="147"/>
      <c r="FA206" s="147"/>
      <c r="FB206" s="147"/>
      <c r="FC206" s="147"/>
      <c r="FD206" s="147"/>
      <c r="FE206" s="147"/>
      <c r="FF206" s="147"/>
      <c r="FG206" s="147"/>
      <c r="FH206" s="147"/>
      <c r="FI206" s="147"/>
      <c r="FJ206" s="147"/>
      <c r="FK206" s="147"/>
      <c r="FL206" s="147"/>
      <c r="FM206" s="147"/>
      <c r="FN206" s="147"/>
      <c r="FO206" s="147"/>
      <c r="FP206" s="147"/>
      <c r="FQ206" s="147"/>
      <c r="FR206" s="147"/>
      <c r="FS206" s="147"/>
      <c r="FT206" s="147"/>
      <c r="FU206" s="147"/>
      <c r="FV206" s="147"/>
      <c r="FW206" s="147"/>
      <c r="FX206" s="147"/>
      <c r="FY206" s="147"/>
      <c r="FZ206" s="147"/>
      <c r="GA206" s="147"/>
      <c r="GB206" s="147"/>
      <c r="GC206" s="147"/>
      <c r="GD206" s="147"/>
      <c r="GE206" s="147"/>
      <c r="GF206" s="147"/>
      <c r="GG206" s="147"/>
      <c r="GH206" s="147"/>
      <c r="GI206" s="147"/>
      <c r="GJ206" s="147"/>
      <c r="GK206" s="147"/>
      <c r="GL206" s="147"/>
      <c r="GM206" s="147"/>
      <c r="GN206" s="147"/>
      <c r="GO206" s="147"/>
      <c r="GP206" s="147"/>
      <c r="GQ206" s="147"/>
      <c r="GR206" s="147"/>
      <c r="GS206" s="147"/>
      <c r="GT206" s="147"/>
      <c r="GU206" s="147"/>
      <c r="GV206" s="147"/>
      <c r="GW206" s="147"/>
      <c r="GX206" s="147"/>
      <c r="GY206" s="147"/>
      <c r="GZ206" s="147"/>
      <c r="HA206" s="147"/>
      <c r="HB206" s="147"/>
      <c r="HC206" s="147"/>
      <c r="HD206" s="147"/>
      <c r="HE206" s="147"/>
      <c r="HF206" s="147"/>
      <c r="HG206" s="147"/>
      <c r="HH206" s="147"/>
      <c r="HI206" s="147"/>
      <c r="HJ206" s="147"/>
      <c r="HK206" s="147"/>
      <c r="HL206" s="147"/>
      <c r="HM206" s="147"/>
      <c r="HN206" s="147"/>
      <c r="HO206" s="147"/>
      <c r="HP206" s="147"/>
      <c r="HQ206" s="147"/>
      <c r="HR206" s="147"/>
      <c r="HS206" s="147"/>
      <c r="HT206" s="147"/>
      <c r="HU206" s="147"/>
      <c r="HV206" s="147"/>
      <c r="HW206" s="147"/>
      <c r="HX206" s="147"/>
      <c r="HY206" s="147"/>
      <c r="HZ206" s="147"/>
      <c r="IA206" s="147"/>
      <c r="IB206" s="147"/>
      <c r="IC206" s="147"/>
      <c r="ID206" s="147"/>
      <c r="IE206" s="147"/>
      <c r="IF206" s="147"/>
      <c r="IG206" s="147"/>
      <c r="IH206" s="147"/>
      <c r="II206" s="147"/>
      <c r="IJ206" s="147"/>
      <c r="IK206" s="147"/>
      <c r="IL206" s="147"/>
      <c r="IM206" s="147"/>
      <c r="IN206" s="147"/>
      <c r="IO206" s="147"/>
      <c r="IP206" s="147"/>
      <c r="IQ206" s="147"/>
      <c r="IR206" s="147"/>
      <c r="IS206" s="147"/>
      <c r="IT206" s="147"/>
      <c r="IU206" s="147"/>
      <c r="IV206" s="147"/>
      <c r="IW206" s="147"/>
    </row>
    <row r="207" customFormat="false" ht="12.75" hidden="false" customHeight="false" outlineLevel="0" collapsed="false">
      <c r="AG207" s="147"/>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c r="BI207" s="147"/>
      <c r="BJ207" s="147"/>
      <c r="BK207" s="147"/>
      <c r="BL207" s="147"/>
      <c r="BM207" s="147"/>
      <c r="BN207" s="147"/>
      <c r="BO207" s="147"/>
      <c r="BP207" s="147"/>
      <c r="BQ207" s="147"/>
      <c r="BR207" s="147"/>
      <c r="BS207" s="147"/>
      <c r="BT207" s="147"/>
      <c r="BU207" s="147"/>
      <c r="BV207" s="147"/>
      <c r="BW207" s="147"/>
      <c r="BX207" s="147"/>
      <c r="BY207" s="147"/>
      <c r="BZ207" s="147"/>
      <c r="CA207" s="147"/>
      <c r="CB207" s="147"/>
      <c r="CC207" s="147"/>
      <c r="CD207" s="147"/>
      <c r="CE207" s="147"/>
      <c r="CF207" s="147"/>
      <c r="CG207" s="147"/>
      <c r="CH207" s="147"/>
      <c r="CI207" s="147"/>
      <c r="CJ207" s="147"/>
      <c r="CK207" s="147"/>
      <c r="CL207" s="147"/>
      <c r="CM207" s="147"/>
      <c r="CN207" s="147"/>
      <c r="CO207" s="147"/>
      <c r="CP207" s="147"/>
      <c r="CQ207" s="147"/>
      <c r="CR207" s="147"/>
      <c r="CS207" s="147"/>
      <c r="CT207" s="147"/>
      <c r="CU207" s="147"/>
      <c r="CV207" s="147"/>
      <c r="CW207" s="147"/>
      <c r="CX207" s="147"/>
      <c r="CY207" s="147"/>
      <c r="CZ207" s="147"/>
      <c r="DA207" s="147"/>
      <c r="DB207" s="147"/>
      <c r="DC207" s="147"/>
      <c r="DD207" s="147"/>
      <c r="DE207" s="147"/>
      <c r="DF207" s="147"/>
      <c r="DG207" s="147"/>
      <c r="DH207" s="147"/>
      <c r="DI207" s="147"/>
      <c r="DJ207" s="147"/>
      <c r="DK207" s="147"/>
      <c r="DL207" s="147"/>
      <c r="DM207" s="147"/>
      <c r="DN207" s="147"/>
      <c r="DO207" s="147"/>
      <c r="DP207" s="147"/>
      <c r="DQ207" s="147"/>
      <c r="DR207" s="147"/>
      <c r="DS207" s="147"/>
      <c r="DT207" s="147"/>
      <c r="DU207" s="147"/>
      <c r="DV207" s="147"/>
      <c r="DW207" s="147"/>
      <c r="DX207" s="147"/>
      <c r="DY207" s="147"/>
      <c r="DZ207" s="147"/>
      <c r="EA207" s="147"/>
      <c r="EB207" s="147"/>
      <c r="EC207" s="147"/>
      <c r="ED207" s="147"/>
      <c r="EE207" s="147"/>
      <c r="EF207" s="147"/>
      <c r="EG207" s="147"/>
      <c r="EH207" s="147"/>
      <c r="EI207" s="147"/>
      <c r="EJ207" s="147"/>
      <c r="EK207" s="147"/>
      <c r="EL207" s="147"/>
      <c r="EM207" s="147"/>
      <c r="EN207" s="147"/>
      <c r="EO207" s="147"/>
      <c r="EP207" s="147"/>
      <c r="EQ207" s="147"/>
      <c r="ER207" s="147"/>
      <c r="ES207" s="147"/>
      <c r="ET207" s="147"/>
      <c r="EU207" s="147"/>
      <c r="EV207" s="147"/>
      <c r="EW207" s="147"/>
      <c r="EX207" s="147"/>
      <c r="EY207" s="147"/>
      <c r="EZ207" s="147"/>
      <c r="FA207" s="147"/>
      <c r="FB207" s="147"/>
      <c r="FC207" s="147"/>
      <c r="FD207" s="147"/>
      <c r="FE207" s="147"/>
      <c r="FF207" s="147"/>
      <c r="FG207" s="147"/>
      <c r="FH207" s="147"/>
      <c r="FI207" s="147"/>
      <c r="FJ207" s="147"/>
      <c r="FK207" s="147"/>
      <c r="FL207" s="147"/>
      <c r="FM207" s="147"/>
      <c r="FN207" s="147"/>
      <c r="FO207" s="147"/>
      <c r="FP207" s="147"/>
      <c r="FQ207" s="147"/>
      <c r="FR207" s="147"/>
      <c r="FS207" s="147"/>
      <c r="FT207" s="147"/>
      <c r="FU207" s="147"/>
      <c r="FV207" s="147"/>
      <c r="FW207" s="147"/>
      <c r="FX207" s="147"/>
      <c r="FY207" s="147"/>
      <c r="FZ207" s="147"/>
      <c r="GA207" s="147"/>
      <c r="GB207" s="147"/>
      <c r="GC207" s="147"/>
      <c r="GD207" s="147"/>
      <c r="GE207" s="147"/>
      <c r="GF207" s="147"/>
      <c r="GG207" s="147"/>
      <c r="GH207" s="147"/>
      <c r="GI207" s="147"/>
      <c r="GJ207" s="147"/>
      <c r="GK207" s="147"/>
      <c r="GL207" s="147"/>
      <c r="GM207" s="147"/>
      <c r="GN207" s="147"/>
      <c r="GO207" s="147"/>
      <c r="GP207" s="147"/>
      <c r="GQ207" s="147"/>
      <c r="GR207" s="147"/>
      <c r="GS207" s="147"/>
      <c r="GT207" s="147"/>
      <c r="GU207" s="147"/>
      <c r="GV207" s="147"/>
      <c r="GW207" s="147"/>
      <c r="GX207" s="147"/>
      <c r="GY207" s="147"/>
      <c r="GZ207" s="147"/>
      <c r="HA207" s="147"/>
      <c r="HB207" s="147"/>
      <c r="HC207" s="147"/>
      <c r="HD207" s="147"/>
      <c r="HE207" s="147"/>
      <c r="HF207" s="147"/>
      <c r="HG207" s="147"/>
      <c r="HH207" s="147"/>
      <c r="HI207" s="147"/>
      <c r="HJ207" s="147"/>
      <c r="HK207" s="147"/>
      <c r="HL207" s="147"/>
      <c r="HM207" s="147"/>
      <c r="HN207" s="147"/>
      <c r="HO207" s="147"/>
      <c r="HP207" s="147"/>
      <c r="HQ207" s="147"/>
      <c r="HR207" s="147"/>
      <c r="HS207" s="147"/>
      <c r="HT207" s="147"/>
      <c r="HU207" s="147"/>
      <c r="HV207" s="147"/>
      <c r="HW207" s="147"/>
      <c r="HX207" s="147"/>
      <c r="HY207" s="147"/>
      <c r="HZ207" s="147"/>
      <c r="IA207" s="147"/>
      <c r="IB207" s="147"/>
      <c r="IC207" s="147"/>
      <c r="ID207" s="147"/>
      <c r="IE207" s="147"/>
      <c r="IF207" s="147"/>
      <c r="IG207" s="147"/>
      <c r="IH207" s="147"/>
      <c r="II207" s="147"/>
      <c r="IJ207" s="147"/>
      <c r="IK207" s="147"/>
      <c r="IL207" s="147"/>
      <c r="IM207" s="147"/>
      <c r="IN207" s="147"/>
      <c r="IO207" s="147"/>
      <c r="IP207" s="147"/>
      <c r="IQ207" s="147"/>
      <c r="IR207" s="147"/>
      <c r="IS207" s="147"/>
      <c r="IT207" s="147"/>
      <c r="IU207" s="147"/>
      <c r="IV207" s="147"/>
      <c r="IW207" s="147"/>
    </row>
    <row r="208" customFormat="false" ht="12.75" hidden="false" customHeight="false" outlineLevel="0" collapsed="false">
      <c r="AG208" s="147"/>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c r="BI208" s="147"/>
      <c r="BJ208" s="147"/>
      <c r="BK208" s="147"/>
      <c r="BL208" s="147"/>
      <c r="BM208" s="147"/>
      <c r="BN208" s="147"/>
      <c r="BO208" s="147"/>
      <c r="BP208" s="147"/>
      <c r="BQ208" s="147"/>
      <c r="BR208" s="147"/>
      <c r="BS208" s="147"/>
      <c r="BT208" s="147"/>
      <c r="BU208" s="147"/>
      <c r="BV208" s="147"/>
      <c r="BW208" s="147"/>
      <c r="BX208" s="147"/>
      <c r="BY208" s="147"/>
      <c r="BZ208" s="147"/>
      <c r="CA208" s="147"/>
      <c r="CB208" s="147"/>
      <c r="CC208" s="147"/>
      <c r="CD208" s="147"/>
      <c r="CE208" s="147"/>
      <c r="CF208" s="147"/>
      <c r="CG208" s="147"/>
      <c r="CH208" s="147"/>
      <c r="CI208" s="147"/>
      <c r="CJ208" s="147"/>
      <c r="CK208" s="147"/>
      <c r="CL208" s="147"/>
      <c r="CM208" s="147"/>
      <c r="CN208" s="147"/>
      <c r="CO208" s="147"/>
      <c r="CP208" s="147"/>
      <c r="CQ208" s="147"/>
      <c r="CR208" s="147"/>
      <c r="CS208" s="147"/>
      <c r="CT208" s="147"/>
      <c r="CU208" s="147"/>
      <c r="CV208" s="147"/>
      <c r="CW208" s="147"/>
      <c r="CX208" s="147"/>
      <c r="CY208" s="147"/>
      <c r="CZ208" s="147"/>
      <c r="DA208" s="147"/>
      <c r="DB208" s="147"/>
      <c r="DC208" s="147"/>
      <c r="DD208" s="147"/>
      <c r="DE208" s="147"/>
      <c r="DF208" s="147"/>
      <c r="DG208" s="147"/>
      <c r="DH208" s="147"/>
      <c r="DI208" s="147"/>
      <c r="DJ208" s="147"/>
      <c r="DK208" s="147"/>
      <c r="DL208" s="147"/>
      <c r="DM208" s="147"/>
      <c r="DN208" s="147"/>
      <c r="DO208" s="147"/>
      <c r="DP208" s="147"/>
      <c r="DQ208" s="147"/>
      <c r="DR208" s="147"/>
      <c r="DS208" s="147"/>
      <c r="DT208" s="147"/>
      <c r="DU208" s="147"/>
      <c r="DV208" s="147"/>
      <c r="DW208" s="147"/>
      <c r="DX208" s="147"/>
      <c r="DY208" s="147"/>
      <c r="DZ208" s="147"/>
      <c r="EA208" s="147"/>
      <c r="EB208" s="147"/>
      <c r="EC208" s="147"/>
      <c r="ED208" s="147"/>
      <c r="EE208" s="147"/>
      <c r="EF208" s="147"/>
      <c r="EG208" s="147"/>
      <c r="EH208" s="147"/>
      <c r="EI208" s="147"/>
      <c r="EJ208" s="147"/>
      <c r="EK208" s="147"/>
      <c r="EL208" s="147"/>
      <c r="EM208" s="147"/>
      <c r="EN208" s="147"/>
      <c r="EO208" s="147"/>
      <c r="EP208" s="147"/>
      <c r="EQ208" s="147"/>
      <c r="ER208" s="147"/>
      <c r="ES208" s="147"/>
      <c r="ET208" s="147"/>
      <c r="EU208" s="147"/>
      <c r="EV208" s="147"/>
      <c r="EW208" s="147"/>
      <c r="EX208" s="147"/>
      <c r="EY208" s="147"/>
      <c r="EZ208" s="147"/>
      <c r="FA208" s="147"/>
      <c r="FB208" s="147"/>
      <c r="FC208" s="147"/>
      <c r="FD208" s="147"/>
      <c r="FE208" s="147"/>
      <c r="FF208" s="147"/>
      <c r="FG208" s="147"/>
      <c r="FH208" s="147"/>
      <c r="FI208" s="147"/>
      <c r="FJ208" s="147"/>
      <c r="FK208" s="147"/>
      <c r="FL208" s="147"/>
      <c r="FM208" s="147"/>
      <c r="FN208" s="147"/>
      <c r="FO208" s="147"/>
      <c r="FP208" s="147"/>
      <c r="FQ208" s="147"/>
      <c r="FR208" s="147"/>
      <c r="FS208" s="147"/>
      <c r="FT208" s="147"/>
      <c r="FU208" s="147"/>
      <c r="FV208" s="147"/>
      <c r="FW208" s="147"/>
      <c r="FX208" s="147"/>
      <c r="FY208" s="147"/>
      <c r="FZ208" s="147"/>
      <c r="GA208" s="147"/>
      <c r="GB208" s="147"/>
      <c r="GC208" s="147"/>
      <c r="GD208" s="147"/>
      <c r="GE208" s="147"/>
      <c r="GF208" s="147"/>
      <c r="GG208" s="147"/>
      <c r="GH208" s="147"/>
      <c r="GI208" s="147"/>
      <c r="GJ208" s="147"/>
      <c r="GK208" s="147"/>
      <c r="GL208" s="147"/>
      <c r="GM208" s="147"/>
      <c r="GN208" s="147"/>
      <c r="GO208" s="147"/>
      <c r="GP208" s="147"/>
      <c r="GQ208" s="147"/>
      <c r="GR208" s="147"/>
      <c r="GS208" s="147"/>
      <c r="GT208" s="147"/>
      <c r="GU208" s="147"/>
      <c r="GV208" s="147"/>
      <c r="GW208" s="147"/>
      <c r="GX208" s="147"/>
      <c r="GY208" s="147"/>
      <c r="GZ208" s="147"/>
      <c r="HA208" s="147"/>
      <c r="HB208" s="147"/>
      <c r="HC208" s="147"/>
      <c r="HD208" s="147"/>
      <c r="HE208" s="147"/>
      <c r="HF208" s="147"/>
      <c r="HG208" s="147"/>
      <c r="HH208" s="147"/>
      <c r="HI208" s="147"/>
      <c r="HJ208" s="147"/>
      <c r="HK208" s="147"/>
      <c r="HL208" s="147"/>
      <c r="HM208" s="147"/>
      <c r="HN208" s="147"/>
      <c r="HO208" s="147"/>
      <c r="HP208" s="147"/>
      <c r="HQ208" s="147"/>
      <c r="HR208" s="147"/>
      <c r="HS208" s="147"/>
      <c r="HT208" s="147"/>
      <c r="HU208" s="147"/>
      <c r="HV208" s="147"/>
      <c r="HW208" s="147"/>
      <c r="HX208" s="147"/>
      <c r="HY208" s="147"/>
      <c r="HZ208" s="147"/>
      <c r="IA208" s="147"/>
      <c r="IB208" s="147"/>
      <c r="IC208" s="147"/>
      <c r="ID208" s="147"/>
      <c r="IE208" s="147"/>
      <c r="IF208" s="147"/>
      <c r="IG208" s="147"/>
      <c r="IH208" s="147"/>
      <c r="II208" s="147"/>
      <c r="IJ208" s="147"/>
      <c r="IK208" s="147"/>
      <c r="IL208" s="147"/>
      <c r="IM208" s="147"/>
      <c r="IN208" s="147"/>
      <c r="IO208" s="147"/>
      <c r="IP208" s="147"/>
      <c r="IQ208" s="147"/>
      <c r="IR208" s="147"/>
      <c r="IS208" s="147"/>
      <c r="IT208" s="147"/>
      <c r="IU208" s="147"/>
      <c r="IV208" s="147"/>
      <c r="IW208" s="147"/>
    </row>
    <row r="209" customFormat="false" ht="12.75" hidden="false" customHeight="false" outlineLevel="0" collapsed="false">
      <c r="AG209" s="147"/>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c r="BI209" s="147"/>
      <c r="BJ209" s="147"/>
      <c r="BK209" s="147"/>
      <c r="BL209" s="147"/>
      <c r="BM209" s="147"/>
      <c r="BN209" s="147"/>
      <c r="BO209" s="147"/>
      <c r="BP209" s="147"/>
      <c r="BQ209" s="147"/>
      <c r="BR209" s="147"/>
      <c r="BS209" s="147"/>
      <c r="BT209" s="147"/>
      <c r="BU209" s="147"/>
      <c r="BV209" s="147"/>
      <c r="BW209" s="147"/>
      <c r="BX209" s="147"/>
      <c r="BY209" s="147"/>
      <c r="BZ209" s="147"/>
      <c r="CA209" s="147"/>
      <c r="CB209" s="147"/>
      <c r="CC209" s="147"/>
      <c r="CD209" s="147"/>
      <c r="CE209" s="147"/>
      <c r="CF209" s="147"/>
      <c r="CG209" s="147"/>
      <c r="CH209" s="147"/>
      <c r="CI209" s="147"/>
      <c r="CJ209" s="147"/>
      <c r="CK209" s="147"/>
      <c r="CL209" s="147"/>
      <c r="CM209" s="147"/>
      <c r="CN209" s="147"/>
      <c r="CO209" s="147"/>
      <c r="CP209" s="147"/>
      <c r="CQ209" s="147"/>
      <c r="CR209" s="147"/>
      <c r="CS209" s="147"/>
      <c r="CT209" s="147"/>
      <c r="CU209" s="147"/>
      <c r="CV209" s="147"/>
      <c r="CW209" s="147"/>
      <c r="CX209" s="147"/>
      <c r="CY209" s="147"/>
      <c r="CZ209" s="147"/>
      <c r="DA209" s="147"/>
      <c r="DB209" s="147"/>
      <c r="DC209" s="147"/>
      <c r="DD209" s="147"/>
      <c r="DE209" s="147"/>
      <c r="DF209" s="147"/>
      <c r="DG209" s="147"/>
      <c r="DH209" s="147"/>
      <c r="DI209" s="147"/>
      <c r="DJ209" s="147"/>
      <c r="DK209" s="147"/>
      <c r="DL209" s="147"/>
      <c r="DM209" s="147"/>
      <c r="DN209" s="147"/>
      <c r="DO209" s="147"/>
      <c r="DP209" s="147"/>
      <c r="DQ209" s="147"/>
      <c r="DR209" s="147"/>
      <c r="DS209" s="147"/>
      <c r="DT209" s="147"/>
      <c r="DU209" s="147"/>
      <c r="DV209" s="147"/>
      <c r="DW209" s="147"/>
      <c r="DX209" s="147"/>
      <c r="DY209" s="147"/>
      <c r="DZ209" s="147"/>
      <c r="EA209" s="147"/>
      <c r="EB209" s="147"/>
      <c r="EC209" s="147"/>
      <c r="ED209" s="147"/>
      <c r="EE209" s="147"/>
      <c r="EF209" s="147"/>
      <c r="EG209" s="147"/>
      <c r="EH209" s="147"/>
      <c r="EI209" s="147"/>
      <c r="EJ209" s="147"/>
      <c r="EK209" s="147"/>
      <c r="EL209" s="147"/>
      <c r="EM209" s="147"/>
      <c r="EN209" s="147"/>
      <c r="EO209" s="147"/>
      <c r="EP209" s="147"/>
      <c r="EQ209" s="147"/>
      <c r="ER209" s="147"/>
      <c r="ES209" s="147"/>
      <c r="ET209" s="147"/>
      <c r="EU209" s="147"/>
      <c r="EV209" s="147"/>
      <c r="EW209" s="147"/>
      <c r="EX209" s="147"/>
      <c r="EY209" s="147"/>
      <c r="EZ209" s="147"/>
      <c r="FA209" s="147"/>
      <c r="FB209" s="147"/>
      <c r="FC209" s="147"/>
      <c r="FD209" s="147"/>
      <c r="FE209" s="147"/>
      <c r="FF209" s="147"/>
      <c r="FG209" s="147"/>
      <c r="FH209" s="147"/>
      <c r="FI209" s="147"/>
      <c r="FJ209" s="147"/>
      <c r="FK209" s="147"/>
      <c r="FL209" s="147"/>
      <c r="FM209" s="147"/>
      <c r="FN209" s="147"/>
      <c r="FO209" s="147"/>
      <c r="FP209" s="147"/>
      <c r="FQ209" s="147"/>
      <c r="FR209" s="147"/>
      <c r="FS209" s="147"/>
      <c r="FT209" s="147"/>
      <c r="FU209" s="147"/>
      <c r="FV209" s="147"/>
      <c r="FW209" s="147"/>
      <c r="FX209" s="147"/>
      <c r="FY209" s="147"/>
      <c r="FZ209" s="147"/>
      <c r="GA209" s="147"/>
      <c r="GB209" s="147"/>
      <c r="GC209" s="147"/>
      <c r="GD209" s="147"/>
      <c r="GE209" s="147"/>
      <c r="GF209" s="147"/>
      <c r="GG209" s="147"/>
      <c r="GH209" s="147"/>
      <c r="GI209" s="147"/>
      <c r="GJ209" s="147"/>
      <c r="GK209" s="147"/>
      <c r="GL209" s="147"/>
      <c r="GM209" s="147"/>
      <c r="GN209" s="147"/>
      <c r="GO209" s="147"/>
      <c r="GP209" s="147"/>
      <c r="GQ209" s="147"/>
      <c r="GR209" s="147"/>
      <c r="GS209" s="147"/>
      <c r="GT209" s="147"/>
      <c r="GU209" s="147"/>
      <c r="GV209" s="147"/>
      <c r="GW209" s="147"/>
      <c r="GX209" s="147"/>
      <c r="GY209" s="147"/>
      <c r="GZ209" s="147"/>
      <c r="HA209" s="147"/>
      <c r="HB209" s="147"/>
      <c r="HC209" s="147"/>
      <c r="HD209" s="147"/>
      <c r="HE209" s="147"/>
      <c r="HF209" s="147"/>
      <c r="HG209" s="147"/>
      <c r="HH209" s="147"/>
      <c r="HI209" s="147"/>
      <c r="HJ209" s="147"/>
      <c r="HK209" s="147"/>
      <c r="HL209" s="147"/>
      <c r="HM209" s="147"/>
      <c r="HN209" s="147"/>
      <c r="HO209" s="147"/>
      <c r="HP209" s="147"/>
      <c r="HQ209" s="147"/>
      <c r="HR209" s="147"/>
      <c r="HS209" s="147"/>
      <c r="HT209" s="147"/>
      <c r="HU209" s="147"/>
      <c r="HV209" s="147"/>
      <c r="HW209" s="147"/>
      <c r="HX209" s="147"/>
      <c r="HY209" s="147"/>
      <c r="HZ209" s="147"/>
      <c r="IA209" s="147"/>
      <c r="IB209" s="147"/>
      <c r="IC209" s="147"/>
      <c r="ID209" s="147"/>
      <c r="IE209" s="147"/>
      <c r="IF209" s="147"/>
      <c r="IG209" s="147"/>
      <c r="IH209" s="147"/>
      <c r="II209" s="147"/>
      <c r="IJ209" s="147"/>
      <c r="IK209" s="147"/>
      <c r="IL209" s="147"/>
      <c r="IM209" s="147"/>
      <c r="IN209" s="147"/>
      <c r="IO209" s="147"/>
      <c r="IP209" s="147"/>
      <c r="IQ209" s="147"/>
      <c r="IR209" s="147"/>
      <c r="IS209" s="147"/>
      <c r="IT209" s="147"/>
      <c r="IU209" s="147"/>
      <c r="IV209" s="147"/>
      <c r="IW209" s="147"/>
    </row>
    <row r="210" customFormat="false" ht="12" hidden="false" customHeight="true" outlineLevel="0" collapsed="false">
      <c r="AG210" s="147"/>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c r="BI210" s="147"/>
      <c r="BJ210" s="147"/>
      <c r="BK210" s="147"/>
      <c r="BL210" s="147"/>
      <c r="BM210" s="147"/>
      <c r="BN210" s="147"/>
      <c r="BO210" s="147"/>
      <c r="BP210" s="147"/>
      <c r="BQ210" s="147"/>
      <c r="BR210" s="147"/>
      <c r="BS210" s="147"/>
      <c r="BT210" s="147"/>
      <c r="BU210" s="147"/>
      <c r="BV210" s="147"/>
      <c r="BW210" s="147"/>
      <c r="BX210" s="147"/>
      <c r="BY210" s="147"/>
      <c r="BZ210" s="147"/>
      <c r="CA210" s="147"/>
      <c r="CB210" s="147"/>
      <c r="CC210" s="147"/>
      <c r="CD210" s="147"/>
      <c r="CE210" s="147"/>
      <c r="CF210" s="147"/>
      <c r="CG210" s="147"/>
      <c r="CH210" s="147"/>
      <c r="CI210" s="147"/>
      <c r="CJ210" s="147"/>
      <c r="CK210" s="147"/>
      <c r="CL210" s="147"/>
      <c r="CM210" s="147"/>
      <c r="CN210" s="147"/>
      <c r="CO210" s="147"/>
      <c r="CP210" s="147"/>
      <c r="CQ210" s="147"/>
      <c r="CR210" s="147"/>
      <c r="CS210" s="147"/>
      <c r="CT210" s="147"/>
      <c r="CU210" s="147"/>
      <c r="CV210" s="147"/>
      <c r="CW210" s="147"/>
      <c r="CX210" s="147"/>
      <c r="CY210" s="147"/>
      <c r="CZ210" s="147"/>
      <c r="DA210" s="147"/>
      <c r="DB210" s="147"/>
      <c r="DC210" s="147"/>
      <c r="DD210" s="147"/>
      <c r="DE210" s="147"/>
      <c r="DF210" s="147"/>
      <c r="DG210" s="147"/>
      <c r="DH210" s="147"/>
      <c r="DI210" s="147"/>
      <c r="DJ210" s="147"/>
      <c r="DK210" s="147"/>
      <c r="DL210" s="147"/>
      <c r="DM210" s="147"/>
      <c r="DN210" s="147"/>
      <c r="DO210" s="147"/>
      <c r="DP210" s="147"/>
      <c r="DQ210" s="147"/>
      <c r="DR210" s="147"/>
      <c r="DS210" s="147"/>
      <c r="DT210" s="147"/>
      <c r="DU210" s="147"/>
      <c r="DV210" s="147"/>
      <c r="DW210" s="147"/>
      <c r="DX210" s="147"/>
      <c r="DY210" s="147"/>
      <c r="DZ210" s="147"/>
      <c r="EA210" s="147"/>
      <c r="EB210" s="147"/>
      <c r="EC210" s="147"/>
      <c r="ED210" s="147"/>
      <c r="EE210" s="147"/>
      <c r="EF210" s="147"/>
      <c r="EG210" s="147"/>
      <c r="EH210" s="147"/>
      <c r="EI210" s="147"/>
      <c r="EJ210" s="147"/>
      <c r="EK210" s="147"/>
      <c r="EL210" s="147"/>
      <c r="EM210" s="147"/>
      <c r="EN210" s="147"/>
      <c r="EO210" s="147"/>
      <c r="EP210" s="147"/>
      <c r="EQ210" s="147"/>
      <c r="ER210" s="147"/>
      <c r="ES210" s="147"/>
      <c r="ET210" s="147"/>
      <c r="EU210" s="147"/>
      <c r="EV210" s="147"/>
      <c r="EW210" s="147"/>
      <c r="EX210" s="147"/>
      <c r="EY210" s="147"/>
      <c r="EZ210" s="147"/>
      <c r="FA210" s="147"/>
      <c r="FB210" s="147"/>
      <c r="FC210" s="147"/>
      <c r="FD210" s="147"/>
      <c r="FE210" s="147"/>
      <c r="FF210" s="147"/>
      <c r="FG210" s="147"/>
      <c r="FH210" s="147"/>
      <c r="FI210" s="147"/>
      <c r="FJ210" s="147"/>
      <c r="FK210" s="147"/>
      <c r="FL210" s="147"/>
      <c r="FM210" s="147"/>
      <c r="FN210" s="147"/>
      <c r="FO210" s="147"/>
      <c r="FP210" s="147"/>
      <c r="FQ210" s="147"/>
      <c r="FR210" s="147"/>
      <c r="FS210" s="147"/>
      <c r="FT210" s="147"/>
      <c r="FU210" s="147"/>
      <c r="FV210" s="147"/>
      <c r="FW210" s="147"/>
      <c r="FX210" s="147"/>
      <c r="FY210" s="147"/>
      <c r="FZ210" s="147"/>
      <c r="GA210" s="147"/>
      <c r="GB210" s="147"/>
      <c r="GC210" s="147"/>
      <c r="GD210" s="147"/>
      <c r="GE210" s="147"/>
      <c r="GF210" s="147"/>
      <c r="GG210" s="147"/>
      <c r="GH210" s="147"/>
      <c r="GI210" s="147"/>
      <c r="GJ210" s="147"/>
      <c r="GK210" s="147"/>
      <c r="GL210" s="147"/>
      <c r="GM210" s="147"/>
      <c r="GN210" s="147"/>
      <c r="GO210" s="147"/>
      <c r="GP210" s="147"/>
      <c r="GQ210" s="147"/>
      <c r="GR210" s="147"/>
      <c r="GS210" s="147"/>
      <c r="GT210" s="147"/>
      <c r="GU210" s="147"/>
      <c r="GV210" s="147"/>
      <c r="GW210" s="147"/>
      <c r="GX210" s="147"/>
      <c r="GY210" s="147"/>
      <c r="GZ210" s="147"/>
      <c r="HA210" s="147"/>
      <c r="HB210" s="147"/>
      <c r="HC210" s="147"/>
      <c r="HD210" s="147"/>
      <c r="HE210" s="147"/>
      <c r="HF210" s="147"/>
      <c r="HG210" s="147"/>
      <c r="HH210" s="147"/>
      <c r="HI210" s="147"/>
      <c r="HJ210" s="147"/>
      <c r="HK210" s="147"/>
      <c r="HL210" s="147"/>
      <c r="HM210" s="147"/>
      <c r="HN210" s="147"/>
      <c r="HO210" s="147"/>
      <c r="HP210" s="147"/>
      <c r="HQ210" s="147"/>
      <c r="HR210" s="147"/>
      <c r="HS210" s="147"/>
      <c r="HT210" s="147"/>
      <c r="HU210" s="147"/>
      <c r="HV210" s="147"/>
      <c r="HW210" s="147"/>
      <c r="HX210" s="147"/>
      <c r="HY210" s="147"/>
      <c r="HZ210" s="147"/>
      <c r="IA210" s="147"/>
      <c r="IB210" s="147"/>
      <c r="IC210" s="147"/>
      <c r="ID210" s="147"/>
      <c r="IE210" s="147"/>
      <c r="IF210" s="147"/>
      <c r="IG210" s="147"/>
      <c r="IH210" s="147"/>
      <c r="II210" s="147"/>
      <c r="IJ210" s="147"/>
      <c r="IK210" s="147"/>
      <c r="IL210" s="147"/>
      <c r="IM210" s="147"/>
      <c r="IN210" s="147"/>
      <c r="IO210" s="147"/>
      <c r="IP210" s="147"/>
      <c r="IQ210" s="147"/>
      <c r="IR210" s="147"/>
      <c r="IS210" s="147"/>
      <c r="IT210" s="147"/>
      <c r="IU210" s="147"/>
      <c r="IV210" s="147"/>
      <c r="IW210" s="147"/>
    </row>
    <row r="211" customFormat="false" ht="12" hidden="false" customHeight="true" outlineLevel="0" collapsed="false">
      <c r="AG211" s="147"/>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c r="BI211" s="147"/>
      <c r="BJ211" s="147"/>
      <c r="BK211" s="147"/>
      <c r="BL211" s="147"/>
      <c r="BM211" s="147"/>
      <c r="BN211" s="147"/>
      <c r="BO211" s="147"/>
      <c r="BP211" s="147"/>
      <c r="BQ211" s="147"/>
      <c r="BR211" s="147"/>
      <c r="BS211" s="147"/>
      <c r="BT211" s="147"/>
      <c r="BU211" s="147"/>
      <c r="BV211" s="147"/>
      <c r="BW211" s="147"/>
      <c r="BX211" s="147"/>
      <c r="BY211" s="147"/>
      <c r="BZ211" s="147"/>
      <c r="CA211" s="147"/>
      <c r="CB211" s="147"/>
      <c r="CC211" s="147"/>
      <c r="CD211" s="147"/>
      <c r="CE211" s="147"/>
      <c r="CF211" s="147"/>
      <c r="CG211" s="147"/>
      <c r="CH211" s="147"/>
      <c r="CI211" s="147"/>
      <c r="CJ211" s="147"/>
      <c r="CK211" s="147"/>
      <c r="CL211" s="147"/>
      <c r="CM211" s="147"/>
      <c r="CN211" s="147"/>
      <c r="CO211" s="147"/>
      <c r="CP211" s="147"/>
      <c r="CQ211" s="147"/>
      <c r="CR211" s="147"/>
      <c r="CS211" s="147"/>
      <c r="CT211" s="147"/>
      <c r="CU211" s="147"/>
      <c r="CV211" s="147"/>
      <c r="CW211" s="147"/>
      <c r="CX211" s="147"/>
      <c r="CY211" s="147"/>
      <c r="CZ211" s="147"/>
      <c r="DA211" s="147"/>
      <c r="DB211" s="147"/>
      <c r="DC211" s="147"/>
      <c r="DD211" s="147"/>
      <c r="DE211" s="147"/>
      <c r="DF211" s="147"/>
      <c r="DG211" s="147"/>
      <c r="DH211" s="147"/>
      <c r="DI211" s="147"/>
      <c r="DJ211" s="147"/>
      <c r="DK211" s="147"/>
      <c r="DL211" s="147"/>
      <c r="DM211" s="147"/>
      <c r="DN211" s="147"/>
      <c r="DO211" s="147"/>
      <c r="DP211" s="147"/>
      <c r="DQ211" s="147"/>
      <c r="DR211" s="147"/>
      <c r="DS211" s="147"/>
      <c r="DT211" s="147"/>
      <c r="DU211" s="147"/>
      <c r="DV211" s="147"/>
      <c r="DW211" s="147"/>
      <c r="DX211" s="147"/>
      <c r="DY211" s="147"/>
      <c r="DZ211" s="147"/>
      <c r="EA211" s="147"/>
      <c r="EB211" s="147"/>
      <c r="EC211" s="147"/>
      <c r="ED211" s="147"/>
      <c r="EE211" s="147"/>
      <c r="EF211" s="147"/>
      <c r="EG211" s="147"/>
      <c r="EH211" s="147"/>
      <c r="EI211" s="147"/>
      <c r="EJ211" s="147"/>
      <c r="EK211" s="147"/>
      <c r="EL211" s="147"/>
      <c r="EM211" s="147"/>
      <c r="EN211" s="147"/>
      <c r="EO211" s="147"/>
      <c r="EP211" s="147"/>
      <c r="EQ211" s="147"/>
      <c r="ER211" s="147"/>
      <c r="ES211" s="147"/>
      <c r="ET211" s="147"/>
      <c r="EU211" s="147"/>
      <c r="EV211" s="147"/>
      <c r="EW211" s="147"/>
      <c r="EX211" s="147"/>
      <c r="EY211" s="147"/>
      <c r="EZ211" s="147"/>
      <c r="FA211" s="147"/>
      <c r="FB211" s="147"/>
      <c r="FC211" s="147"/>
      <c r="FD211" s="147"/>
      <c r="FE211" s="147"/>
      <c r="FF211" s="147"/>
      <c r="FG211" s="147"/>
      <c r="FH211" s="147"/>
      <c r="FI211" s="147"/>
      <c r="FJ211" s="147"/>
      <c r="FK211" s="147"/>
      <c r="FL211" s="147"/>
      <c r="FM211" s="147"/>
      <c r="FN211" s="147"/>
      <c r="FO211" s="147"/>
      <c r="FP211" s="147"/>
      <c r="FQ211" s="147"/>
      <c r="FR211" s="147"/>
      <c r="FS211" s="147"/>
      <c r="FT211" s="147"/>
      <c r="FU211" s="147"/>
      <c r="FV211" s="147"/>
      <c r="FW211" s="147"/>
      <c r="FX211" s="147"/>
      <c r="FY211" s="147"/>
      <c r="FZ211" s="147"/>
      <c r="GA211" s="147"/>
      <c r="GB211" s="147"/>
      <c r="GC211" s="147"/>
      <c r="GD211" s="147"/>
      <c r="GE211" s="147"/>
      <c r="GF211" s="147"/>
      <c r="GG211" s="147"/>
      <c r="GH211" s="147"/>
      <c r="GI211" s="147"/>
      <c r="GJ211" s="147"/>
      <c r="GK211" s="147"/>
      <c r="GL211" s="147"/>
      <c r="GM211" s="147"/>
      <c r="GN211" s="147"/>
      <c r="GO211" s="147"/>
      <c r="GP211" s="147"/>
      <c r="GQ211" s="147"/>
      <c r="GR211" s="147"/>
      <c r="GS211" s="147"/>
      <c r="GT211" s="147"/>
      <c r="GU211" s="147"/>
      <c r="GV211" s="147"/>
      <c r="GW211" s="147"/>
      <c r="GX211" s="147"/>
      <c r="GY211" s="147"/>
      <c r="GZ211" s="147"/>
      <c r="HA211" s="147"/>
      <c r="HB211" s="147"/>
      <c r="HC211" s="147"/>
      <c r="HD211" s="147"/>
      <c r="HE211" s="147"/>
      <c r="HF211" s="147"/>
      <c r="HG211" s="147"/>
      <c r="HH211" s="147"/>
      <c r="HI211" s="147"/>
      <c r="HJ211" s="147"/>
      <c r="HK211" s="147"/>
      <c r="HL211" s="147"/>
      <c r="HM211" s="147"/>
      <c r="HN211" s="147"/>
      <c r="HO211" s="147"/>
      <c r="HP211" s="147"/>
      <c r="HQ211" s="147"/>
      <c r="HR211" s="147"/>
      <c r="HS211" s="147"/>
      <c r="HT211" s="147"/>
      <c r="HU211" s="147"/>
      <c r="HV211" s="147"/>
      <c r="HW211" s="147"/>
      <c r="HX211" s="147"/>
      <c r="HY211" s="147"/>
      <c r="HZ211" s="147"/>
      <c r="IA211" s="147"/>
      <c r="IB211" s="147"/>
      <c r="IC211" s="147"/>
      <c r="ID211" s="147"/>
      <c r="IE211" s="147"/>
      <c r="IF211" s="147"/>
      <c r="IG211" s="147"/>
      <c r="IH211" s="147"/>
      <c r="II211" s="147"/>
      <c r="IJ211" s="147"/>
      <c r="IK211" s="147"/>
      <c r="IL211" s="147"/>
      <c r="IM211" s="147"/>
      <c r="IN211" s="147"/>
      <c r="IO211" s="147"/>
      <c r="IP211" s="147"/>
      <c r="IQ211" s="147"/>
      <c r="IR211" s="147"/>
      <c r="IS211" s="147"/>
      <c r="IT211" s="147"/>
      <c r="IU211" s="147"/>
      <c r="IV211" s="147"/>
      <c r="IW211" s="147"/>
    </row>
    <row r="212" customFormat="false" ht="12" hidden="false" customHeight="true" outlineLevel="0" collapsed="false">
      <c r="AG212" s="147"/>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c r="BI212" s="147"/>
      <c r="BJ212" s="147"/>
      <c r="BK212" s="147"/>
      <c r="BL212" s="147"/>
      <c r="BM212" s="147"/>
      <c r="BN212" s="147"/>
      <c r="BO212" s="147"/>
      <c r="BP212" s="147"/>
      <c r="BQ212" s="147"/>
      <c r="BR212" s="147"/>
      <c r="BS212" s="147"/>
      <c r="BT212" s="147"/>
      <c r="BU212" s="147"/>
      <c r="BV212" s="147"/>
      <c r="BW212" s="147"/>
      <c r="BX212" s="147"/>
      <c r="BY212" s="147"/>
      <c r="BZ212" s="147"/>
      <c r="CA212" s="147"/>
      <c r="CB212" s="147"/>
      <c r="CC212" s="147"/>
      <c r="CD212" s="147"/>
      <c r="CE212" s="147"/>
      <c r="CF212" s="147"/>
      <c r="CG212" s="147"/>
      <c r="CH212" s="147"/>
      <c r="CI212" s="147"/>
      <c r="CJ212" s="147"/>
      <c r="CK212" s="147"/>
      <c r="CL212" s="147"/>
      <c r="CM212" s="147"/>
      <c r="CN212" s="147"/>
      <c r="CO212" s="147"/>
      <c r="CP212" s="147"/>
      <c r="CQ212" s="147"/>
      <c r="CR212" s="147"/>
      <c r="CS212" s="147"/>
      <c r="CT212" s="147"/>
      <c r="CU212" s="147"/>
      <c r="CV212" s="147"/>
      <c r="CW212" s="147"/>
      <c r="CX212" s="147"/>
      <c r="CY212" s="147"/>
      <c r="CZ212" s="147"/>
      <c r="DA212" s="147"/>
      <c r="DB212" s="147"/>
      <c r="DC212" s="147"/>
      <c r="DD212" s="147"/>
      <c r="DE212" s="147"/>
      <c r="DF212" s="147"/>
      <c r="DG212" s="147"/>
      <c r="DH212" s="147"/>
      <c r="DI212" s="147"/>
      <c r="DJ212" s="147"/>
      <c r="DK212" s="147"/>
      <c r="DL212" s="147"/>
      <c r="DM212" s="147"/>
      <c r="DN212" s="147"/>
      <c r="DO212" s="147"/>
      <c r="DP212" s="147"/>
      <c r="DQ212" s="147"/>
      <c r="DR212" s="147"/>
      <c r="DS212" s="147"/>
      <c r="DT212" s="147"/>
      <c r="DU212" s="147"/>
      <c r="DV212" s="147"/>
      <c r="DW212" s="147"/>
      <c r="DX212" s="147"/>
      <c r="DY212" s="147"/>
      <c r="DZ212" s="147"/>
      <c r="EA212" s="147"/>
      <c r="EB212" s="147"/>
      <c r="EC212" s="147"/>
      <c r="ED212" s="147"/>
      <c r="EE212" s="147"/>
      <c r="EF212" s="147"/>
      <c r="EG212" s="147"/>
      <c r="EH212" s="147"/>
      <c r="EI212" s="147"/>
      <c r="EJ212" s="147"/>
      <c r="EK212" s="147"/>
      <c r="EL212" s="147"/>
      <c r="EM212" s="147"/>
      <c r="EN212" s="147"/>
      <c r="EO212" s="147"/>
      <c r="EP212" s="147"/>
      <c r="EQ212" s="147"/>
      <c r="ER212" s="147"/>
      <c r="ES212" s="147"/>
      <c r="ET212" s="147"/>
      <c r="EU212" s="147"/>
      <c r="EV212" s="147"/>
      <c r="EW212" s="147"/>
      <c r="EX212" s="147"/>
      <c r="EY212" s="147"/>
      <c r="EZ212" s="147"/>
      <c r="FA212" s="147"/>
      <c r="FB212" s="147"/>
      <c r="FC212" s="147"/>
      <c r="FD212" s="147"/>
      <c r="FE212" s="147"/>
      <c r="FF212" s="147"/>
      <c r="FG212" s="147"/>
      <c r="FH212" s="147"/>
      <c r="FI212" s="147"/>
      <c r="FJ212" s="147"/>
      <c r="FK212" s="147"/>
      <c r="FL212" s="147"/>
      <c r="FM212" s="147"/>
      <c r="FN212" s="147"/>
      <c r="FO212" s="147"/>
      <c r="FP212" s="147"/>
      <c r="FQ212" s="147"/>
      <c r="FR212" s="147"/>
      <c r="FS212" s="147"/>
      <c r="FT212" s="147"/>
      <c r="FU212" s="147"/>
      <c r="FV212" s="147"/>
      <c r="FW212" s="147"/>
      <c r="FX212" s="147"/>
      <c r="FY212" s="147"/>
      <c r="FZ212" s="147"/>
      <c r="GA212" s="147"/>
      <c r="GB212" s="147"/>
      <c r="GC212" s="147"/>
      <c r="GD212" s="147"/>
      <c r="GE212" s="147"/>
      <c r="GF212" s="147"/>
      <c r="GG212" s="147"/>
      <c r="GH212" s="147"/>
      <c r="GI212" s="147"/>
      <c r="GJ212" s="147"/>
      <c r="GK212" s="147"/>
      <c r="GL212" s="147"/>
      <c r="GM212" s="147"/>
      <c r="GN212" s="147"/>
      <c r="GO212" s="147"/>
      <c r="GP212" s="147"/>
      <c r="GQ212" s="147"/>
      <c r="GR212" s="147"/>
      <c r="GS212" s="147"/>
      <c r="GT212" s="147"/>
      <c r="GU212" s="147"/>
      <c r="GV212" s="147"/>
      <c r="GW212" s="147"/>
      <c r="GX212" s="147"/>
      <c r="GY212" s="147"/>
      <c r="GZ212" s="147"/>
      <c r="HA212" s="147"/>
      <c r="HB212" s="147"/>
      <c r="HC212" s="147"/>
      <c r="HD212" s="147"/>
      <c r="HE212" s="147"/>
      <c r="HF212" s="147"/>
      <c r="HG212" s="147"/>
      <c r="HH212" s="147"/>
      <c r="HI212" s="147"/>
      <c r="HJ212" s="147"/>
      <c r="HK212" s="147"/>
      <c r="HL212" s="147"/>
      <c r="HM212" s="147"/>
      <c r="HN212" s="147"/>
      <c r="HO212" s="147"/>
      <c r="HP212" s="147"/>
      <c r="HQ212" s="147"/>
      <c r="HR212" s="147"/>
      <c r="HS212" s="147"/>
      <c r="HT212" s="147"/>
      <c r="HU212" s="147"/>
      <c r="HV212" s="147"/>
      <c r="HW212" s="147"/>
      <c r="HX212" s="147"/>
      <c r="HY212" s="147"/>
      <c r="HZ212" s="147"/>
      <c r="IA212" s="147"/>
      <c r="IB212" s="147"/>
      <c r="IC212" s="147"/>
      <c r="ID212" s="147"/>
      <c r="IE212" s="147"/>
      <c r="IF212" s="147"/>
      <c r="IG212" s="147"/>
      <c r="IH212" s="147"/>
      <c r="II212" s="147"/>
      <c r="IJ212" s="147"/>
      <c r="IK212" s="147"/>
      <c r="IL212" s="147"/>
      <c r="IM212" s="147"/>
      <c r="IN212" s="147"/>
      <c r="IO212" s="147"/>
      <c r="IP212" s="147"/>
      <c r="IQ212" s="147"/>
      <c r="IR212" s="147"/>
      <c r="IS212" s="147"/>
      <c r="IT212" s="147"/>
      <c r="IU212" s="147"/>
      <c r="IV212" s="147"/>
      <c r="IW212" s="147"/>
    </row>
    <row r="213" customFormat="false" ht="12" hidden="false" customHeight="true" outlineLevel="0" collapsed="false">
      <c r="AG213" s="147"/>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c r="BI213" s="147"/>
      <c r="BJ213" s="147"/>
      <c r="BK213" s="147"/>
      <c r="BL213" s="147"/>
      <c r="BM213" s="147"/>
      <c r="BN213" s="147"/>
      <c r="BO213" s="147"/>
      <c r="BP213" s="147"/>
      <c r="BQ213" s="147"/>
      <c r="BR213" s="147"/>
      <c r="BS213" s="147"/>
      <c r="BT213" s="147"/>
      <c r="BU213" s="147"/>
      <c r="BV213" s="147"/>
      <c r="BW213" s="147"/>
      <c r="BX213" s="147"/>
      <c r="BY213" s="147"/>
      <c r="BZ213" s="147"/>
      <c r="CA213" s="147"/>
      <c r="CB213" s="147"/>
      <c r="CC213" s="147"/>
      <c r="CD213" s="147"/>
      <c r="CE213" s="147"/>
      <c r="CF213" s="147"/>
      <c r="CG213" s="147"/>
      <c r="CH213" s="147"/>
      <c r="CI213" s="147"/>
      <c r="CJ213" s="147"/>
      <c r="CK213" s="147"/>
      <c r="CL213" s="147"/>
      <c r="CM213" s="147"/>
      <c r="CN213" s="147"/>
      <c r="CO213" s="147"/>
      <c r="CP213" s="147"/>
      <c r="CQ213" s="147"/>
      <c r="CR213" s="147"/>
      <c r="CS213" s="147"/>
      <c r="CT213" s="147"/>
      <c r="CU213" s="147"/>
      <c r="CV213" s="147"/>
      <c r="CW213" s="147"/>
      <c r="CX213" s="147"/>
      <c r="CY213" s="147"/>
      <c r="CZ213" s="147"/>
      <c r="DA213" s="147"/>
      <c r="DB213" s="147"/>
      <c r="DC213" s="147"/>
      <c r="DD213" s="147"/>
      <c r="DE213" s="147"/>
      <c r="DF213" s="147"/>
      <c r="DG213" s="147"/>
      <c r="DH213" s="147"/>
      <c r="DI213" s="147"/>
      <c r="DJ213" s="147"/>
      <c r="DK213" s="147"/>
      <c r="DL213" s="147"/>
      <c r="DM213" s="147"/>
      <c r="DN213" s="147"/>
      <c r="DO213" s="147"/>
      <c r="DP213" s="147"/>
      <c r="DQ213" s="147"/>
      <c r="DR213" s="147"/>
      <c r="DS213" s="147"/>
      <c r="DT213" s="147"/>
      <c r="DU213" s="147"/>
      <c r="DV213" s="147"/>
      <c r="DW213" s="147"/>
      <c r="DX213" s="147"/>
      <c r="DY213" s="147"/>
      <c r="DZ213" s="147"/>
      <c r="EA213" s="147"/>
      <c r="EB213" s="147"/>
      <c r="EC213" s="147"/>
      <c r="ED213" s="147"/>
      <c r="EE213" s="147"/>
      <c r="EF213" s="147"/>
      <c r="EG213" s="147"/>
      <c r="EH213" s="147"/>
      <c r="EI213" s="147"/>
      <c r="EJ213" s="147"/>
      <c r="EK213" s="147"/>
      <c r="EL213" s="147"/>
      <c r="EM213" s="147"/>
      <c r="EN213" s="147"/>
      <c r="EO213" s="147"/>
      <c r="EP213" s="147"/>
      <c r="EQ213" s="147"/>
      <c r="ER213" s="147"/>
      <c r="ES213" s="147"/>
      <c r="ET213" s="147"/>
      <c r="EU213" s="147"/>
      <c r="EV213" s="147"/>
      <c r="EW213" s="147"/>
      <c r="EX213" s="147"/>
      <c r="EY213" s="147"/>
      <c r="EZ213" s="147"/>
      <c r="FA213" s="147"/>
      <c r="FB213" s="147"/>
      <c r="FC213" s="147"/>
      <c r="FD213" s="147"/>
      <c r="FE213" s="147"/>
      <c r="FF213" s="147"/>
      <c r="FG213" s="147"/>
      <c r="FH213" s="147"/>
      <c r="FI213" s="147"/>
      <c r="FJ213" s="147"/>
      <c r="FK213" s="147"/>
      <c r="FL213" s="147"/>
      <c r="FM213" s="147"/>
      <c r="FN213" s="147"/>
      <c r="FO213" s="147"/>
      <c r="FP213" s="147"/>
      <c r="FQ213" s="147"/>
      <c r="FR213" s="147"/>
      <c r="FS213" s="147"/>
      <c r="FT213" s="147"/>
      <c r="FU213" s="147"/>
      <c r="FV213" s="147"/>
      <c r="FW213" s="147"/>
      <c r="FX213" s="147"/>
      <c r="FY213" s="147"/>
      <c r="FZ213" s="147"/>
      <c r="GA213" s="147"/>
      <c r="GB213" s="147"/>
      <c r="GC213" s="147"/>
      <c r="GD213" s="147"/>
      <c r="GE213" s="147"/>
      <c r="GF213" s="147"/>
      <c r="GG213" s="147"/>
      <c r="GH213" s="147"/>
      <c r="GI213" s="147"/>
      <c r="GJ213" s="147"/>
      <c r="GK213" s="147"/>
      <c r="GL213" s="147"/>
      <c r="GM213" s="147"/>
      <c r="GN213" s="147"/>
      <c r="GO213" s="147"/>
      <c r="GP213" s="147"/>
      <c r="GQ213" s="147"/>
      <c r="GR213" s="147"/>
      <c r="GS213" s="147"/>
      <c r="GT213" s="147"/>
      <c r="GU213" s="147"/>
      <c r="GV213" s="147"/>
      <c r="GW213" s="147"/>
      <c r="GX213" s="147"/>
      <c r="GY213" s="147"/>
      <c r="GZ213" s="147"/>
      <c r="HA213" s="147"/>
      <c r="HB213" s="147"/>
      <c r="HC213" s="147"/>
      <c r="HD213" s="147"/>
      <c r="HE213" s="147"/>
      <c r="HF213" s="147"/>
      <c r="HG213" s="147"/>
      <c r="HH213" s="147"/>
      <c r="HI213" s="147"/>
      <c r="HJ213" s="147"/>
      <c r="HK213" s="147"/>
      <c r="HL213" s="147"/>
      <c r="HM213" s="147"/>
      <c r="HN213" s="147"/>
      <c r="HO213" s="147"/>
      <c r="HP213" s="147"/>
      <c r="HQ213" s="147"/>
      <c r="HR213" s="147"/>
      <c r="HS213" s="147"/>
      <c r="HT213" s="147"/>
      <c r="HU213" s="147"/>
      <c r="HV213" s="147"/>
      <c r="HW213" s="147"/>
      <c r="HX213" s="147"/>
      <c r="HY213" s="147"/>
      <c r="HZ213" s="147"/>
      <c r="IA213" s="147"/>
      <c r="IB213" s="147"/>
      <c r="IC213" s="147"/>
      <c r="ID213" s="147"/>
      <c r="IE213" s="147"/>
      <c r="IF213" s="147"/>
      <c r="IG213" s="147"/>
      <c r="IH213" s="147"/>
      <c r="II213" s="147"/>
      <c r="IJ213" s="147"/>
      <c r="IK213" s="147"/>
      <c r="IL213" s="147"/>
      <c r="IM213" s="147"/>
      <c r="IN213" s="147"/>
      <c r="IO213" s="147"/>
      <c r="IP213" s="147"/>
      <c r="IQ213" s="147"/>
      <c r="IR213" s="147"/>
      <c r="IS213" s="147"/>
      <c r="IT213" s="147"/>
      <c r="IU213" s="147"/>
      <c r="IV213" s="147"/>
      <c r="IW213" s="147"/>
    </row>
    <row r="214" customFormat="false" ht="12" hidden="false" customHeight="true" outlineLevel="0" collapsed="false">
      <c r="AG214" s="147"/>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c r="BI214" s="147"/>
      <c r="BJ214" s="147"/>
      <c r="BK214" s="147"/>
      <c r="BL214" s="147"/>
      <c r="BM214" s="147"/>
      <c r="BN214" s="147"/>
      <c r="BO214" s="147"/>
      <c r="BP214" s="147"/>
      <c r="BQ214" s="147"/>
      <c r="BR214" s="147"/>
      <c r="BS214" s="147"/>
      <c r="BT214" s="147"/>
      <c r="BU214" s="147"/>
      <c r="BV214" s="147"/>
      <c r="BW214" s="147"/>
      <c r="BX214" s="147"/>
      <c r="BY214" s="147"/>
      <c r="BZ214" s="147"/>
      <c r="CA214" s="147"/>
      <c r="CB214" s="147"/>
      <c r="CC214" s="147"/>
      <c r="CD214" s="147"/>
      <c r="CE214" s="147"/>
      <c r="CF214" s="147"/>
      <c r="CG214" s="147"/>
      <c r="CH214" s="147"/>
      <c r="CI214" s="147"/>
      <c r="CJ214" s="147"/>
      <c r="CK214" s="147"/>
      <c r="CL214" s="147"/>
      <c r="CM214" s="147"/>
      <c r="CN214" s="147"/>
      <c r="CO214" s="147"/>
      <c r="CP214" s="147"/>
      <c r="CQ214" s="147"/>
      <c r="CR214" s="147"/>
      <c r="CS214" s="147"/>
      <c r="CT214" s="147"/>
      <c r="CU214" s="147"/>
      <c r="CV214" s="147"/>
      <c r="CW214" s="147"/>
      <c r="CX214" s="147"/>
      <c r="CY214" s="147"/>
      <c r="CZ214" s="147"/>
      <c r="DA214" s="147"/>
      <c r="DB214" s="147"/>
      <c r="DC214" s="147"/>
      <c r="DD214" s="147"/>
      <c r="DE214" s="147"/>
      <c r="DF214" s="147"/>
      <c r="DG214" s="147"/>
      <c r="DH214" s="147"/>
      <c r="DI214" s="147"/>
      <c r="DJ214" s="147"/>
      <c r="DK214" s="147"/>
      <c r="DL214" s="147"/>
      <c r="DM214" s="147"/>
      <c r="DN214" s="147"/>
      <c r="DO214" s="147"/>
      <c r="DP214" s="147"/>
      <c r="DQ214" s="147"/>
      <c r="DR214" s="147"/>
      <c r="DS214" s="147"/>
      <c r="DT214" s="147"/>
      <c r="DU214" s="147"/>
      <c r="DV214" s="147"/>
      <c r="DW214" s="147"/>
      <c r="DX214" s="147"/>
      <c r="DY214" s="147"/>
      <c r="DZ214" s="147"/>
      <c r="EA214" s="147"/>
      <c r="EB214" s="147"/>
      <c r="EC214" s="147"/>
      <c r="ED214" s="147"/>
      <c r="EE214" s="147"/>
      <c r="EF214" s="147"/>
      <c r="EG214" s="147"/>
      <c r="EH214" s="147"/>
      <c r="EI214" s="147"/>
      <c r="EJ214" s="147"/>
      <c r="EK214" s="147"/>
      <c r="EL214" s="147"/>
      <c r="EM214" s="147"/>
      <c r="EN214" s="147"/>
      <c r="EO214" s="147"/>
      <c r="EP214" s="147"/>
      <c r="EQ214" s="147"/>
      <c r="ER214" s="147"/>
      <c r="ES214" s="147"/>
      <c r="ET214" s="147"/>
      <c r="EU214" s="147"/>
      <c r="EV214" s="147"/>
      <c r="EW214" s="147"/>
      <c r="EX214" s="147"/>
      <c r="EY214" s="147"/>
      <c r="EZ214" s="147"/>
      <c r="FA214" s="147"/>
      <c r="FB214" s="147"/>
      <c r="FC214" s="147"/>
      <c r="FD214" s="147"/>
      <c r="FE214" s="147"/>
      <c r="FF214" s="147"/>
      <c r="FG214" s="147"/>
      <c r="FH214" s="147"/>
      <c r="FI214" s="147"/>
      <c r="FJ214" s="147"/>
      <c r="FK214" s="147"/>
      <c r="FL214" s="147"/>
      <c r="FM214" s="147"/>
      <c r="FN214" s="147"/>
      <c r="FO214" s="147"/>
      <c r="FP214" s="147"/>
      <c r="FQ214" s="147"/>
      <c r="FR214" s="147"/>
      <c r="FS214" s="147"/>
      <c r="FT214" s="147"/>
      <c r="FU214" s="147"/>
      <c r="FV214" s="147"/>
      <c r="FW214" s="147"/>
      <c r="FX214" s="147"/>
      <c r="FY214" s="147"/>
      <c r="FZ214" s="147"/>
      <c r="GA214" s="147"/>
      <c r="GB214" s="147"/>
      <c r="GC214" s="147"/>
      <c r="GD214" s="147"/>
      <c r="GE214" s="147"/>
      <c r="GF214" s="147"/>
      <c r="GG214" s="147"/>
      <c r="GH214" s="147"/>
      <c r="GI214" s="147"/>
      <c r="GJ214" s="147"/>
      <c r="GK214" s="147"/>
      <c r="GL214" s="147"/>
      <c r="GM214" s="147"/>
      <c r="GN214" s="147"/>
      <c r="GO214" s="147"/>
      <c r="GP214" s="147"/>
      <c r="GQ214" s="147"/>
      <c r="GR214" s="147"/>
      <c r="GS214" s="147"/>
      <c r="GT214" s="147"/>
      <c r="GU214" s="147"/>
      <c r="GV214" s="147"/>
      <c r="GW214" s="147"/>
      <c r="GX214" s="147"/>
      <c r="GY214" s="147"/>
      <c r="GZ214" s="147"/>
      <c r="HA214" s="147"/>
      <c r="HB214" s="147"/>
      <c r="HC214" s="147"/>
      <c r="HD214" s="147"/>
      <c r="HE214" s="147"/>
      <c r="HF214" s="147"/>
      <c r="HG214" s="147"/>
      <c r="HH214" s="147"/>
      <c r="HI214" s="147"/>
      <c r="HJ214" s="147"/>
      <c r="HK214" s="147"/>
      <c r="HL214" s="147"/>
      <c r="HM214" s="147"/>
      <c r="HN214" s="147"/>
      <c r="HO214" s="147"/>
      <c r="HP214" s="147"/>
      <c r="HQ214" s="147"/>
      <c r="HR214" s="147"/>
      <c r="HS214" s="147"/>
      <c r="HT214" s="147"/>
      <c r="HU214" s="147"/>
      <c r="HV214" s="147"/>
      <c r="HW214" s="147"/>
      <c r="HX214" s="147"/>
      <c r="HY214" s="147"/>
      <c r="HZ214" s="147"/>
      <c r="IA214" s="147"/>
      <c r="IB214" s="147"/>
      <c r="IC214" s="147"/>
      <c r="ID214" s="147"/>
      <c r="IE214" s="147"/>
      <c r="IF214" s="147"/>
      <c r="IG214" s="147"/>
      <c r="IH214" s="147"/>
      <c r="II214" s="147"/>
      <c r="IJ214" s="147"/>
      <c r="IK214" s="147"/>
      <c r="IL214" s="147"/>
      <c r="IM214" s="147"/>
      <c r="IN214" s="147"/>
      <c r="IO214" s="147"/>
      <c r="IP214" s="147"/>
      <c r="IQ214" s="147"/>
      <c r="IR214" s="147"/>
      <c r="IS214" s="147"/>
      <c r="IT214" s="147"/>
      <c r="IU214" s="147"/>
      <c r="IV214" s="147"/>
      <c r="IW214" s="147"/>
    </row>
    <row r="215" customFormat="false" ht="12" hidden="false" customHeight="true" outlineLevel="0" collapsed="false">
      <c r="AG215" s="147"/>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c r="BI215" s="147"/>
      <c r="BJ215" s="147"/>
      <c r="BK215" s="147"/>
      <c r="BL215" s="147"/>
      <c r="BM215" s="147"/>
      <c r="BN215" s="147"/>
      <c r="BO215" s="147"/>
      <c r="BP215" s="147"/>
      <c r="BQ215" s="147"/>
      <c r="BR215" s="147"/>
      <c r="BS215" s="147"/>
      <c r="BT215" s="147"/>
      <c r="BU215" s="147"/>
      <c r="BV215" s="147"/>
      <c r="BW215" s="147"/>
      <c r="BX215" s="147"/>
      <c r="BY215" s="147"/>
      <c r="BZ215" s="147"/>
      <c r="CA215" s="147"/>
      <c r="CB215" s="147"/>
      <c r="CC215" s="147"/>
      <c r="CD215" s="147"/>
      <c r="CE215" s="147"/>
      <c r="CF215" s="147"/>
      <c r="CG215" s="147"/>
      <c r="CH215" s="147"/>
      <c r="CI215" s="147"/>
      <c r="CJ215" s="147"/>
      <c r="CK215" s="147"/>
      <c r="CL215" s="147"/>
      <c r="CM215" s="147"/>
      <c r="CN215" s="147"/>
      <c r="CO215" s="147"/>
      <c r="CP215" s="147"/>
      <c r="CQ215" s="147"/>
      <c r="CR215" s="147"/>
      <c r="CS215" s="147"/>
      <c r="CT215" s="147"/>
      <c r="CU215" s="147"/>
      <c r="CV215" s="147"/>
      <c r="CW215" s="147"/>
      <c r="CX215" s="147"/>
      <c r="CY215" s="147"/>
      <c r="CZ215" s="147"/>
      <c r="DA215" s="147"/>
      <c r="DB215" s="147"/>
      <c r="DC215" s="147"/>
      <c r="DD215" s="147"/>
      <c r="DE215" s="147"/>
      <c r="DF215" s="147"/>
      <c r="DG215" s="147"/>
      <c r="DH215" s="147"/>
      <c r="DI215" s="147"/>
      <c r="DJ215" s="147"/>
      <c r="DK215" s="147"/>
      <c r="DL215" s="147"/>
      <c r="DM215" s="147"/>
      <c r="DN215" s="147"/>
      <c r="DO215" s="147"/>
      <c r="DP215" s="147"/>
      <c r="DQ215" s="147"/>
      <c r="DR215" s="147"/>
      <c r="DS215" s="147"/>
      <c r="DT215" s="147"/>
      <c r="DU215" s="147"/>
      <c r="DV215" s="147"/>
      <c r="DW215" s="147"/>
      <c r="DX215" s="147"/>
      <c r="DY215" s="147"/>
      <c r="DZ215" s="147"/>
      <c r="EA215" s="147"/>
      <c r="EB215" s="147"/>
      <c r="EC215" s="147"/>
      <c r="ED215" s="147"/>
      <c r="EE215" s="147"/>
      <c r="EF215" s="147"/>
      <c r="EG215" s="147"/>
      <c r="EH215" s="147"/>
      <c r="EI215" s="147"/>
      <c r="EJ215" s="147"/>
      <c r="EK215" s="147"/>
      <c r="EL215" s="147"/>
      <c r="EM215" s="147"/>
      <c r="EN215" s="147"/>
      <c r="EO215" s="147"/>
      <c r="EP215" s="147"/>
      <c r="EQ215" s="147"/>
      <c r="ER215" s="147"/>
      <c r="ES215" s="147"/>
      <c r="ET215" s="147"/>
      <c r="EU215" s="147"/>
      <c r="EV215" s="147"/>
      <c r="EW215" s="147"/>
      <c r="EX215" s="147"/>
      <c r="EY215" s="147"/>
      <c r="EZ215" s="147"/>
      <c r="FA215" s="147"/>
      <c r="FB215" s="147"/>
      <c r="FC215" s="147"/>
      <c r="FD215" s="147"/>
      <c r="FE215" s="147"/>
      <c r="FF215" s="147"/>
      <c r="FG215" s="147"/>
      <c r="FH215" s="147"/>
      <c r="FI215" s="147"/>
      <c r="FJ215" s="147"/>
      <c r="FK215" s="147"/>
      <c r="FL215" s="147"/>
      <c r="FM215" s="147"/>
      <c r="FN215" s="147"/>
      <c r="FO215" s="147"/>
      <c r="FP215" s="147"/>
      <c r="FQ215" s="147"/>
      <c r="FR215" s="147"/>
      <c r="FS215" s="147"/>
      <c r="FT215" s="147"/>
      <c r="FU215" s="147"/>
      <c r="FV215" s="147"/>
      <c r="FW215" s="147"/>
      <c r="FX215" s="147"/>
      <c r="FY215" s="147"/>
      <c r="FZ215" s="147"/>
      <c r="GA215" s="147"/>
      <c r="GB215" s="147"/>
      <c r="GC215" s="147"/>
      <c r="GD215" s="147"/>
      <c r="GE215" s="147"/>
      <c r="GF215" s="147"/>
      <c r="GG215" s="147"/>
      <c r="GH215" s="147"/>
      <c r="GI215" s="147"/>
      <c r="GJ215" s="147"/>
      <c r="GK215" s="147"/>
      <c r="GL215" s="147"/>
      <c r="GM215" s="147"/>
      <c r="GN215" s="147"/>
      <c r="GO215" s="147"/>
      <c r="GP215" s="147"/>
      <c r="GQ215" s="147"/>
      <c r="GR215" s="147"/>
      <c r="GS215" s="147"/>
      <c r="GT215" s="147"/>
      <c r="GU215" s="147"/>
      <c r="GV215" s="147"/>
      <c r="GW215" s="147"/>
      <c r="GX215" s="147"/>
      <c r="GY215" s="147"/>
      <c r="GZ215" s="147"/>
      <c r="HA215" s="147"/>
      <c r="HB215" s="147"/>
      <c r="HC215" s="147"/>
      <c r="HD215" s="147"/>
      <c r="HE215" s="147"/>
      <c r="HF215" s="147"/>
      <c r="HG215" s="147"/>
      <c r="HH215" s="147"/>
      <c r="HI215" s="147"/>
      <c r="HJ215" s="147"/>
      <c r="HK215" s="147"/>
      <c r="HL215" s="147"/>
      <c r="HM215" s="147"/>
      <c r="HN215" s="147"/>
      <c r="HO215" s="147"/>
      <c r="HP215" s="147"/>
      <c r="HQ215" s="147"/>
      <c r="HR215" s="147"/>
      <c r="HS215" s="147"/>
      <c r="HT215" s="147"/>
      <c r="HU215" s="147"/>
      <c r="HV215" s="147"/>
      <c r="HW215" s="147"/>
      <c r="HX215" s="147"/>
      <c r="HY215" s="147"/>
      <c r="HZ215" s="147"/>
      <c r="IA215" s="147"/>
      <c r="IB215" s="147"/>
      <c r="IC215" s="147"/>
      <c r="ID215" s="147"/>
      <c r="IE215" s="147"/>
      <c r="IF215" s="147"/>
      <c r="IG215" s="147"/>
      <c r="IH215" s="147"/>
      <c r="II215" s="147"/>
      <c r="IJ215" s="147"/>
      <c r="IK215" s="147"/>
      <c r="IL215" s="147"/>
      <c r="IM215" s="147"/>
      <c r="IN215" s="147"/>
      <c r="IO215" s="147"/>
      <c r="IP215" s="147"/>
      <c r="IQ215" s="147"/>
      <c r="IR215" s="147"/>
      <c r="IS215" s="147"/>
      <c r="IT215" s="147"/>
      <c r="IU215" s="147"/>
      <c r="IV215" s="147"/>
      <c r="IW215" s="147"/>
    </row>
    <row r="216" customFormat="false" ht="12" hidden="false" customHeight="true" outlineLevel="0" collapsed="false">
      <c r="AG216" s="147"/>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c r="BI216" s="147"/>
      <c r="BJ216" s="147"/>
      <c r="BK216" s="147"/>
      <c r="BL216" s="147"/>
      <c r="BM216" s="147"/>
      <c r="BN216" s="147"/>
      <c r="BO216" s="147"/>
      <c r="BP216" s="147"/>
      <c r="BQ216" s="147"/>
      <c r="BR216" s="147"/>
      <c r="BS216" s="147"/>
      <c r="BT216" s="147"/>
      <c r="BU216" s="147"/>
      <c r="BV216" s="147"/>
      <c r="BW216" s="147"/>
      <c r="BX216" s="147"/>
      <c r="BY216" s="147"/>
      <c r="BZ216" s="147"/>
      <c r="CA216" s="147"/>
      <c r="CB216" s="147"/>
      <c r="CC216" s="147"/>
      <c r="CD216" s="147"/>
      <c r="CE216" s="147"/>
      <c r="CF216" s="147"/>
      <c r="CG216" s="147"/>
      <c r="CH216" s="147"/>
      <c r="CI216" s="147"/>
      <c r="CJ216" s="147"/>
      <c r="CK216" s="147"/>
      <c r="CL216" s="147"/>
      <c r="CM216" s="147"/>
      <c r="CN216" s="147"/>
      <c r="CO216" s="147"/>
      <c r="CP216" s="147"/>
      <c r="CQ216" s="147"/>
      <c r="CR216" s="147"/>
      <c r="CS216" s="147"/>
      <c r="CT216" s="147"/>
      <c r="CU216" s="147"/>
      <c r="CV216" s="147"/>
      <c r="CW216" s="147"/>
      <c r="CX216" s="147"/>
      <c r="CY216" s="147"/>
      <c r="CZ216" s="147"/>
      <c r="DA216" s="147"/>
      <c r="DB216" s="147"/>
      <c r="DC216" s="147"/>
      <c r="DD216" s="147"/>
      <c r="DE216" s="147"/>
      <c r="DF216" s="147"/>
      <c r="DG216" s="147"/>
      <c r="DH216" s="147"/>
      <c r="DI216" s="147"/>
      <c r="DJ216" s="147"/>
      <c r="DK216" s="147"/>
      <c r="DL216" s="147"/>
      <c r="DM216" s="147"/>
      <c r="DN216" s="147"/>
      <c r="DO216" s="147"/>
      <c r="DP216" s="147"/>
      <c r="DQ216" s="147"/>
      <c r="DR216" s="147"/>
      <c r="DS216" s="147"/>
      <c r="DT216" s="147"/>
      <c r="DU216" s="147"/>
      <c r="DV216" s="147"/>
      <c r="DW216" s="147"/>
      <c r="DX216" s="147"/>
      <c r="DY216" s="147"/>
      <c r="DZ216" s="147"/>
      <c r="EA216" s="147"/>
      <c r="EB216" s="147"/>
      <c r="EC216" s="147"/>
      <c r="ED216" s="147"/>
      <c r="EE216" s="147"/>
      <c r="EF216" s="147"/>
      <c r="EG216" s="147"/>
      <c r="EH216" s="147"/>
      <c r="EI216" s="147"/>
      <c r="EJ216" s="147"/>
      <c r="EK216" s="147"/>
      <c r="EL216" s="147"/>
      <c r="EM216" s="147"/>
      <c r="EN216" s="147"/>
      <c r="EO216" s="147"/>
      <c r="EP216" s="147"/>
      <c r="EQ216" s="147"/>
      <c r="ER216" s="147"/>
      <c r="ES216" s="147"/>
      <c r="ET216" s="147"/>
      <c r="EU216" s="147"/>
      <c r="EV216" s="147"/>
      <c r="EW216" s="147"/>
      <c r="EX216" s="147"/>
      <c r="EY216" s="147"/>
      <c r="EZ216" s="147"/>
      <c r="FA216" s="147"/>
      <c r="FB216" s="147"/>
      <c r="FC216" s="147"/>
      <c r="FD216" s="147"/>
      <c r="FE216" s="147"/>
      <c r="FF216" s="147"/>
      <c r="FG216" s="147"/>
      <c r="FH216" s="147"/>
      <c r="FI216" s="147"/>
      <c r="FJ216" s="147"/>
      <c r="FK216" s="147"/>
      <c r="FL216" s="147"/>
      <c r="FM216" s="147"/>
      <c r="FN216" s="147"/>
      <c r="FO216" s="147"/>
      <c r="FP216" s="147"/>
      <c r="FQ216" s="147"/>
      <c r="FR216" s="147"/>
      <c r="FS216" s="147"/>
      <c r="FT216" s="147"/>
      <c r="FU216" s="147"/>
      <c r="FV216" s="147"/>
      <c r="FW216" s="147"/>
      <c r="FX216" s="147"/>
      <c r="FY216" s="147"/>
      <c r="FZ216" s="147"/>
      <c r="GA216" s="147"/>
      <c r="GB216" s="147"/>
      <c r="GC216" s="147"/>
      <c r="GD216" s="147"/>
      <c r="GE216" s="147"/>
      <c r="GF216" s="147"/>
      <c r="GG216" s="147"/>
      <c r="GH216" s="147"/>
      <c r="GI216" s="147"/>
      <c r="GJ216" s="147"/>
      <c r="GK216" s="147"/>
      <c r="GL216" s="147"/>
      <c r="GM216" s="147"/>
      <c r="GN216" s="147"/>
      <c r="GO216" s="147"/>
      <c r="GP216" s="147"/>
      <c r="GQ216" s="147"/>
      <c r="GR216" s="147"/>
      <c r="GS216" s="147"/>
      <c r="GT216" s="147"/>
      <c r="GU216" s="147"/>
      <c r="GV216" s="147"/>
      <c r="GW216" s="147"/>
      <c r="GX216" s="147"/>
      <c r="GY216" s="147"/>
      <c r="GZ216" s="147"/>
      <c r="HA216" s="147"/>
      <c r="HB216" s="147"/>
      <c r="HC216" s="147"/>
      <c r="HD216" s="147"/>
      <c r="HE216" s="147"/>
      <c r="HF216" s="147"/>
      <c r="HG216" s="147"/>
      <c r="HH216" s="147"/>
      <c r="HI216" s="147"/>
      <c r="HJ216" s="147"/>
      <c r="HK216" s="147"/>
      <c r="HL216" s="147"/>
      <c r="HM216" s="147"/>
      <c r="HN216" s="147"/>
      <c r="HO216" s="147"/>
      <c r="HP216" s="147"/>
      <c r="HQ216" s="147"/>
      <c r="HR216" s="147"/>
      <c r="HS216" s="147"/>
      <c r="HT216" s="147"/>
      <c r="HU216" s="147"/>
      <c r="HV216" s="147"/>
      <c r="HW216" s="147"/>
      <c r="HX216" s="147"/>
      <c r="HY216" s="147"/>
      <c r="HZ216" s="147"/>
      <c r="IA216" s="147"/>
      <c r="IB216" s="147"/>
      <c r="IC216" s="147"/>
      <c r="ID216" s="147"/>
      <c r="IE216" s="147"/>
      <c r="IF216" s="147"/>
      <c r="IG216" s="147"/>
      <c r="IH216" s="147"/>
      <c r="II216" s="147"/>
      <c r="IJ216" s="147"/>
      <c r="IK216" s="147"/>
      <c r="IL216" s="147"/>
      <c r="IM216" s="147"/>
      <c r="IN216" s="147"/>
      <c r="IO216" s="147"/>
      <c r="IP216" s="147"/>
      <c r="IQ216" s="147"/>
      <c r="IR216" s="147"/>
      <c r="IS216" s="147"/>
      <c r="IT216" s="147"/>
      <c r="IU216" s="147"/>
      <c r="IV216" s="147"/>
      <c r="IW216" s="147"/>
    </row>
    <row r="217" customFormat="false" ht="12" hidden="false" customHeight="true" outlineLevel="0" collapsed="false">
      <c r="AG217" s="147"/>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c r="BI217" s="147"/>
      <c r="BJ217" s="147"/>
      <c r="BK217" s="147"/>
      <c r="BL217" s="147"/>
      <c r="BM217" s="147"/>
      <c r="BN217" s="147"/>
      <c r="BO217" s="147"/>
      <c r="BP217" s="147"/>
      <c r="BQ217" s="147"/>
      <c r="BR217" s="147"/>
      <c r="BS217" s="147"/>
      <c r="BT217" s="147"/>
      <c r="BU217" s="147"/>
      <c r="BV217" s="147"/>
      <c r="BW217" s="147"/>
      <c r="BX217" s="147"/>
      <c r="BY217" s="147"/>
      <c r="BZ217" s="147"/>
      <c r="CA217" s="147"/>
      <c r="CB217" s="147"/>
      <c r="CC217" s="147"/>
      <c r="CD217" s="147"/>
      <c r="CE217" s="147"/>
      <c r="CF217" s="147"/>
      <c r="CG217" s="147"/>
      <c r="CH217" s="147"/>
      <c r="CI217" s="147"/>
      <c r="CJ217" s="147"/>
      <c r="CK217" s="147"/>
      <c r="CL217" s="147"/>
      <c r="CM217" s="147"/>
      <c r="CN217" s="147"/>
      <c r="CO217" s="147"/>
      <c r="CP217" s="147"/>
      <c r="CQ217" s="147"/>
      <c r="CR217" s="147"/>
      <c r="CS217" s="147"/>
      <c r="CT217" s="147"/>
      <c r="CU217" s="147"/>
      <c r="CV217" s="147"/>
      <c r="CW217" s="147"/>
      <c r="CX217" s="147"/>
      <c r="CY217" s="147"/>
      <c r="CZ217" s="147"/>
      <c r="DA217" s="147"/>
      <c r="DB217" s="147"/>
      <c r="DC217" s="147"/>
      <c r="DD217" s="147"/>
      <c r="DE217" s="147"/>
      <c r="DF217" s="147"/>
      <c r="DG217" s="147"/>
      <c r="DH217" s="147"/>
      <c r="DI217" s="147"/>
      <c r="DJ217" s="147"/>
      <c r="DK217" s="147"/>
      <c r="DL217" s="147"/>
      <c r="DM217" s="147"/>
      <c r="DN217" s="147"/>
      <c r="DO217" s="147"/>
      <c r="DP217" s="147"/>
      <c r="DQ217" s="147"/>
      <c r="DR217" s="147"/>
      <c r="DS217" s="147"/>
      <c r="DT217" s="147"/>
      <c r="DU217" s="147"/>
      <c r="DV217" s="147"/>
      <c r="DW217" s="147"/>
      <c r="DX217" s="147"/>
      <c r="DY217" s="147"/>
      <c r="DZ217" s="147"/>
      <c r="EA217" s="147"/>
      <c r="EB217" s="147"/>
      <c r="EC217" s="147"/>
      <c r="ED217" s="147"/>
      <c r="EE217" s="147"/>
      <c r="EF217" s="147"/>
      <c r="EG217" s="147"/>
      <c r="EH217" s="147"/>
      <c r="EI217" s="147"/>
      <c r="EJ217" s="147"/>
      <c r="EK217" s="147"/>
      <c r="EL217" s="147"/>
      <c r="EM217" s="147"/>
      <c r="EN217" s="147"/>
      <c r="EO217" s="147"/>
      <c r="EP217" s="147"/>
      <c r="EQ217" s="147"/>
      <c r="ER217" s="147"/>
      <c r="ES217" s="147"/>
      <c r="ET217" s="147"/>
      <c r="EU217" s="147"/>
      <c r="EV217" s="147"/>
      <c r="EW217" s="147"/>
      <c r="EX217" s="147"/>
      <c r="EY217" s="147"/>
      <c r="EZ217" s="147"/>
      <c r="FA217" s="147"/>
      <c r="FB217" s="147"/>
      <c r="FC217" s="147"/>
      <c r="FD217" s="147"/>
      <c r="FE217" s="147"/>
      <c r="FF217" s="147"/>
      <c r="FG217" s="147"/>
      <c r="FH217" s="147"/>
      <c r="FI217" s="147"/>
      <c r="FJ217" s="147"/>
      <c r="FK217" s="147"/>
      <c r="FL217" s="147"/>
      <c r="FM217" s="147"/>
      <c r="FN217" s="147"/>
      <c r="FO217" s="147"/>
      <c r="FP217" s="147"/>
      <c r="FQ217" s="147"/>
      <c r="FR217" s="147"/>
      <c r="FS217" s="147"/>
      <c r="FT217" s="147"/>
      <c r="FU217" s="147"/>
      <c r="FV217" s="147"/>
      <c r="FW217" s="147"/>
      <c r="FX217" s="147"/>
      <c r="FY217" s="147"/>
      <c r="FZ217" s="147"/>
      <c r="GA217" s="147"/>
      <c r="GB217" s="147"/>
      <c r="GC217" s="147"/>
      <c r="GD217" s="147"/>
      <c r="GE217" s="147"/>
      <c r="GF217" s="147"/>
      <c r="GG217" s="147"/>
      <c r="GH217" s="147"/>
      <c r="GI217" s="147"/>
      <c r="GJ217" s="147"/>
      <c r="GK217" s="147"/>
      <c r="GL217" s="147"/>
      <c r="GM217" s="147"/>
      <c r="GN217" s="147"/>
      <c r="GO217" s="147"/>
      <c r="GP217" s="147"/>
      <c r="GQ217" s="147"/>
      <c r="GR217" s="147"/>
      <c r="GS217" s="147"/>
      <c r="GT217" s="147"/>
      <c r="GU217" s="147"/>
      <c r="GV217" s="147"/>
      <c r="GW217" s="147"/>
      <c r="GX217" s="147"/>
      <c r="GY217" s="147"/>
      <c r="GZ217" s="147"/>
      <c r="HA217" s="147"/>
      <c r="HB217" s="147"/>
      <c r="HC217" s="147"/>
      <c r="HD217" s="147"/>
      <c r="HE217" s="147"/>
      <c r="HF217" s="147"/>
      <c r="HG217" s="147"/>
      <c r="HH217" s="147"/>
      <c r="HI217" s="147"/>
      <c r="HJ217" s="147"/>
      <c r="HK217" s="147"/>
      <c r="HL217" s="147"/>
      <c r="HM217" s="147"/>
      <c r="HN217" s="147"/>
      <c r="HO217" s="147"/>
      <c r="HP217" s="147"/>
      <c r="HQ217" s="147"/>
      <c r="HR217" s="147"/>
      <c r="HS217" s="147"/>
      <c r="HT217" s="147"/>
      <c r="HU217" s="147"/>
      <c r="HV217" s="147"/>
      <c r="HW217" s="147"/>
      <c r="HX217" s="147"/>
      <c r="HY217" s="147"/>
      <c r="HZ217" s="147"/>
      <c r="IA217" s="147"/>
      <c r="IB217" s="147"/>
      <c r="IC217" s="147"/>
      <c r="ID217" s="147"/>
      <c r="IE217" s="147"/>
      <c r="IF217" s="147"/>
      <c r="IG217" s="147"/>
      <c r="IH217" s="147"/>
      <c r="II217" s="147"/>
      <c r="IJ217" s="147"/>
      <c r="IK217" s="147"/>
      <c r="IL217" s="147"/>
      <c r="IM217" s="147"/>
      <c r="IN217" s="147"/>
      <c r="IO217" s="147"/>
      <c r="IP217" s="147"/>
      <c r="IQ217" s="147"/>
      <c r="IR217" s="147"/>
      <c r="IS217" s="147"/>
      <c r="IT217" s="147"/>
      <c r="IU217" s="147"/>
      <c r="IV217" s="147"/>
      <c r="IW217" s="147"/>
    </row>
    <row r="218" customFormat="false" ht="12" hidden="false" customHeight="true" outlineLevel="0" collapsed="false">
      <c r="AG218" s="147"/>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c r="BI218" s="147"/>
      <c r="BJ218" s="147"/>
      <c r="BK218" s="147"/>
      <c r="BL218" s="147"/>
      <c r="BM218" s="147"/>
      <c r="BN218" s="147"/>
      <c r="BO218" s="147"/>
      <c r="BP218" s="147"/>
      <c r="BQ218" s="147"/>
      <c r="BR218" s="147"/>
      <c r="BS218" s="147"/>
      <c r="BT218" s="147"/>
      <c r="BU218" s="147"/>
      <c r="BV218" s="147"/>
      <c r="BW218" s="147"/>
      <c r="BX218" s="147"/>
      <c r="BY218" s="147"/>
      <c r="BZ218" s="147"/>
      <c r="CA218" s="147"/>
      <c r="CB218" s="147"/>
      <c r="CC218" s="147"/>
      <c r="CD218" s="147"/>
      <c r="CE218" s="147"/>
      <c r="CF218" s="147"/>
      <c r="CG218" s="147"/>
      <c r="CH218" s="147"/>
      <c r="CI218" s="147"/>
      <c r="CJ218" s="147"/>
      <c r="CK218" s="147"/>
      <c r="CL218" s="147"/>
      <c r="CM218" s="147"/>
      <c r="CN218" s="147"/>
      <c r="CO218" s="147"/>
      <c r="CP218" s="147"/>
      <c r="CQ218" s="147"/>
      <c r="CR218" s="147"/>
      <c r="CS218" s="147"/>
      <c r="CT218" s="147"/>
      <c r="CU218" s="147"/>
      <c r="CV218" s="147"/>
      <c r="CW218" s="147"/>
      <c r="CX218" s="147"/>
      <c r="CY218" s="147"/>
      <c r="CZ218" s="147"/>
      <c r="DA218" s="147"/>
      <c r="DB218" s="147"/>
      <c r="DC218" s="147"/>
      <c r="DD218" s="147"/>
      <c r="DE218" s="147"/>
      <c r="DF218" s="147"/>
      <c r="DG218" s="147"/>
      <c r="DH218" s="147"/>
      <c r="DI218" s="147"/>
      <c r="DJ218" s="147"/>
      <c r="DK218" s="147"/>
      <c r="DL218" s="147"/>
      <c r="DM218" s="147"/>
      <c r="DN218" s="147"/>
      <c r="DO218" s="147"/>
      <c r="DP218" s="147"/>
      <c r="DQ218" s="147"/>
      <c r="DR218" s="147"/>
      <c r="DS218" s="147"/>
      <c r="DT218" s="147"/>
      <c r="DU218" s="147"/>
      <c r="DV218" s="147"/>
      <c r="DW218" s="147"/>
      <c r="DX218" s="147"/>
      <c r="DY218" s="147"/>
      <c r="DZ218" s="147"/>
      <c r="EA218" s="147"/>
      <c r="EB218" s="147"/>
      <c r="EC218" s="147"/>
      <c r="ED218" s="147"/>
      <c r="EE218" s="147"/>
      <c r="EF218" s="147"/>
      <c r="EG218" s="147"/>
      <c r="EH218" s="147"/>
      <c r="EI218" s="147"/>
      <c r="EJ218" s="147"/>
      <c r="EK218" s="147"/>
      <c r="EL218" s="147"/>
      <c r="EM218" s="147"/>
      <c r="EN218" s="147"/>
      <c r="EO218" s="147"/>
      <c r="EP218" s="147"/>
      <c r="EQ218" s="147"/>
      <c r="ER218" s="147"/>
      <c r="ES218" s="147"/>
      <c r="ET218" s="147"/>
      <c r="EU218" s="147"/>
      <c r="EV218" s="147"/>
      <c r="EW218" s="147"/>
      <c r="EX218" s="147"/>
      <c r="EY218" s="147"/>
      <c r="EZ218" s="147"/>
      <c r="FA218" s="147"/>
      <c r="FB218" s="147"/>
      <c r="FC218" s="147"/>
      <c r="FD218" s="147"/>
      <c r="FE218" s="147"/>
      <c r="FF218" s="147"/>
      <c r="FG218" s="147"/>
      <c r="FH218" s="147"/>
      <c r="FI218" s="147"/>
      <c r="FJ218" s="147"/>
      <c r="FK218" s="147"/>
      <c r="FL218" s="147"/>
      <c r="FM218" s="147"/>
      <c r="FN218" s="147"/>
      <c r="FO218" s="147"/>
      <c r="FP218" s="147"/>
      <c r="FQ218" s="147"/>
      <c r="FR218" s="147"/>
      <c r="FS218" s="147"/>
      <c r="FT218" s="147"/>
      <c r="FU218" s="147"/>
      <c r="FV218" s="147"/>
      <c r="FW218" s="147"/>
      <c r="FX218" s="147"/>
      <c r="FY218" s="147"/>
      <c r="FZ218" s="147"/>
      <c r="GA218" s="147"/>
      <c r="GB218" s="147"/>
      <c r="GC218" s="147"/>
      <c r="GD218" s="147"/>
      <c r="GE218" s="147"/>
      <c r="GF218" s="147"/>
      <c r="GG218" s="147"/>
      <c r="GH218" s="147"/>
      <c r="GI218" s="147"/>
      <c r="GJ218" s="147"/>
      <c r="GK218" s="147"/>
      <c r="GL218" s="147"/>
      <c r="GM218" s="147"/>
      <c r="GN218" s="147"/>
      <c r="GO218" s="147"/>
      <c r="GP218" s="147"/>
      <c r="GQ218" s="147"/>
      <c r="GR218" s="147"/>
      <c r="GS218" s="147"/>
      <c r="GT218" s="147"/>
      <c r="GU218" s="147"/>
      <c r="GV218" s="147"/>
      <c r="GW218" s="147"/>
      <c r="GX218" s="147"/>
      <c r="GY218" s="147"/>
      <c r="GZ218" s="147"/>
      <c r="HA218" s="147"/>
      <c r="HB218" s="147"/>
      <c r="HC218" s="147"/>
      <c r="HD218" s="147"/>
      <c r="HE218" s="147"/>
      <c r="HF218" s="147"/>
      <c r="HG218" s="147"/>
      <c r="HH218" s="147"/>
      <c r="HI218" s="147"/>
      <c r="HJ218" s="147"/>
      <c r="HK218" s="147"/>
      <c r="HL218" s="147"/>
      <c r="HM218" s="147"/>
      <c r="HN218" s="147"/>
      <c r="HO218" s="147"/>
      <c r="HP218" s="147"/>
      <c r="HQ218" s="147"/>
      <c r="HR218" s="147"/>
      <c r="HS218" s="147"/>
      <c r="HT218" s="147"/>
      <c r="HU218" s="147"/>
      <c r="HV218" s="147"/>
      <c r="HW218" s="147"/>
      <c r="HX218" s="147"/>
      <c r="HY218" s="147"/>
      <c r="HZ218" s="147"/>
      <c r="IA218" s="147"/>
      <c r="IB218" s="147"/>
      <c r="IC218" s="147"/>
      <c r="ID218" s="147"/>
      <c r="IE218" s="147"/>
      <c r="IF218" s="147"/>
      <c r="IG218" s="147"/>
      <c r="IH218" s="147"/>
      <c r="II218" s="147"/>
      <c r="IJ218" s="147"/>
      <c r="IK218" s="147"/>
      <c r="IL218" s="147"/>
      <c r="IM218" s="147"/>
      <c r="IN218" s="147"/>
      <c r="IO218" s="147"/>
      <c r="IP218" s="147"/>
      <c r="IQ218" s="147"/>
      <c r="IR218" s="147"/>
      <c r="IS218" s="147"/>
      <c r="IT218" s="147"/>
      <c r="IU218" s="147"/>
      <c r="IV218" s="147"/>
      <c r="IW218" s="147"/>
    </row>
    <row r="219" customFormat="false" ht="12" hidden="false" customHeight="true" outlineLevel="0" collapsed="false">
      <c r="AG219" s="147"/>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c r="BI219" s="147"/>
      <c r="BJ219" s="147"/>
      <c r="BK219" s="147"/>
      <c r="BL219" s="147"/>
      <c r="BM219" s="147"/>
      <c r="BN219" s="147"/>
      <c r="BO219" s="147"/>
      <c r="BP219" s="147"/>
      <c r="BQ219" s="147"/>
      <c r="BR219" s="147"/>
      <c r="BS219" s="147"/>
      <c r="BT219" s="147"/>
      <c r="BU219" s="147"/>
      <c r="BV219" s="147"/>
      <c r="BW219" s="147"/>
      <c r="BX219" s="147"/>
      <c r="BY219" s="147"/>
      <c r="BZ219" s="147"/>
      <c r="CA219" s="147"/>
      <c r="CB219" s="147"/>
      <c r="CC219" s="147"/>
      <c r="CD219" s="147"/>
      <c r="CE219" s="147"/>
      <c r="CF219" s="147"/>
      <c r="CG219" s="147"/>
      <c r="CH219" s="147"/>
      <c r="CI219" s="147"/>
      <c r="CJ219" s="147"/>
      <c r="CK219" s="147"/>
      <c r="CL219" s="147"/>
      <c r="CM219" s="147"/>
      <c r="CN219" s="147"/>
      <c r="CO219" s="147"/>
      <c r="CP219" s="147"/>
      <c r="CQ219" s="147"/>
      <c r="CR219" s="147"/>
      <c r="CS219" s="147"/>
      <c r="CT219" s="147"/>
      <c r="CU219" s="147"/>
      <c r="CV219" s="147"/>
      <c r="CW219" s="147"/>
      <c r="CX219" s="147"/>
      <c r="CY219" s="147"/>
      <c r="CZ219" s="147"/>
      <c r="DA219" s="147"/>
      <c r="DB219" s="147"/>
      <c r="DC219" s="147"/>
      <c r="DD219" s="147"/>
      <c r="DE219" s="147"/>
      <c r="DF219" s="147"/>
      <c r="DG219" s="147"/>
      <c r="DH219" s="147"/>
      <c r="DI219" s="147"/>
      <c r="DJ219" s="147"/>
      <c r="DK219" s="147"/>
      <c r="DL219" s="147"/>
      <c r="DM219" s="147"/>
      <c r="DN219" s="147"/>
      <c r="DO219" s="147"/>
      <c r="DP219" s="147"/>
      <c r="DQ219" s="147"/>
      <c r="DR219" s="147"/>
      <c r="DS219" s="147"/>
      <c r="DT219" s="147"/>
      <c r="DU219" s="147"/>
      <c r="DV219" s="147"/>
      <c r="DW219" s="147"/>
      <c r="DX219" s="147"/>
      <c r="DY219" s="147"/>
      <c r="DZ219" s="147"/>
      <c r="EA219" s="147"/>
      <c r="EB219" s="147"/>
      <c r="EC219" s="147"/>
      <c r="ED219" s="147"/>
      <c r="EE219" s="147"/>
      <c r="EF219" s="147"/>
      <c r="EG219" s="147"/>
      <c r="EH219" s="147"/>
      <c r="EI219" s="147"/>
      <c r="EJ219" s="147"/>
      <c r="EK219" s="147"/>
      <c r="EL219" s="147"/>
      <c r="EM219" s="147"/>
      <c r="EN219" s="147"/>
      <c r="EO219" s="147"/>
      <c r="EP219" s="147"/>
      <c r="EQ219" s="147"/>
      <c r="ER219" s="147"/>
      <c r="ES219" s="147"/>
      <c r="ET219" s="147"/>
      <c r="EU219" s="147"/>
      <c r="EV219" s="147"/>
      <c r="EW219" s="147"/>
      <c r="EX219" s="147"/>
      <c r="EY219" s="147"/>
      <c r="EZ219" s="147"/>
      <c r="FA219" s="147"/>
      <c r="FB219" s="147"/>
      <c r="FC219" s="147"/>
      <c r="FD219" s="147"/>
      <c r="FE219" s="147"/>
      <c r="FF219" s="147"/>
      <c r="FG219" s="147"/>
      <c r="FH219" s="147"/>
      <c r="FI219" s="147"/>
      <c r="FJ219" s="147"/>
      <c r="FK219" s="147"/>
      <c r="FL219" s="147"/>
      <c r="FM219" s="147"/>
      <c r="FN219" s="147"/>
      <c r="FO219" s="147"/>
      <c r="FP219" s="147"/>
      <c r="FQ219" s="147"/>
      <c r="FR219" s="147"/>
      <c r="FS219" s="147"/>
      <c r="FT219" s="147"/>
      <c r="FU219" s="147"/>
      <c r="FV219" s="147"/>
      <c r="FW219" s="147"/>
      <c r="FX219" s="147"/>
      <c r="FY219" s="147"/>
      <c r="FZ219" s="147"/>
      <c r="GA219" s="147"/>
      <c r="GB219" s="147"/>
      <c r="GC219" s="147"/>
      <c r="GD219" s="147"/>
      <c r="GE219" s="147"/>
      <c r="GF219" s="147"/>
      <c r="GG219" s="147"/>
      <c r="GH219" s="147"/>
      <c r="GI219" s="147"/>
      <c r="GJ219" s="147"/>
      <c r="GK219" s="147"/>
      <c r="GL219" s="147"/>
      <c r="GM219" s="147"/>
      <c r="GN219" s="147"/>
      <c r="GO219" s="147"/>
      <c r="GP219" s="147"/>
      <c r="GQ219" s="147"/>
      <c r="GR219" s="147"/>
      <c r="GS219" s="147"/>
      <c r="GT219" s="147"/>
      <c r="GU219" s="147"/>
      <c r="GV219" s="147"/>
      <c r="GW219" s="147"/>
      <c r="GX219" s="147"/>
      <c r="GY219" s="147"/>
      <c r="GZ219" s="147"/>
      <c r="HA219" s="147"/>
      <c r="HB219" s="147"/>
      <c r="HC219" s="147"/>
      <c r="HD219" s="147"/>
      <c r="HE219" s="147"/>
      <c r="HF219" s="147"/>
      <c r="HG219" s="147"/>
      <c r="HH219" s="147"/>
      <c r="HI219" s="147"/>
      <c r="HJ219" s="147"/>
      <c r="HK219" s="147"/>
      <c r="HL219" s="147"/>
      <c r="HM219" s="147"/>
      <c r="HN219" s="147"/>
      <c r="HO219" s="147"/>
      <c r="HP219" s="147"/>
      <c r="HQ219" s="147"/>
      <c r="HR219" s="147"/>
      <c r="HS219" s="147"/>
      <c r="HT219" s="147"/>
      <c r="HU219" s="147"/>
      <c r="HV219" s="147"/>
      <c r="HW219" s="147"/>
      <c r="HX219" s="147"/>
      <c r="HY219" s="147"/>
      <c r="HZ219" s="147"/>
      <c r="IA219" s="147"/>
      <c r="IB219" s="147"/>
      <c r="IC219" s="147"/>
      <c r="ID219" s="147"/>
      <c r="IE219" s="147"/>
      <c r="IF219" s="147"/>
      <c r="IG219" s="147"/>
      <c r="IH219" s="147"/>
      <c r="II219" s="147"/>
      <c r="IJ219" s="147"/>
      <c r="IK219" s="147"/>
      <c r="IL219" s="147"/>
      <c r="IM219" s="147"/>
      <c r="IN219" s="147"/>
      <c r="IO219" s="147"/>
      <c r="IP219" s="147"/>
      <c r="IQ219" s="147"/>
      <c r="IR219" s="147"/>
      <c r="IS219" s="147"/>
      <c r="IT219" s="147"/>
      <c r="IU219" s="147"/>
      <c r="IV219" s="147"/>
      <c r="IW219" s="147"/>
    </row>
    <row r="220" customFormat="false" ht="12" hidden="false" customHeight="true" outlineLevel="0" collapsed="false">
      <c r="AG220" s="147"/>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c r="BI220" s="147"/>
      <c r="BJ220" s="147"/>
      <c r="BK220" s="147"/>
      <c r="BL220" s="147"/>
      <c r="BM220" s="147"/>
      <c r="BN220" s="147"/>
      <c r="BO220" s="147"/>
      <c r="BP220" s="147"/>
      <c r="BQ220" s="147"/>
      <c r="BR220" s="147"/>
      <c r="BS220" s="147"/>
      <c r="BT220" s="147"/>
      <c r="BU220" s="147"/>
      <c r="BV220" s="147"/>
      <c r="BW220" s="147"/>
      <c r="BX220" s="147"/>
      <c r="BY220" s="147"/>
      <c r="BZ220" s="147"/>
      <c r="CA220" s="147"/>
      <c r="CB220" s="147"/>
      <c r="CC220" s="147"/>
      <c r="CD220" s="147"/>
      <c r="CE220" s="147"/>
      <c r="CF220" s="147"/>
      <c r="CG220" s="147"/>
      <c r="CH220" s="147"/>
      <c r="CI220" s="147"/>
      <c r="CJ220" s="147"/>
      <c r="CK220" s="147"/>
      <c r="CL220" s="147"/>
      <c r="CM220" s="147"/>
      <c r="CN220" s="147"/>
      <c r="CO220" s="147"/>
      <c r="CP220" s="147"/>
      <c r="CQ220" s="147"/>
      <c r="CR220" s="147"/>
      <c r="CS220" s="147"/>
      <c r="CT220" s="147"/>
      <c r="CU220" s="147"/>
      <c r="CV220" s="147"/>
      <c r="CW220" s="147"/>
      <c r="CX220" s="147"/>
      <c r="CY220" s="147"/>
      <c r="CZ220" s="147"/>
      <c r="DA220" s="147"/>
      <c r="DB220" s="147"/>
      <c r="DC220" s="147"/>
      <c r="DD220" s="147"/>
      <c r="DE220" s="147"/>
      <c r="DF220" s="147"/>
      <c r="DG220" s="147"/>
      <c r="DH220" s="147"/>
      <c r="DI220" s="147"/>
      <c r="DJ220" s="147"/>
      <c r="DK220" s="147"/>
      <c r="DL220" s="147"/>
      <c r="DM220" s="147"/>
      <c r="DN220" s="147"/>
      <c r="DO220" s="147"/>
      <c r="DP220" s="147"/>
      <c r="DQ220" s="147"/>
      <c r="DR220" s="147"/>
      <c r="DS220" s="147"/>
      <c r="DT220" s="147"/>
      <c r="DU220" s="147"/>
      <c r="DV220" s="147"/>
      <c r="DW220" s="147"/>
      <c r="DX220" s="147"/>
      <c r="DY220" s="147"/>
      <c r="DZ220" s="147"/>
      <c r="EA220" s="147"/>
      <c r="EB220" s="147"/>
      <c r="EC220" s="147"/>
      <c r="ED220" s="147"/>
      <c r="EE220" s="147"/>
      <c r="EF220" s="147"/>
      <c r="EG220" s="147"/>
      <c r="EH220" s="147"/>
      <c r="EI220" s="147"/>
      <c r="EJ220" s="147"/>
      <c r="EK220" s="147"/>
      <c r="EL220" s="147"/>
      <c r="EM220" s="147"/>
      <c r="EN220" s="147"/>
      <c r="EO220" s="147"/>
      <c r="EP220" s="147"/>
      <c r="EQ220" s="147"/>
      <c r="ER220" s="147"/>
      <c r="ES220" s="147"/>
      <c r="ET220" s="147"/>
      <c r="EU220" s="147"/>
      <c r="EV220" s="147"/>
      <c r="EW220" s="147"/>
      <c r="EX220" s="147"/>
      <c r="EY220" s="147"/>
      <c r="EZ220" s="147"/>
      <c r="FA220" s="147"/>
      <c r="FB220" s="147"/>
      <c r="FC220" s="147"/>
      <c r="FD220" s="147"/>
      <c r="FE220" s="147"/>
      <c r="FF220" s="147"/>
      <c r="FG220" s="147"/>
      <c r="FH220" s="147"/>
      <c r="FI220" s="147"/>
      <c r="FJ220" s="147"/>
      <c r="FK220" s="147"/>
      <c r="FL220" s="147"/>
      <c r="FM220" s="147"/>
      <c r="FN220" s="147"/>
      <c r="FO220" s="147"/>
      <c r="FP220" s="147"/>
      <c r="FQ220" s="147"/>
      <c r="FR220" s="147"/>
      <c r="FS220" s="147"/>
      <c r="FT220" s="147"/>
      <c r="FU220" s="147"/>
      <c r="FV220" s="147"/>
      <c r="FW220" s="147"/>
      <c r="FX220" s="147"/>
      <c r="FY220" s="147"/>
      <c r="FZ220" s="147"/>
      <c r="GA220" s="147"/>
      <c r="GB220" s="147"/>
      <c r="GC220" s="147"/>
      <c r="GD220" s="147"/>
      <c r="GE220" s="147"/>
      <c r="GF220" s="147"/>
      <c r="GG220" s="147"/>
      <c r="GH220" s="147"/>
      <c r="GI220" s="147"/>
      <c r="GJ220" s="147"/>
      <c r="GK220" s="147"/>
      <c r="GL220" s="147"/>
      <c r="GM220" s="147"/>
      <c r="GN220" s="147"/>
      <c r="GO220" s="147"/>
      <c r="GP220" s="147"/>
      <c r="GQ220" s="147"/>
      <c r="GR220" s="147"/>
      <c r="GS220" s="147"/>
      <c r="GT220" s="147"/>
      <c r="GU220" s="147"/>
      <c r="GV220" s="147"/>
      <c r="GW220" s="147"/>
      <c r="GX220" s="147"/>
      <c r="GY220" s="147"/>
      <c r="GZ220" s="147"/>
      <c r="HA220" s="147"/>
      <c r="HB220" s="147"/>
      <c r="HC220" s="147"/>
      <c r="HD220" s="147"/>
      <c r="HE220" s="147"/>
      <c r="HF220" s="147"/>
      <c r="HG220" s="147"/>
      <c r="HH220" s="147"/>
      <c r="HI220" s="147"/>
      <c r="HJ220" s="147"/>
      <c r="HK220" s="147"/>
      <c r="HL220" s="147"/>
      <c r="HM220" s="147"/>
      <c r="HN220" s="147"/>
      <c r="HO220" s="147"/>
      <c r="HP220" s="147"/>
      <c r="HQ220" s="147"/>
      <c r="HR220" s="147"/>
      <c r="HS220" s="147"/>
      <c r="HT220" s="147"/>
      <c r="HU220" s="147"/>
      <c r="HV220" s="147"/>
      <c r="HW220" s="147"/>
      <c r="HX220" s="147"/>
      <c r="HY220" s="147"/>
      <c r="HZ220" s="147"/>
      <c r="IA220" s="147"/>
      <c r="IB220" s="147"/>
      <c r="IC220" s="147"/>
      <c r="ID220" s="147"/>
      <c r="IE220" s="147"/>
      <c r="IF220" s="147"/>
      <c r="IG220" s="147"/>
      <c r="IH220" s="147"/>
      <c r="II220" s="147"/>
      <c r="IJ220" s="147"/>
      <c r="IK220" s="147"/>
      <c r="IL220" s="147"/>
      <c r="IM220" s="147"/>
      <c r="IN220" s="147"/>
      <c r="IO220" s="147"/>
      <c r="IP220" s="147"/>
      <c r="IQ220" s="147"/>
      <c r="IR220" s="147"/>
      <c r="IS220" s="147"/>
      <c r="IT220" s="147"/>
      <c r="IU220" s="147"/>
      <c r="IV220" s="147"/>
      <c r="IW220" s="147"/>
    </row>
    <row r="221" customFormat="false" ht="12" hidden="false" customHeight="true" outlineLevel="0" collapsed="false">
      <c r="AG221" s="147"/>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c r="BI221" s="147"/>
      <c r="BJ221" s="147"/>
      <c r="BK221" s="147"/>
      <c r="BL221" s="147"/>
      <c r="BM221" s="147"/>
      <c r="BN221" s="147"/>
      <c r="BO221" s="147"/>
      <c r="BP221" s="147"/>
      <c r="BQ221" s="147"/>
      <c r="BR221" s="147"/>
      <c r="BS221" s="147"/>
      <c r="BT221" s="147"/>
      <c r="BU221" s="147"/>
      <c r="BV221" s="147"/>
      <c r="BW221" s="147"/>
      <c r="BX221" s="147"/>
      <c r="BY221" s="147"/>
      <c r="BZ221" s="147"/>
      <c r="CA221" s="147"/>
      <c r="CB221" s="147"/>
      <c r="CC221" s="147"/>
      <c r="CD221" s="147"/>
      <c r="CE221" s="147"/>
      <c r="CF221" s="147"/>
      <c r="CG221" s="147"/>
      <c r="CH221" s="147"/>
      <c r="CI221" s="147"/>
      <c r="CJ221" s="147"/>
      <c r="CK221" s="147"/>
      <c r="CL221" s="147"/>
      <c r="CM221" s="147"/>
      <c r="CN221" s="147"/>
      <c r="CO221" s="147"/>
      <c r="CP221" s="147"/>
      <c r="CQ221" s="147"/>
      <c r="CR221" s="147"/>
      <c r="CS221" s="147"/>
      <c r="CT221" s="147"/>
      <c r="CU221" s="147"/>
      <c r="CV221" s="147"/>
      <c r="CW221" s="147"/>
      <c r="CX221" s="147"/>
      <c r="CY221" s="147"/>
      <c r="CZ221" s="147"/>
      <c r="DA221" s="147"/>
      <c r="DB221" s="147"/>
      <c r="DC221" s="147"/>
      <c r="DD221" s="147"/>
      <c r="DE221" s="147"/>
      <c r="DF221" s="147"/>
      <c r="DG221" s="147"/>
      <c r="DH221" s="147"/>
      <c r="DI221" s="147"/>
      <c r="DJ221" s="147"/>
      <c r="DK221" s="147"/>
      <c r="DL221" s="147"/>
      <c r="DM221" s="147"/>
      <c r="DN221" s="147"/>
      <c r="DO221" s="147"/>
      <c r="DP221" s="147"/>
      <c r="DQ221" s="147"/>
      <c r="DR221" s="147"/>
      <c r="DS221" s="147"/>
      <c r="DT221" s="147"/>
      <c r="DU221" s="147"/>
      <c r="DV221" s="147"/>
      <c r="DW221" s="147"/>
      <c r="DX221" s="147"/>
      <c r="DY221" s="147"/>
      <c r="DZ221" s="147"/>
      <c r="EA221" s="147"/>
      <c r="EB221" s="147"/>
      <c r="EC221" s="147"/>
      <c r="ED221" s="147"/>
      <c r="EE221" s="147"/>
      <c r="EF221" s="147"/>
      <c r="EG221" s="147"/>
      <c r="EH221" s="147"/>
      <c r="EI221" s="147"/>
      <c r="EJ221" s="147"/>
      <c r="EK221" s="147"/>
      <c r="EL221" s="147"/>
      <c r="EM221" s="147"/>
      <c r="EN221" s="147"/>
      <c r="EO221" s="147"/>
      <c r="EP221" s="147"/>
      <c r="EQ221" s="147"/>
      <c r="ER221" s="147"/>
      <c r="ES221" s="147"/>
      <c r="ET221" s="147"/>
      <c r="EU221" s="147"/>
      <c r="EV221" s="147"/>
      <c r="EW221" s="147"/>
      <c r="EX221" s="147"/>
      <c r="EY221" s="147"/>
      <c r="EZ221" s="147"/>
      <c r="FA221" s="147"/>
      <c r="FB221" s="147"/>
      <c r="FC221" s="147"/>
      <c r="FD221" s="147"/>
      <c r="FE221" s="147"/>
      <c r="FF221" s="147"/>
      <c r="FG221" s="147"/>
      <c r="FH221" s="147"/>
      <c r="FI221" s="147"/>
      <c r="FJ221" s="147"/>
      <c r="FK221" s="147"/>
      <c r="FL221" s="147"/>
      <c r="FM221" s="147"/>
      <c r="FN221" s="147"/>
      <c r="FO221" s="147"/>
      <c r="FP221" s="147"/>
      <c r="FQ221" s="147"/>
      <c r="FR221" s="147"/>
      <c r="FS221" s="147"/>
      <c r="FT221" s="147"/>
      <c r="FU221" s="147"/>
      <c r="FV221" s="147"/>
      <c r="FW221" s="147"/>
      <c r="FX221" s="147"/>
      <c r="FY221" s="147"/>
      <c r="FZ221" s="147"/>
      <c r="GA221" s="147"/>
      <c r="GB221" s="147"/>
      <c r="GC221" s="147"/>
      <c r="GD221" s="147"/>
      <c r="GE221" s="147"/>
      <c r="GF221" s="147"/>
      <c r="GG221" s="147"/>
      <c r="GH221" s="147"/>
      <c r="GI221" s="147"/>
      <c r="GJ221" s="147"/>
      <c r="GK221" s="147"/>
      <c r="GL221" s="147"/>
      <c r="GM221" s="147"/>
      <c r="GN221" s="147"/>
      <c r="GO221" s="147"/>
      <c r="GP221" s="147"/>
      <c r="GQ221" s="147"/>
      <c r="GR221" s="147"/>
      <c r="GS221" s="147"/>
      <c r="GT221" s="147"/>
      <c r="GU221" s="147"/>
      <c r="GV221" s="147"/>
      <c r="GW221" s="147"/>
      <c r="GX221" s="147"/>
      <c r="GY221" s="147"/>
      <c r="GZ221" s="147"/>
      <c r="HA221" s="147"/>
      <c r="HB221" s="147"/>
      <c r="HC221" s="147"/>
      <c r="HD221" s="147"/>
      <c r="HE221" s="147"/>
      <c r="HF221" s="147"/>
      <c r="HG221" s="147"/>
      <c r="HH221" s="147"/>
      <c r="HI221" s="147"/>
      <c r="HJ221" s="147"/>
      <c r="HK221" s="147"/>
      <c r="HL221" s="147"/>
      <c r="HM221" s="147"/>
      <c r="HN221" s="147"/>
      <c r="HO221" s="147"/>
      <c r="HP221" s="147"/>
      <c r="HQ221" s="147"/>
      <c r="HR221" s="147"/>
      <c r="HS221" s="147"/>
      <c r="HT221" s="147"/>
      <c r="HU221" s="147"/>
      <c r="HV221" s="147"/>
      <c r="HW221" s="147"/>
      <c r="HX221" s="147"/>
      <c r="HY221" s="147"/>
      <c r="HZ221" s="147"/>
      <c r="IA221" s="147"/>
      <c r="IB221" s="147"/>
      <c r="IC221" s="147"/>
      <c r="ID221" s="147"/>
      <c r="IE221" s="147"/>
      <c r="IF221" s="147"/>
      <c r="IG221" s="147"/>
      <c r="IH221" s="147"/>
      <c r="II221" s="147"/>
      <c r="IJ221" s="147"/>
      <c r="IK221" s="147"/>
      <c r="IL221" s="147"/>
      <c r="IM221" s="147"/>
      <c r="IN221" s="147"/>
      <c r="IO221" s="147"/>
      <c r="IP221" s="147"/>
      <c r="IQ221" s="147"/>
      <c r="IR221" s="147"/>
      <c r="IS221" s="147"/>
      <c r="IT221" s="147"/>
      <c r="IU221" s="147"/>
      <c r="IV221" s="147"/>
      <c r="IW221" s="147"/>
    </row>
    <row r="222" customFormat="false" ht="12" hidden="false" customHeight="true" outlineLevel="0" collapsed="false">
      <c r="AG222" s="147"/>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c r="BI222" s="147"/>
      <c r="BJ222" s="147"/>
      <c r="BK222" s="147"/>
      <c r="BL222" s="147"/>
      <c r="BM222" s="147"/>
      <c r="BN222" s="147"/>
      <c r="BO222" s="147"/>
      <c r="BP222" s="147"/>
      <c r="BQ222" s="147"/>
      <c r="BR222" s="147"/>
      <c r="BS222" s="147"/>
      <c r="BT222" s="147"/>
      <c r="BU222" s="147"/>
      <c r="BV222" s="147"/>
      <c r="BW222" s="147"/>
      <c r="BX222" s="147"/>
      <c r="BY222" s="147"/>
      <c r="BZ222" s="147"/>
      <c r="CA222" s="147"/>
      <c r="CB222" s="147"/>
      <c r="CC222" s="147"/>
      <c r="CD222" s="147"/>
      <c r="CE222" s="147"/>
      <c r="CF222" s="147"/>
      <c r="CG222" s="147"/>
      <c r="CH222" s="147"/>
      <c r="CI222" s="147"/>
      <c r="CJ222" s="147"/>
      <c r="CK222" s="147"/>
      <c r="CL222" s="147"/>
      <c r="CM222" s="147"/>
      <c r="CN222" s="147"/>
      <c r="CO222" s="147"/>
      <c r="CP222" s="147"/>
      <c r="CQ222" s="147"/>
      <c r="CR222" s="147"/>
      <c r="CS222" s="147"/>
      <c r="CT222" s="147"/>
      <c r="CU222" s="147"/>
      <c r="CV222" s="147"/>
      <c r="CW222" s="147"/>
      <c r="CX222" s="147"/>
      <c r="CY222" s="147"/>
      <c r="CZ222" s="147"/>
      <c r="DA222" s="147"/>
      <c r="DB222" s="147"/>
      <c r="DC222" s="147"/>
      <c r="DD222" s="147"/>
      <c r="DE222" s="147"/>
      <c r="DF222" s="147"/>
      <c r="DG222" s="147"/>
      <c r="DH222" s="147"/>
      <c r="DI222" s="147"/>
      <c r="DJ222" s="147"/>
      <c r="DK222" s="147"/>
      <c r="DL222" s="147"/>
      <c r="DM222" s="147"/>
      <c r="DN222" s="147"/>
      <c r="DO222" s="147"/>
      <c r="DP222" s="147"/>
      <c r="DQ222" s="147"/>
      <c r="DR222" s="147"/>
      <c r="DS222" s="147"/>
      <c r="DT222" s="147"/>
      <c r="DU222" s="147"/>
      <c r="DV222" s="147"/>
      <c r="DW222" s="147"/>
      <c r="DX222" s="147"/>
      <c r="DY222" s="147"/>
      <c r="DZ222" s="147"/>
      <c r="EA222" s="147"/>
      <c r="EB222" s="147"/>
      <c r="EC222" s="147"/>
      <c r="ED222" s="147"/>
      <c r="EE222" s="147"/>
      <c r="EF222" s="147"/>
      <c r="EG222" s="147"/>
      <c r="EH222" s="147"/>
      <c r="EI222" s="147"/>
      <c r="EJ222" s="147"/>
      <c r="EK222" s="147"/>
      <c r="EL222" s="147"/>
      <c r="EM222" s="147"/>
      <c r="EN222" s="147"/>
      <c r="EO222" s="147"/>
      <c r="EP222" s="147"/>
      <c r="EQ222" s="147"/>
      <c r="ER222" s="147"/>
      <c r="ES222" s="147"/>
      <c r="ET222" s="147"/>
      <c r="EU222" s="147"/>
      <c r="EV222" s="147"/>
      <c r="EW222" s="147"/>
      <c r="EX222" s="147"/>
      <c r="EY222" s="147"/>
      <c r="EZ222" s="147"/>
      <c r="FA222" s="147"/>
      <c r="FB222" s="147"/>
      <c r="FC222" s="147"/>
      <c r="FD222" s="147"/>
      <c r="FE222" s="147"/>
      <c r="FF222" s="147"/>
      <c r="FG222" s="147"/>
      <c r="FH222" s="147"/>
      <c r="FI222" s="147"/>
      <c r="FJ222" s="147"/>
      <c r="FK222" s="147"/>
      <c r="FL222" s="147"/>
      <c r="FM222" s="147"/>
      <c r="FN222" s="147"/>
      <c r="FO222" s="147"/>
      <c r="FP222" s="147"/>
      <c r="FQ222" s="147"/>
      <c r="FR222" s="147"/>
      <c r="FS222" s="147"/>
      <c r="FT222" s="147"/>
      <c r="FU222" s="147"/>
      <c r="FV222" s="147"/>
      <c r="FW222" s="147"/>
      <c r="FX222" s="147"/>
      <c r="FY222" s="147"/>
      <c r="FZ222" s="147"/>
      <c r="GA222" s="147"/>
      <c r="GB222" s="147"/>
      <c r="GC222" s="147"/>
      <c r="GD222" s="147"/>
      <c r="GE222" s="147"/>
      <c r="GF222" s="147"/>
      <c r="GG222" s="147"/>
      <c r="GH222" s="147"/>
      <c r="GI222" s="147"/>
      <c r="GJ222" s="147"/>
      <c r="GK222" s="147"/>
      <c r="GL222" s="147"/>
      <c r="GM222" s="147"/>
      <c r="GN222" s="147"/>
      <c r="GO222" s="147"/>
      <c r="GP222" s="147"/>
      <c r="GQ222" s="147"/>
      <c r="GR222" s="147"/>
      <c r="GS222" s="147"/>
      <c r="GT222" s="147"/>
      <c r="GU222" s="147"/>
      <c r="GV222" s="147"/>
      <c r="GW222" s="147"/>
      <c r="GX222" s="147"/>
      <c r="GY222" s="147"/>
      <c r="GZ222" s="147"/>
      <c r="HA222" s="147"/>
      <c r="HB222" s="147"/>
      <c r="HC222" s="147"/>
      <c r="HD222" s="147"/>
      <c r="HE222" s="147"/>
      <c r="HF222" s="147"/>
      <c r="HG222" s="147"/>
      <c r="HH222" s="147"/>
      <c r="HI222" s="147"/>
      <c r="HJ222" s="147"/>
      <c r="HK222" s="147"/>
      <c r="HL222" s="147"/>
      <c r="HM222" s="147"/>
      <c r="HN222" s="147"/>
      <c r="HO222" s="147"/>
      <c r="HP222" s="147"/>
      <c r="HQ222" s="147"/>
      <c r="HR222" s="147"/>
      <c r="HS222" s="147"/>
      <c r="HT222" s="147"/>
      <c r="HU222" s="147"/>
      <c r="HV222" s="147"/>
      <c r="HW222" s="147"/>
      <c r="HX222" s="147"/>
      <c r="HY222" s="147"/>
      <c r="HZ222" s="147"/>
      <c r="IA222" s="147"/>
      <c r="IB222" s="147"/>
      <c r="IC222" s="147"/>
      <c r="ID222" s="147"/>
      <c r="IE222" s="147"/>
      <c r="IF222" s="147"/>
      <c r="IG222" s="147"/>
      <c r="IH222" s="147"/>
      <c r="II222" s="147"/>
      <c r="IJ222" s="147"/>
      <c r="IK222" s="147"/>
      <c r="IL222" s="147"/>
      <c r="IM222" s="147"/>
      <c r="IN222" s="147"/>
      <c r="IO222" s="147"/>
      <c r="IP222" s="147"/>
      <c r="IQ222" s="147"/>
      <c r="IR222" s="147"/>
      <c r="IS222" s="147"/>
      <c r="IT222" s="147"/>
      <c r="IU222" s="147"/>
      <c r="IV222" s="147"/>
      <c r="IW222" s="147"/>
    </row>
    <row r="223" customFormat="false" ht="12" hidden="false" customHeight="true" outlineLevel="0" collapsed="false">
      <c r="AG223" s="147"/>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c r="BI223" s="147"/>
      <c r="BJ223" s="147"/>
      <c r="BK223" s="147"/>
      <c r="BL223" s="147"/>
      <c r="BM223" s="147"/>
      <c r="BN223" s="147"/>
      <c r="BO223" s="147"/>
      <c r="BP223" s="147"/>
      <c r="BQ223" s="147"/>
      <c r="BR223" s="147"/>
      <c r="BS223" s="147"/>
      <c r="BT223" s="147"/>
      <c r="BU223" s="147"/>
      <c r="BV223" s="147"/>
      <c r="BW223" s="147"/>
      <c r="BX223" s="147"/>
      <c r="BY223" s="147"/>
      <c r="BZ223" s="147"/>
      <c r="CA223" s="147"/>
      <c r="CB223" s="147"/>
      <c r="CC223" s="147"/>
      <c r="CD223" s="147"/>
      <c r="CE223" s="147"/>
      <c r="CF223" s="147"/>
      <c r="CG223" s="147"/>
      <c r="CH223" s="147"/>
      <c r="CI223" s="147"/>
      <c r="CJ223" s="147"/>
      <c r="CK223" s="147"/>
      <c r="CL223" s="147"/>
      <c r="CM223" s="147"/>
      <c r="CN223" s="147"/>
      <c r="CO223" s="147"/>
      <c r="CP223" s="147"/>
      <c r="CQ223" s="147"/>
      <c r="CR223" s="147"/>
      <c r="CS223" s="147"/>
      <c r="CT223" s="147"/>
      <c r="CU223" s="147"/>
      <c r="CV223" s="147"/>
      <c r="CW223" s="147"/>
      <c r="CX223" s="147"/>
      <c r="CY223" s="147"/>
      <c r="CZ223" s="147"/>
      <c r="DA223" s="147"/>
      <c r="DB223" s="147"/>
      <c r="DC223" s="147"/>
      <c r="DD223" s="147"/>
      <c r="DE223" s="147"/>
      <c r="DF223" s="147"/>
      <c r="DG223" s="147"/>
      <c r="DH223" s="147"/>
      <c r="DI223" s="147"/>
      <c r="DJ223" s="147"/>
      <c r="DK223" s="147"/>
      <c r="DL223" s="147"/>
      <c r="DM223" s="147"/>
      <c r="DN223" s="147"/>
      <c r="DO223" s="147"/>
      <c r="DP223" s="147"/>
      <c r="DQ223" s="147"/>
      <c r="DR223" s="147"/>
      <c r="DS223" s="147"/>
      <c r="DT223" s="147"/>
      <c r="DU223" s="147"/>
      <c r="DV223" s="147"/>
      <c r="DW223" s="147"/>
      <c r="DX223" s="147"/>
      <c r="DY223" s="147"/>
      <c r="DZ223" s="147"/>
      <c r="EA223" s="147"/>
      <c r="EB223" s="147"/>
      <c r="EC223" s="147"/>
      <c r="ED223" s="147"/>
      <c r="EE223" s="147"/>
      <c r="EF223" s="147"/>
      <c r="EG223" s="147"/>
      <c r="EH223" s="147"/>
      <c r="EI223" s="147"/>
      <c r="EJ223" s="147"/>
      <c r="EK223" s="147"/>
      <c r="EL223" s="147"/>
      <c r="EM223" s="147"/>
      <c r="EN223" s="147"/>
      <c r="EO223" s="147"/>
      <c r="EP223" s="147"/>
      <c r="EQ223" s="147"/>
      <c r="ER223" s="147"/>
      <c r="ES223" s="147"/>
      <c r="ET223" s="147"/>
      <c r="EU223" s="147"/>
      <c r="EV223" s="147"/>
      <c r="EW223" s="147"/>
      <c r="EX223" s="147"/>
      <c r="EY223" s="147"/>
      <c r="EZ223" s="147"/>
      <c r="FA223" s="147"/>
      <c r="FB223" s="147"/>
      <c r="FC223" s="147"/>
      <c r="FD223" s="147"/>
      <c r="FE223" s="147"/>
      <c r="FF223" s="147"/>
      <c r="FG223" s="147"/>
      <c r="FH223" s="147"/>
      <c r="FI223" s="147"/>
      <c r="FJ223" s="147"/>
      <c r="FK223" s="147"/>
      <c r="FL223" s="147"/>
      <c r="FM223" s="147"/>
      <c r="FN223" s="147"/>
      <c r="FO223" s="147"/>
      <c r="FP223" s="147"/>
      <c r="FQ223" s="147"/>
      <c r="FR223" s="147"/>
      <c r="FS223" s="147"/>
      <c r="FT223" s="147"/>
      <c r="FU223" s="147"/>
      <c r="FV223" s="147"/>
      <c r="FW223" s="147"/>
      <c r="FX223" s="147"/>
      <c r="FY223" s="147"/>
      <c r="FZ223" s="147"/>
      <c r="GA223" s="147"/>
      <c r="GB223" s="147"/>
      <c r="GC223" s="147"/>
      <c r="GD223" s="147"/>
      <c r="GE223" s="147"/>
      <c r="GF223" s="147"/>
      <c r="GG223" s="147"/>
      <c r="GH223" s="147"/>
      <c r="GI223" s="147"/>
      <c r="GJ223" s="147"/>
      <c r="GK223" s="147"/>
      <c r="GL223" s="147"/>
      <c r="GM223" s="147"/>
      <c r="GN223" s="147"/>
      <c r="GO223" s="147"/>
      <c r="GP223" s="147"/>
      <c r="GQ223" s="147"/>
      <c r="GR223" s="147"/>
      <c r="GS223" s="147"/>
      <c r="GT223" s="147"/>
      <c r="GU223" s="147"/>
      <c r="GV223" s="147"/>
      <c r="GW223" s="147"/>
      <c r="GX223" s="147"/>
      <c r="GY223" s="147"/>
      <c r="GZ223" s="147"/>
      <c r="HA223" s="147"/>
      <c r="HB223" s="147"/>
      <c r="HC223" s="147"/>
      <c r="HD223" s="147"/>
      <c r="HE223" s="147"/>
      <c r="HF223" s="147"/>
      <c r="HG223" s="147"/>
      <c r="HH223" s="147"/>
      <c r="HI223" s="147"/>
      <c r="HJ223" s="147"/>
      <c r="HK223" s="147"/>
      <c r="HL223" s="147"/>
      <c r="HM223" s="147"/>
      <c r="HN223" s="147"/>
      <c r="HO223" s="147"/>
      <c r="HP223" s="147"/>
      <c r="HQ223" s="147"/>
      <c r="HR223" s="147"/>
      <c r="HS223" s="147"/>
      <c r="HT223" s="147"/>
      <c r="HU223" s="147"/>
      <c r="HV223" s="147"/>
      <c r="HW223" s="147"/>
      <c r="HX223" s="147"/>
      <c r="HY223" s="147"/>
      <c r="HZ223" s="147"/>
      <c r="IA223" s="147"/>
      <c r="IB223" s="147"/>
      <c r="IC223" s="147"/>
      <c r="ID223" s="147"/>
      <c r="IE223" s="147"/>
      <c r="IF223" s="147"/>
      <c r="IG223" s="147"/>
      <c r="IH223" s="147"/>
      <c r="II223" s="147"/>
      <c r="IJ223" s="147"/>
      <c r="IK223" s="147"/>
      <c r="IL223" s="147"/>
      <c r="IM223" s="147"/>
      <c r="IN223" s="147"/>
      <c r="IO223" s="147"/>
      <c r="IP223" s="147"/>
      <c r="IQ223" s="147"/>
      <c r="IR223" s="147"/>
      <c r="IS223" s="147"/>
      <c r="IT223" s="147"/>
      <c r="IU223" s="147"/>
      <c r="IV223" s="147"/>
      <c r="IW223" s="147"/>
    </row>
    <row r="224" customFormat="false" ht="12" hidden="false" customHeight="true" outlineLevel="0" collapsed="false">
      <c r="AG224" s="147"/>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c r="BI224" s="147"/>
      <c r="BJ224" s="147"/>
      <c r="BK224" s="147"/>
      <c r="BL224" s="147"/>
      <c r="BM224" s="147"/>
      <c r="BN224" s="147"/>
      <c r="BO224" s="147"/>
      <c r="BP224" s="147"/>
      <c r="BQ224" s="147"/>
      <c r="BR224" s="147"/>
      <c r="BS224" s="147"/>
      <c r="BT224" s="147"/>
      <c r="BU224" s="147"/>
      <c r="BV224" s="147"/>
      <c r="BW224" s="147"/>
      <c r="BX224" s="147"/>
      <c r="BY224" s="147"/>
      <c r="BZ224" s="147"/>
      <c r="CA224" s="147"/>
      <c r="CB224" s="147"/>
      <c r="CC224" s="147"/>
      <c r="CD224" s="147"/>
      <c r="CE224" s="147"/>
      <c r="CF224" s="147"/>
      <c r="CG224" s="147"/>
      <c r="CH224" s="147"/>
      <c r="CI224" s="147"/>
      <c r="CJ224" s="147"/>
      <c r="CK224" s="147"/>
      <c r="CL224" s="147"/>
      <c r="CM224" s="147"/>
      <c r="CN224" s="147"/>
      <c r="CO224" s="147"/>
      <c r="CP224" s="147"/>
      <c r="CQ224" s="147"/>
      <c r="CR224" s="147"/>
      <c r="CS224" s="147"/>
      <c r="CT224" s="147"/>
      <c r="CU224" s="147"/>
      <c r="CV224" s="147"/>
      <c r="CW224" s="147"/>
      <c r="CX224" s="147"/>
      <c r="CY224" s="147"/>
      <c r="CZ224" s="147"/>
      <c r="DA224" s="147"/>
      <c r="DB224" s="147"/>
      <c r="DC224" s="147"/>
      <c r="DD224" s="147"/>
      <c r="DE224" s="147"/>
      <c r="DF224" s="147"/>
      <c r="DG224" s="147"/>
      <c r="DH224" s="147"/>
      <c r="DI224" s="147"/>
      <c r="DJ224" s="147"/>
      <c r="DK224" s="147"/>
      <c r="DL224" s="147"/>
      <c r="DM224" s="147"/>
      <c r="DN224" s="147"/>
      <c r="DO224" s="147"/>
      <c r="DP224" s="147"/>
      <c r="DQ224" s="147"/>
      <c r="DR224" s="147"/>
      <c r="DS224" s="147"/>
      <c r="DT224" s="147"/>
      <c r="DU224" s="147"/>
      <c r="DV224" s="147"/>
      <c r="DW224" s="147"/>
      <c r="DX224" s="147"/>
      <c r="DY224" s="147"/>
      <c r="DZ224" s="147"/>
      <c r="EA224" s="147"/>
      <c r="EB224" s="147"/>
      <c r="EC224" s="147"/>
      <c r="ED224" s="147"/>
      <c r="EE224" s="147"/>
      <c r="EF224" s="147"/>
      <c r="EG224" s="147"/>
      <c r="EH224" s="147"/>
      <c r="EI224" s="147"/>
      <c r="EJ224" s="147"/>
      <c r="EK224" s="147"/>
      <c r="EL224" s="147"/>
      <c r="EM224" s="147"/>
      <c r="EN224" s="147"/>
      <c r="EO224" s="147"/>
      <c r="EP224" s="147"/>
      <c r="EQ224" s="147"/>
      <c r="ER224" s="147"/>
      <c r="ES224" s="147"/>
      <c r="ET224" s="147"/>
      <c r="EU224" s="147"/>
      <c r="EV224" s="147"/>
      <c r="EW224" s="147"/>
      <c r="EX224" s="147"/>
      <c r="EY224" s="147"/>
      <c r="EZ224" s="147"/>
      <c r="FA224" s="147"/>
      <c r="FB224" s="147"/>
      <c r="FC224" s="147"/>
      <c r="FD224" s="147"/>
      <c r="FE224" s="147"/>
      <c r="FF224" s="147"/>
      <c r="FG224" s="147"/>
      <c r="FH224" s="147"/>
      <c r="FI224" s="147"/>
      <c r="FJ224" s="147"/>
      <c r="FK224" s="147"/>
      <c r="FL224" s="147"/>
      <c r="FM224" s="147"/>
      <c r="FN224" s="147"/>
      <c r="FO224" s="147"/>
      <c r="FP224" s="147"/>
      <c r="FQ224" s="147"/>
      <c r="FR224" s="147"/>
      <c r="FS224" s="147"/>
      <c r="FT224" s="147"/>
      <c r="FU224" s="147"/>
      <c r="FV224" s="147"/>
      <c r="FW224" s="147"/>
      <c r="FX224" s="147"/>
      <c r="FY224" s="147"/>
      <c r="FZ224" s="147"/>
      <c r="GA224" s="147"/>
      <c r="GB224" s="147"/>
      <c r="GC224" s="147"/>
      <c r="GD224" s="147"/>
      <c r="GE224" s="147"/>
      <c r="GF224" s="147"/>
      <c r="GG224" s="147"/>
      <c r="GH224" s="147"/>
      <c r="GI224" s="147"/>
      <c r="GJ224" s="147"/>
      <c r="GK224" s="147"/>
      <c r="GL224" s="147"/>
      <c r="GM224" s="147"/>
      <c r="GN224" s="147"/>
      <c r="GO224" s="147"/>
      <c r="GP224" s="147"/>
      <c r="GQ224" s="147"/>
      <c r="GR224" s="147"/>
      <c r="GS224" s="147"/>
      <c r="GT224" s="147"/>
      <c r="GU224" s="147"/>
      <c r="GV224" s="147"/>
      <c r="GW224" s="147"/>
      <c r="GX224" s="147"/>
      <c r="GY224" s="147"/>
      <c r="GZ224" s="147"/>
      <c r="HA224" s="147"/>
      <c r="HB224" s="147"/>
      <c r="HC224" s="147"/>
      <c r="HD224" s="147"/>
      <c r="HE224" s="147"/>
      <c r="HF224" s="147"/>
      <c r="HG224" s="147"/>
      <c r="HH224" s="147"/>
      <c r="HI224" s="147"/>
      <c r="HJ224" s="147"/>
      <c r="HK224" s="147"/>
      <c r="HL224" s="147"/>
      <c r="HM224" s="147"/>
      <c r="HN224" s="147"/>
      <c r="HO224" s="147"/>
      <c r="HP224" s="147"/>
      <c r="HQ224" s="147"/>
      <c r="HR224" s="147"/>
      <c r="HS224" s="147"/>
      <c r="HT224" s="147"/>
      <c r="HU224" s="147"/>
      <c r="HV224" s="147"/>
      <c r="HW224" s="147"/>
      <c r="HX224" s="147"/>
      <c r="HY224" s="147"/>
      <c r="HZ224" s="147"/>
      <c r="IA224" s="147"/>
      <c r="IB224" s="147"/>
      <c r="IC224" s="147"/>
      <c r="ID224" s="147"/>
      <c r="IE224" s="147"/>
      <c r="IF224" s="147"/>
      <c r="IG224" s="147"/>
      <c r="IH224" s="147"/>
      <c r="II224" s="147"/>
      <c r="IJ224" s="147"/>
      <c r="IK224" s="147"/>
      <c r="IL224" s="147"/>
      <c r="IM224" s="147"/>
      <c r="IN224" s="147"/>
      <c r="IO224" s="147"/>
      <c r="IP224" s="147"/>
      <c r="IQ224" s="147"/>
      <c r="IR224" s="147"/>
      <c r="IS224" s="147"/>
      <c r="IT224" s="147"/>
      <c r="IU224" s="147"/>
      <c r="IV224" s="147"/>
      <c r="IW224" s="147"/>
    </row>
    <row r="225" customFormat="false" ht="12" hidden="false" customHeight="true" outlineLevel="0" collapsed="false">
      <c r="AG225" s="147"/>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c r="BI225" s="147"/>
      <c r="BJ225" s="147"/>
      <c r="BK225" s="147"/>
      <c r="BL225" s="147"/>
      <c r="BM225" s="147"/>
      <c r="BN225" s="147"/>
      <c r="BO225" s="147"/>
      <c r="BP225" s="147"/>
      <c r="BQ225" s="147"/>
      <c r="BR225" s="147"/>
      <c r="BS225" s="147"/>
      <c r="BT225" s="147"/>
      <c r="BU225" s="147"/>
      <c r="BV225" s="147"/>
      <c r="BW225" s="147"/>
      <c r="BX225" s="147"/>
      <c r="BY225" s="147"/>
      <c r="BZ225" s="147"/>
      <c r="CA225" s="147"/>
      <c r="CB225" s="147"/>
      <c r="CC225" s="147"/>
      <c r="CD225" s="147"/>
      <c r="CE225" s="147"/>
      <c r="CF225" s="147"/>
      <c r="CG225" s="147"/>
      <c r="CH225" s="147"/>
      <c r="CI225" s="147"/>
      <c r="CJ225" s="147"/>
      <c r="CK225" s="147"/>
      <c r="CL225" s="147"/>
      <c r="CM225" s="147"/>
      <c r="CN225" s="147"/>
      <c r="CO225" s="147"/>
      <c r="CP225" s="147"/>
      <c r="CQ225" s="147"/>
      <c r="CR225" s="147"/>
      <c r="CS225" s="147"/>
      <c r="CT225" s="147"/>
      <c r="CU225" s="147"/>
      <c r="CV225" s="147"/>
      <c r="CW225" s="147"/>
      <c r="CX225" s="147"/>
      <c r="CY225" s="147"/>
      <c r="CZ225" s="147"/>
      <c r="DA225" s="147"/>
      <c r="DB225" s="147"/>
      <c r="DC225" s="147"/>
      <c r="DD225" s="147"/>
      <c r="DE225" s="147"/>
      <c r="DF225" s="147"/>
      <c r="DG225" s="147"/>
      <c r="DH225" s="147"/>
      <c r="DI225" s="147"/>
      <c r="DJ225" s="147"/>
      <c r="DK225" s="147"/>
      <c r="DL225" s="147"/>
      <c r="DM225" s="147"/>
      <c r="DN225" s="147"/>
      <c r="DO225" s="147"/>
      <c r="DP225" s="147"/>
      <c r="DQ225" s="147"/>
      <c r="DR225" s="147"/>
      <c r="DS225" s="147"/>
      <c r="DT225" s="147"/>
      <c r="DU225" s="147"/>
      <c r="DV225" s="147"/>
      <c r="DW225" s="147"/>
      <c r="DX225" s="147"/>
      <c r="DY225" s="147"/>
      <c r="DZ225" s="147"/>
      <c r="EA225" s="147"/>
      <c r="EB225" s="147"/>
      <c r="EC225" s="147"/>
      <c r="ED225" s="147"/>
      <c r="EE225" s="147"/>
      <c r="EF225" s="147"/>
      <c r="EG225" s="147"/>
      <c r="EH225" s="147"/>
      <c r="EI225" s="147"/>
      <c r="EJ225" s="147"/>
      <c r="EK225" s="147"/>
      <c r="EL225" s="147"/>
      <c r="EM225" s="147"/>
      <c r="EN225" s="147"/>
      <c r="EO225" s="147"/>
      <c r="EP225" s="147"/>
      <c r="EQ225" s="147"/>
      <c r="ER225" s="147"/>
      <c r="ES225" s="147"/>
      <c r="ET225" s="147"/>
      <c r="EU225" s="147"/>
      <c r="EV225" s="147"/>
      <c r="EW225" s="147"/>
      <c r="EX225" s="147"/>
      <c r="EY225" s="147"/>
      <c r="EZ225" s="147"/>
      <c r="FA225" s="147"/>
      <c r="FB225" s="147"/>
      <c r="FC225" s="147"/>
      <c r="FD225" s="147"/>
      <c r="FE225" s="147"/>
      <c r="FF225" s="147"/>
      <c r="FG225" s="147"/>
      <c r="FH225" s="147"/>
      <c r="FI225" s="147"/>
      <c r="FJ225" s="147"/>
      <c r="FK225" s="147"/>
      <c r="FL225" s="147"/>
      <c r="FM225" s="147"/>
      <c r="FN225" s="147"/>
      <c r="FO225" s="147"/>
      <c r="FP225" s="147"/>
      <c r="FQ225" s="147"/>
      <c r="FR225" s="147"/>
      <c r="FS225" s="147"/>
      <c r="FT225" s="147"/>
      <c r="FU225" s="147"/>
      <c r="FV225" s="147"/>
      <c r="FW225" s="147"/>
      <c r="FX225" s="147"/>
      <c r="FY225" s="147"/>
      <c r="FZ225" s="147"/>
      <c r="GA225" s="147"/>
      <c r="GB225" s="147"/>
      <c r="GC225" s="147"/>
      <c r="GD225" s="147"/>
      <c r="GE225" s="147"/>
      <c r="GF225" s="147"/>
      <c r="GG225" s="147"/>
      <c r="GH225" s="147"/>
      <c r="GI225" s="147"/>
      <c r="GJ225" s="147"/>
      <c r="GK225" s="147"/>
      <c r="GL225" s="147"/>
      <c r="GM225" s="147"/>
      <c r="GN225" s="147"/>
      <c r="GO225" s="147"/>
      <c r="GP225" s="147"/>
      <c r="GQ225" s="147"/>
      <c r="GR225" s="147"/>
      <c r="GS225" s="147"/>
      <c r="GT225" s="147"/>
      <c r="GU225" s="147"/>
      <c r="GV225" s="147"/>
      <c r="GW225" s="147"/>
      <c r="GX225" s="147"/>
      <c r="GY225" s="147"/>
      <c r="GZ225" s="147"/>
      <c r="HA225" s="147"/>
      <c r="HB225" s="147"/>
      <c r="HC225" s="147"/>
      <c r="HD225" s="147"/>
      <c r="HE225" s="147"/>
      <c r="HF225" s="147"/>
      <c r="HG225" s="147"/>
      <c r="HH225" s="147"/>
      <c r="HI225" s="147"/>
      <c r="HJ225" s="147"/>
      <c r="HK225" s="147"/>
      <c r="HL225" s="147"/>
      <c r="HM225" s="147"/>
      <c r="HN225" s="147"/>
      <c r="HO225" s="147"/>
      <c r="HP225" s="147"/>
      <c r="HQ225" s="147"/>
      <c r="HR225" s="147"/>
      <c r="HS225" s="147"/>
      <c r="HT225" s="147"/>
      <c r="HU225" s="147"/>
      <c r="HV225" s="147"/>
      <c r="HW225" s="147"/>
      <c r="HX225" s="147"/>
      <c r="HY225" s="147"/>
      <c r="HZ225" s="147"/>
      <c r="IA225" s="147"/>
      <c r="IB225" s="147"/>
      <c r="IC225" s="147"/>
      <c r="ID225" s="147"/>
      <c r="IE225" s="147"/>
      <c r="IF225" s="147"/>
      <c r="IG225" s="147"/>
      <c r="IH225" s="147"/>
      <c r="II225" s="147"/>
      <c r="IJ225" s="147"/>
      <c r="IK225" s="147"/>
      <c r="IL225" s="147"/>
      <c r="IM225" s="147"/>
      <c r="IN225" s="147"/>
      <c r="IO225" s="147"/>
      <c r="IP225" s="147"/>
      <c r="IQ225" s="147"/>
      <c r="IR225" s="147"/>
      <c r="IS225" s="147"/>
      <c r="IT225" s="147"/>
      <c r="IU225" s="147"/>
      <c r="IV225" s="147"/>
      <c r="IW225" s="147"/>
    </row>
    <row r="226" customFormat="false" ht="12" hidden="false" customHeight="true" outlineLevel="0" collapsed="false">
      <c r="AG226" s="147"/>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c r="BI226" s="147"/>
      <c r="BJ226" s="147"/>
      <c r="BK226" s="147"/>
      <c r="BL226" s="147"/>
      <c r="BM226" s="147"/>
      <c r="BN226" s="147"/>
      <c r="BO226" s="147"/>
      <c r="BP226" s="147"/>
      <c r="BQ226" s="147"/>
      <c r="BR226" s="147"/>
      <c r="BS226" s="147"/>
      <c r="BT226" s="147"/>
      <c r="BU226" s="147"/>
      <c r="BV226" s="147"/>
      <c r="BW226" s="147"/>
      <c r="BX226" s="147"/>
      <c r="BY226" s="147"/>
      <c r="BZ226" s="147"/>
      <c r="CA226" s="147"/>
      <c r="CB226" s="147"/>
      <c r="CC226" s="147"/>
      <c r="CD226" s="147"/>
      <c r="CE226" s="147"/>
      <c r="CF226" s="147"/>
      <c r="CG226" s="147"/>
      <c r="CH226" s="147"/>
      <c r="CI226" s="147"/>
      <c r="CJ226" s="147"/>
      <c r="CK226" s="147"/>
      <c r="CL226" s="147"/>
      <c r="CM226" s="147"/>
      <c r="CN226" s="147"/>
      <c r="CO226" s="147"/>
      <c r="CP226" s="147"/>
      <c r="CQ226" s="147"/>
      <c r="CR226" s="147"/>
      <c r="CS226" s="147"/>
      <c r="CT226" s="147"/>
      <c r="CU226" s="147"/>
      <c r="CV226" s="147"/>
      <c r="CW226" s="147"/>
      <c r="CX226" s="147"/>
      <c r="CY226" s="147"/>
      <c r="CZ226" s="147"/>
      <c r="DA226" s="147"/>
      <c r="DB226" s="147"/>
      <c r="DC226" s="147"/>
      <c r="DD226" s="147"/>
      <c r="DE226" s="147"/>
      <c r="DF226" s="147"/>
      <c r="DG226" s="147"/>
      <c r="DH226" s="147"/>
      <c r="DI226" s="147"/>
      <c r="DJ226" s="147"/>
      <c r="DK226" s="147"/>
      <c r="DL226" s="147"/>
      <c r="DM226" s="147"/>
      <c r="DN226" s="147"/>
      <c r="DO226" s="147"/>
      <c r="DP226" s="147"/>
      <c r="DQ226" s="147"/>
      <c r="DR226" s="147"/>
      <c r="DS226" s="147"/>
      <c r="DT226" s="147"/>
      <c r="DU226" s="147"/>
      <c r="DV226" s="147"/>
      <c r="DW226" s="147"/>
      <c r="DX226" s="147"/>
      <c r="DY226" s="147"/>
      <c r="DZ226" s="147"/>
      <c r="EA226" s="147"/>
      <c r="EB226" s="147"/>
      <c r="EC226" s="147"/>
      <c r="ED226" s="147"/>
      <c r="EE226" s="147"/>
      <c r="EF226" s="147"/>
      <c r="EG226" s="147"/>
      <c r="EH226" s="147"/>
      <c r="EI226" s="147"/>
      <c r="EJ226" s="147"/>
      <c r="EK226" s="147"/>
      <c r="EL226" s="147"/>
      <c r="EM226" s="147"/>
      <c r="EN226" s="147"/>
      <c r="EO226" s="147"/>
      <c r="EP226" s="147"/>
      <c r="EQ226" s="147"/>
      <c r="ER226" s="147"/>
      <c r="ES226" s="147"/>
      <c r="ET226" s="147"/>
      <c r="EU226" s="147"/>
      <c r="EV226" s="147"/>
      <c r="EW226" s="147"/>
      <c r="EX226" s="147"/>
      <c r="EY226" s="147"/>
      <c r="EZ226" s="147"/>
      <c r="FA226" s="147"/>
      <c r="FB226" s="147"/>
      <c r="FC226" s="147"/>
      <c r="FD226" s="147"/>
      <c r="FE226" s="147"/>
      <c r="FF226" s="147"/>
      <c r="FG226" s="147"/>
      <c r="FH226" s="147"/>
      <c r="FI226" s="147"/>
      <c r="FJ226" s="147"/>
      <c r="FK226" s="147"/>
      <c r="FL226" s="147"/>
      <c r="FM226" s="147"/>
      <c r="FN226" s="147"/>
      <c r="FO226" s="147"/>
      <c r="FP226" s="147"/>
      <c r="FQ226" s="147"/>
      <c r="FR226" s="147"/>
      <c r="FS226" s="147"/>
      <c r="FT226" s="147"/>
      <c r="FU226" s="147"/>
      <c r="FV226" s="147"/>
      <c r="FW226" s="147"/>
      <c r="FX226" s="147"/>
      <c r="FY226" s="147"/>
      <c r="FZ226" s="147"/>
      <c r="GA226" s="147"/>
      <c r="GB226" s="147"/>
      <c r="GC226" s="147"/>
      <c r="GD226" s="147"/>
      <c r="GE226" s="147"/>
      <c r="GF226" s="147"/>
      <c r="GG226" s="147"/>
      <c r="GH226" s="147"/>
      <c r="GI226" s="147"/>
      <c r="GJ226" s="147"/>
      <c r="GK226" s="147"/>
      <c r="GL226" s="147"/>
      <c r="GM226" s="147"/>
      <c r="GN226" s="147"/>
      <c r="GO226" s="147"/>
      <c r="GP226" s="147"/>
      <c r="GQ226" s="147"/>
      <c r="GR226" s="147"/>
      <c r="GS226" s="147"/>
      <c r="GT226" s="147"/>
      <c r="GU226" s="147"/>
      <c r="GV226" s="147"/>
      <c r="GW226" s="147"/>
      <c r="GX226" s="147"/>
      <c r="GY226" s="147"/>
      <c r="GZ226" s="147"/>
      <c r="HA226" s="147"/>
      <c r="HB226" s="147"/>
      <c r="HC226" s="147"/>
      <c r="HD226" s="147"/>
      <c r="HE226" s="147"/>
      <c r="HF226" s="147"/>
      <c r="HG226" s="147"/>
      <c r="HH226" s="147"/>
      <c r="HI226" s="147"/>
      <c r="HJ226" s="147"/>
      <c r="HK226" s="147"/>
      <c r="HL226" s="147"/>
      <c r="HM226" s="147"/>
      <c r="HN226" s="147"/>
      <c r="HO226" s="147"/>
      <c r="HP226" s="147"/>
      <c r="HQ226" s="147"/>
      <c r="HR226" s="147"/>
      <c r="HS226" s="147"/>
      <c r="HT226" s="147"/>
      <c r="HU226" s="147"/>
      <c r="HV226" s="147"/>
      <c r="HW226" s="147"/>
      <c r="HX226" s="147"/>
      <c r="HY226" s="147"/>
      <c r="HZ226" s="147"/>
      <c r="IA226" s="147"/>
      <c r="IB226" s="147"/>
      <c r="IC226" s="147"/>
      <c r="ID226" s="147"/>
      <c r="IE226" s="147"/>
      <c r="IF226" s="147"/>
      <c r="IG226" s="147"/>
      <c r="IH226" s="147"/>
      <c r="II226" s="147"/>
      <c r="IJ226" s="147"/>
      <c r="IK226" s="147"/>
      <c r="IL226" s="147"/>
      <c r="IM226" s="147"/>
      <c r="IN226" s="147"/>
      <c r="IO226" s="147"/>
      <c r="IP226" s="147"/>
      <c r="IQ226" s="147"/>
      <c r="IR226" s="147"/>
      <c r="IS226" s="147"/>
      <c r="IT226" s="147"/>
      <c r="IU226" s="147"/>
      <c r="IV226" s="147"/>
      <c r="IW226" s="147"/>
    </row>
    <row r="227" customFormat="false" ht="12" hidden="false" customHeight="true" outlineLevel="0" collapsed="false">
      <c r="AG227" s="147"/>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c r="BI227" s="147"/>
      <c r="BJ227" s="147"/>
      <c r="BK227" s="147"/>
      <c r="BL227" s="147"/>
      <c r="BM227" s="147"/>
      <c r="BN227" s="147"/>
      <c r="BO227" s="147"/>
      <c r="BP227" s="147"/>
      <c r="BQ227" s="147"/>
      <c r="BR227" s="147"/>
      <c r="BS227" s="147"/>
      <c r="BT227" s="147"/>
      <c r="BU227" s="147"/>
      <c r="BV227" s="147"/>
      <c r="BW227" s="147"/>
      <c r="BX227" s="147"/>
      <c r="BY227" s="147"/>
      <c r="BZ227" s="147"/>
      <c r="CA227" s="147"/>
      <c r="CB227" s="147"/>
      <c r="CC227" s="147"/>
      <c r="CD227" s="147"/>
      <c r="CE227" s="147"/>
      <c r="CF227" s="147"/>
      <c r="CG227" s="147"/>
      <c r="CH227" s="147"/>
      <c r="CI227" s="147"/>
      <c r="CJ227" s="147"/>
      <c r="CK227" s="147"/>
      <c r="CL227" s="147"/>
      <c r="CM227" s="147"/>
      <c r="CN227" s="147"/>
      <c r="CO227" s="147"/>
      <c r="CP227" s="147"/>
      <c r="CQ227" s="147"/>
      <c r="CR227" s="147"/>
      <c r="CS227" s="147"/>
      <c r="CT227" s="147"/>
      <c r="CU227" s="147"/>
      <c r="CV227" s="147"/>
      <c r="CW227" s="147"/>
      <c r="CX227" s="147"/>
      <c r="CY227" s="147"/>
      <c r="CZ227" s="147"/>
      <c r="DA227" s="147"/>
      <c r="DB227" s="147"/>
      <c r="DC227" s="147"/>
      <c r="DD227" s="147"/>
      <c r="DE227" s="147"/>
      <c r="DF227" s="147"/>
      <c r="DG227" s="147"/>
      <c r="DH227" s="147"/>
      <c r="DI227" s="147"/>
      <c r="DJ227" s="147"/>
      <c r="DK227" s="147"/>
      <c r="DL227" s="147"/>
      <c r="DM227" s="147"/>
      <c r="DN227" s="147"/>
      <c r="DO227" s="147"/>
      <c r="DP227" s="147"/>
      <c r="DQ227" s="147"/>
      <c r="DR227" s="147"/>
      <c r="DS227" s="147"/>
      <c r="DT227" s="147"/>
      <c r="DU227" s="147"/>
      <c r="DV227" s="147"/>
      <c r="DW227" s="147"/>
      <c r="DX227" s="147"/>
      <c r="DY227" s="147"/>
      <c r="DZ227" s="147"/>
      <c r="EA227" s="147"/>
      <c r="EB227" s="147"/>
      <c r="EC227" s="147"/>
      <c r="ED227" s="147"/>
      <c r="EE227" s="147"/>
      <c r="EF227" s="147"/>
      <c r="EG227" s="147"/>
      <c r="EH227" s="147"/>
      <c r="EI227" s="147"/>
      <c r="EJ227" s="147"/>
      <c r="EK227" s="147"/>
      <c r="EL227" s="147"/>
      <c r="EM227" s="147"/>
      <c r="EN227" s="147"/>
      <c r="EO227" s="147"/>
      <c r="EP227" s="147"/>
      <c r="EQ227" s="147"/>
      <c r="ER227" s="147"/>
      <c r="ES227" s="147"/>
      <c r="ET227" s="147"/>
      <c r="EU227" s="147"/>
      <c r="EV227" s="147"/>
      <c r="EW227" s="147"/>
      <c r="EX227" s="147"/>
      <c r="EY227" s="147"/>
      <c r="EZ227" s="147"/>
      <c r="FA227" s="147"/>
      <c r="FB227" s="147"/>
      <c r="FC227" s="147"/>
      <c r="FD227" s="147"/>
      <c r="FE227" s="147"/>
      <c r="FF227" s="147"/>
      <c r="FG227" s="147"/>
      <c r="FH227" s="147"/>
      <c r="FI227" s="147"/>
      <c r="FJ227" s="147"/>
      <c r="FK227" s="147"/>
      <c r="FL227" s="147"/>
      <c r="FM227" s="147"/>
      <c r="FN227" s="147"/>
      <c r="FO227" s="147"/>
      <c r="FP227" s="147"/>
      <c r="FQ227" s="147"/>
      <c r="FR227" s="147"/>
      <c r="FS227" s="147"/>
      <c r="FT227" s="147"/>
      <c r="FU227" s="147"/>
      <c r="FV227" s="147"/>
      <c r="FW227" s="147"/>
      <c r="FX227" s="147"/>
      <c r="FY227" s="147"/>
      <c r="FZ227" s="147"/>
      <c r="GA227" s="147"/>
      <c r="GB227" s="147"/>
      <c r="GC227" s="147"/>
      <c r="GD227" s="147"/>
      <c r="GE227" s="147"/>
      <c r="GF227" s="147"/>
      <c r="GG227" s="147"/>
      <c r="GH227" s="147"/>
      <c r="GI227" s="147"/>
      <c r="GJ227" s="147"/>
      <c r="GK227" s="147"/>
      <c r="GL227" s="147"/>
      <c r="GM227" s="147"/>
      <c r="GN227" s="147"/>
      <c r="GO227" s="147"/>
      <c r="GP227" s="147"/>
      <c r="GQ227" s="147"/>
      <c r="GR227" s="147"/>
      <c r="GS227" s="147"/>
      <c r="GT227" s="147"/>
      <c r="GU227" s="147"/>
      <c r="GV227" s="147"/>
      <c r="GW227" s="147"/>
      <c r="GX227" s="147"/>
      <c r="GY227" s="147"/>
      <c r="GZ227" s="147"/>
      <c r="HA227" s="147"/>
      <c r="HB227" s="147"/>
      <c r="HC227" s="147"/>
      <c r="HD227" s="147"/>
      <c r="HE227" s="147"/>
      <c r="HF227" s="147"/>
      <c r="HG227" s="147"/>
      <c r="HH227" s="147"/>
      <c r="HI227" s="147"/>
      <c r="HJ227" s="147"/>
      <c r="HK227" s="147"/>
      <c r="HL227" s="147"/>
      <c r="HM227" s="147"/>
      <c r="HN227" s="147"/>
      <c r="HO227" s="147"/>
      <c r="HP227" s="147"/>
      <c r="HQ227" s="147"/>
      <c r="HR227" s="147"/>
      <c r="HS227" s="147"/>
      <c r="HT227" s="147"/>
      <c r="HU227" s="147"/>
      <c r="HV227" s="147"/>
      <c r="HW227" s="147"/>
      <c r="HX227" s="147"/>
      <c r="HY227" s="147"/>
      <c r="HZ227" s="147"/>
      <c r="IA227" s="147"/>
      <c r="IB227" s="147"/>
      <c r="IC227" s="147"/>
      <c r="ID227" s="147"/>
      <c r="IE227" s="147"/>
      <c r="IF227" s="147"/>
      <c r="IG227" s="147"/>
      <c r="IH227" s="147"/>
      <c r="II227" s="147"/>
      <c r="IJ227" s="147"/>
      <c r="IK227" s="147"/>
      <c r="IL227" s="147"/>
      <c r="IM227" s="147"/>
      <c r="IN227" s="147"/>
      <c r="IO227" s="147"/>
      <c r="IP227" s="147"/>
      <c r="IQ227" s="147"/>
      <c r="IR227" s="147"/>
      <c r="IS227" s="147"/>
      <c r="IT227" s="147"/>
      <c r="IU227" s="147"/>
      <c r="IV227" s="147"/>
      <c r="IW227" s="147"/>
    </row>
    <row r="228" customFormat="false" ht="12" hidden="false" customHeight="true" outlineLevel="0" collapsed="false">
      <c r="AG228" s="147"/>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c r="BI228" s="147"/>
      <c r="BJ228" s="147"/>
      <c r="BK228" s="147"/>
      <c r="BL228" s="147"/>
      <c r="BM228" s="147"/>
      <c r="BN228" s="147"/>
      <c r="BO228" s="147"/>
      <c r="BP228" s="147"/>
      <c r="BQ228" s="147"/>
      <c r="BR228" s="147"/>
      <c r="BS228" s="147"/>
      <c r="BT228" s="147"/>
      <c r="BU228" s="147"/>
      <c r="BV228" s="147"/>
      <c r="BW228" s="147"/>
      <c r="BX228" s="147"/>
      <c r="BY228" s="147"/>
      <c r="BZ228" s="147"/>
      <c r="CA228" s="147"/>
      <c r="CB228" s="147"/>
      <c r="CC228" s="147"/>
      <c r="CD228" s="147"/>
      <c r="CE228" s="147"/>
      <c r="CF228" s="147"/>
      <c r="CG228" s="147"/>
      <c r="CH228" s="147"/>
      <c r="CI228" s="147"/>
      <c r="CJ228" s="147"/>
      <c r="CK228" s="147"/>
      <c r="CL228" s="147"/>
      <c r="CM228" s="147"/>
      <c r="CN228" s="147"/>
      <c r="CO228" s="147"/>
      <c r="CP228" s="147"/>
      <c r="CQ228" s="147"/>
      <c r="CR228" s="147"/>
      <c r="CS228" s="147"/>
      <c r="CT228" s="147"/>
      <c r="CU228" s="147"/>
      <c r="CV228" s="147"/>
      <c r="CW228" s="147"/>
      <c r="CX228" s="147"/>
      <c r="CY228" s="147"/>
      <c r="CZ228" s="147"/>
      <c r="DA228" s="147"/>
      <c r="DB228" s="147"/>
      <c r="DC228" s="147"/>
      <c r="DD228" s="147"/>
      <c r="DE228" s="147"/>
      <c r="DF228" s="147"/>
      <c r="DG228" s="147"/>
      <c r="DH228" s="147"/>
      <c r="DI228" s="147"/>
      <c r="DJ228" s="147"/>
      <c r="DK228" s="147"/>
      <c r="DL228" s="147"/>
      <c r="DM228" s="147"/>
      <c r="DN228" s="147"/>
      <c r="DO228" s="147"/>
      <c r="DP228" s="147"/>
      <c r="DQ228" s="147"/>
      <c r="DR228" s="147"/>
      <c r="DS228" s="147"/>
      <c r="DT228" s="147"/>
      <c r="DU228" s="147"/>
      <c r="DV228" s="147"/>
      <c r="DW228" s="147"/>
      <c r="DX228" s="147"/>
      <c r="DY228" s="147"/>
      <c r="DZ228" s="147"/>
      <c r="EA228" s="147"/>
      <c r="EB228" s="147"/>
      <c r="EC228" s="147"/>
      <c r="ED228" s="147"/>
      <c r="EE228" s="147"/>
      <c r="EF228" s="147"/>
      <c r="EG228" s="147"/>
      <c r="EH228" s="147"/>
      <c r="EI228" s="147"/>
      <c r="EJ228" s="147"/>
      <c r="EK228" s="147"/>
      <c r="EL228" s="147"/>
      <c r="EM228" s="147"/>
      <c r="EN228" s="147"/>
      <c r="EO228" s="147"/>
      <c r="EP228" s="147"/>
      <c r="EQ228" s="147"/>
      <c r="ER228" s="147"/>
      <c r="ES228" s="147"/>
      <c r="ET228" s="147"/>
      <c r="EU228" s="147"/>
      <c r="EV228" s="147"/>
      <c r="EW228" s="147"/>
      <c r="EX228" s="147"/>
      <c r="EY228" s="147"/>
      <c r="EZ228" s="147"/>
      <c r="FA228" s="147"/>
      <c r="FB228" s="147"/>
      <c r="FC228" s="147"/>
      <c r="FD228" s="147"/>
      <c r="FE228" s="147"/>
      <c r="FF228" s="147"/>
      <c r="FG228" s="147"/>
      <c r="FH228" s="147"/>
      <c r="FI228" s="147"/>
      <c r="FJ228" s="147"/>
      <c r="FK228" s="147"/>
      <c r="FL228" s="147"/>
      <c r="FM228" s="147"/>
      <c r="FN228" s="147"/>
      <c r="FO228" s="147"/>
      <c r="FP228" s="147"/>
      <c r="FQ228" s="147"/>
      <c r="FR228" s="147"/>
      <c r="FS228" s="147"/>
      <c r="FT228" s="147"/>
      <c r="FU228" s="147"/>
      <c r="FV228" s="147"/>
      <c r="FW228" s="147"/>
      <c r="FX228" s="147"/>
      <c r="FY228" s="147"/>
      <c r="FZ228" s="147"/>
      <c r="GA228" s="147"/>
      <c r="GB228" s="147"/>
      <c r="GC228" s="147"/>
      <c r="GD228" s="147"/>
      <c r="GE228" s="147"/>
      <c r="GF228" s="147"/>
      <c r="GG228" s="147"/>
      <c r="GH228" s="147"/>
      <c r="GI228" s="147"/>
      <c r="GJ228" s="147"/>
      <c r="GK228" s="147"/>
      <c r="GL228" s="147"/>
      <c r="GM228" s="147"/>
      <c r="GN228" s="147"/>
      <c r="GO228" s="147"/>
      <c r="GP228" s="147"/>
      <c r="GQ228" s="147"/>
      <c r="GR228" s="147"/>
      <c r="GS228" s="147"/>
      <c r="GT228" s="147"/>
      <c r="GU228" s="147"/>
      <c r="GV228" s="147"/>
      <c r="GW228" s="147"/>
      <c r="GX228" s="147"/>
      <c r="GY228" s="147"/>
      <c r="GZ228" s="147"/>
      <c r="HA228" s="147"/>
      <c r="HB228" s="147"/>
      <c r="HC228" s="147"/>
      <c r="HD228" s="147"/>
      <c r="HE228" s="147"/>
      <c r="HF228" s="147"/>
      <c r="HG228" s="147"/>
      <c r="HH228" s="147"/>
      <c r="HI228" s="147"/>
      <c r="HJ228" s="147"/>
      <c r="HK228" s="147"/>
      <c r="HL228" s="147"/>
      <c r="HM228" s="147"/>
      <c r="HN228" s="147"/>
      <c r="HO228" s="147"/>
      <c r="HP228" s="147"/>
      <c r="HQ228" s="147"/>
      <c r="HR228" s="147"/>
      <c r="HS228" s="147"/>
      <c r="HT228" s="147"/>
      <c r="HU228" s="147"/>
      <c r="HV228" s="147"/>
      <c r="HW228" s="147"/>
      <c r="HX228" s="147"/>
      <c r="HY228" s="147"/>
      <c r="HZ228" s="147"/>
      <c r="IA228" s="147"/>
      <c r="IB228" s="147"/>
      <c r="IC228" s="147"/>
      <c r="ID228" s="147"/>
      <c r="IE228" s="147"/>
      <c r="IF228" s="147"/>
      <c r="IG228" s="147"/>
      <c r="IH228" s="147"/>
      <c r="II228" s="147"/>
      <c r="IJ228" s="147"/>
      <c r="IK228" s="147"/>
      <c r="IL228" s="147"/>
      <c r="IM228" s="147"/>
      <c r="IN228" s="147"/>
      <c r="IO228" s="147"/>
      <c r="IP228" s="147"/>
      <c r="IQ228" s="147"/>
      <c r="IR228" s="147"/>
      <c r="IS228" s="147"/>
      <c r="IT228" s="147"/>
      <c r="IU228" s="147"/>
      <c r="IV228" s="147"/>
      <c r="IW228" s="147"/>
    </row>
    <row r="229" customFormat="false" ht="12.75" hidden="false" customHeight="false" outlineLevel="0" collapsed="false">
      <c r="AG229" s="147"/>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47"/>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47"/>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47"/>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47"/>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47"/>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47"/>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47"/>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47"/>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47"/>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93"/>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86"/>
      <c r="AH257" s="19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86"/>
      <c r="AH258" s="204"/>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86"/>
      <c r="AH259" s="193"/>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4.25" hidden="false" customHeight="true" outlineLevel="0" collapsed="false">
      <c r="AG260" s="186"/>
      <c r="AH260" s="192"/>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6"/>
      <c r="AH261" s="192"/>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 hidden="false" customHeight="true" outlineLevel="0" collapsed="false">
      <c r="AG262" s="16"/>
      <c r="AH262" s="193"/>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c r="IU262" s="159"/>
      <c r="IV262" s="159"/>
      <c r="IW262" s="159"/>
    </row>
    <row r="263" customFormat="false" ht="12.75" hidden="false" customHeight="false" outlineLevel="0" collapsed="false">
      <c r="AG263" s="16"/>
      <c r="AH263" s="193"/>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7.25" hidden="false" customHeight="true" outlineLevel="0" collapsed="false">
      <c r="AG264" s="16"/>
      <c r="AH264" s="193"/>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6"/>
      <c r="AH265" s="16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92"/>
      <c r="AH266" s="205"/>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92"/>
      <c r="AH267" s="205"/>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3.5" hidden="false" customHeight="true" outlineLevel="0" collapsed="false">
      <c r="AG268" s="20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20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G272" s="202"/>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5.75" hidden="false" customHeight="true" outlineLevel="0" collapsed="false">
      <c r="AG273" s="202"/>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5.75" hidden="false" customHeight="true" outlineLevel="0" collapsed="false">
      <c r="AG274" s="202"/>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true" outlineLevel="0" collapsed="false">
      <c r="AG275" s="202"/>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H278" s="158"/>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H279" s="151"/>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H280" s="151"/>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4.25" hidden="false" customHeight="true" outlineLevel="0" collapsed="false">
      <c r="AG281" s="158"/>
      <c r="AH281" s="151"/>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row>
    <row r="282" customFormat="false" ht="12.75" hidden="false" customHeight="false" outlineLevel="0" collapsed="false">
      <c r="AG282" s="151"/>
      <c r="AH282" s="151"/>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row>
    <row r="283" customFormat="false" ht="12.75" hidden="false" customHeight="false" outlineLevel="0" collapsed="false">
      <c r="AG283" s="151"/>
      <c r="AH283" s="151"/>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c r="CL283" s="16"/>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c r="DO283" s="16"/>
      <c r="DP283" s="16"/>
      <c r="DQ283" s="16"/>
      <c r="DR283" s="16"/>
      <c r="DS283" s="16"/>
      <c r="DT283" s="16"/>
      <c r="DU283" s="16"/>
      <c r="DV283" s="16"/>
      <c r="DW283" s="16"/>
      <c r="DX283" s="16"/>
      <c r="DY283" s="16"/>
      <c r="DZ283" s="16"/>
      <c r="EA283" s="16"/>
      <c r="EB283" s="16"/>
      <c r="EC283" s="16"/>
      <c r="ED283" s="16"/>
      <c r="EE283" s="16"/>
      <c r="EF283" s="16"/>
      <c r="EG283" s="16"/>
      <c r="EH283" s="16"/>
      <c r="EI283" s="16"/>
      <c r="EJ283" s="16"/>
      <c r="EK283" s="16"/>
      <c r="EL283" s="16"/>
      <c r="EM283" s="16"/>
      <c r="EN283" s="16"/>
      <c r="EO283" s="16"/>
      <c r="EP283" s="16"/>
      <c r="EQ283" s="16"/>
      <c r="ER283" s="16"/>
      <c r="ES283" s="16"/>
      <c r="ET283" s="16"/>
      <c r="EU283" s="16"/>
      <c r="EV283" s="16"/>
      <c r="EW283" s="16"/>
      <c r="EX283" s="16"/>
      <c r="EY283" s="16"/>
      <c r="EZ283" s="16"/>
      <c r="FA283" s="16"/>
      <c r="FB283" s="16"/>
      <c r="FC283" s="16"/>
      <c r="FD283" s="16"/>
      <c r="FE283" s="16"/>
      <c r="FF283" s="16"/>
      <c r="FG283" s="16"/>
      <c r="FH283" s="16"/>
      <c r="FI283" s="16"/>
      <c r="FJ283" s="16"/>
      <c r="FK283" s="16"/>
      <c r="FL283" s="16"/>
      <c r="FM283" s="16"/>
      <c r="FN283" s="16"/>
      <c r="FO283" s="16"/>
      <c r="FP283" s="16"/>
      <c r="FQ283" s="16"/>
      <c r="FR283" s="16"/>
      <c r="FS283" s="16"/>
      <c r="FT283" s="16"/>
      <c r="FU283" s="16"/>
      <c r="FV283" s="16"/>
      <c r="FW283" s="16"/>
      <c r="FX283" s="16"/>
      <c r="FY283" s="16"/>
      <c r="FZ283" s="16"/>
      <c r="GA283" s="16"/>
      <c r="GB283" s="16"/>
      <c r="GC283" s="16"/>
      <c r="GD283" s="16"/>
      <c r="GE283" s="16"/>
      <c r="GF283" s="16"/>
      <c r="GG283" s="16"/>
      <c r="GH283" s="16"/>
      <c r="GI283" s="16"/>
      <c r="GJ283" s="16"/>
      <c r="GK283" s="16"/>
      <c r="GL283" s="16"/>
      <c r="GM283" s="16"/>
      <c r="GN283" s="16"/>
      <c r="GO283" s="16"/>
      <c r="GP283" s="16"/>
      <c r="GQ283" s="16"/>
      <c r="GR283" s="16"/>
      <c r="GS283" s="16"/>
      <c r="GT283" s="16"/>
      <c r="GU283" s="16"/>
      <c r="GV283" s="16"/>
      <c r="GW283" s="16"/>
      <c r="GX283" s="16"/>
      <c r="GY283" s="16"/>
      <c r="GZ283" s="16"/>
      <c r="HA283" s="16"/>
      <c r="HB283" s="16"/>
      <c r="HC283" s="16"/>
      <c r="HD283" s="16"/>
      <c r="HE283" s="16"/>
      <c r="HF283" s="16"/>
      <c r="HG283" s="16"/>
      <c r="HH283" s="16"/>
      <c r="HI283" s="16"/>
      <c r="HJ283" s="16"/>
      <c r="HK283" s="16"/>
      <c r="HL283" s="16"/>
      <c r="HM283" s="16"/>
      <c r="HN283" s="16"/>
      <c r="HO283" s="16"/>
      <c r="HP283" s="16"/>
      <c r="HQ283" s="16"/>
      <c r="HR283" s="16"/>
      <c r="HS283" s="16"/>
      <c r="HT283" s="16"/>
      <c r="HU283" s="16"/>
      <c r="HV283" s="16"/>
      <c r="HW283" s="16"/>
      <c r="HX283" s="16"/>
      <c r="HY283" s="16"/>
      <c r="HZ283" s="16"/>
      <c r="IA283" s="16"/>
      <c r="IB283" s="16"/>
      <c r="IC283" s="16"/>
      <c r="ID283" s="16"/>
      <c r="IE283" s="16"/>
      <c r="IF283" s="16"/>
      <c r="IG283" s="16"/>
      <c r="IH283" s="16"/>
      <c r="II283" s="16"/>
      <c r="IJ283" s="16"/>
      <c r="IK283" s="16"/>
      <c r="IL283" s="16"/>
      <c r="IM283" s="16"/>
      <c r="IN283" s="16"/>
      <c r="IO283" s="16"/>
      <c r="IP283" s="16"/>
      <c r="IQ283" s="16"/>
      <c r="IR283" s="16"/>
      <c r="IS283" s="16"/>
      <c r="IT283" s="16"/>
      <c r="IU283" s="16"/>
      <c r="IV283" s="16"/>
      <c r="IW283" s="16"/>
    </row>
    <row r="284" customFormat="false" ht="12.75" hidden="false" customHeight="false" outlineLevel="0" collapsed="false">
      <c r="AG284" s="151"/>
      <c r="AH284" s="151"/>
      <c r="AI284" s="187"/>
      <c r="AJ284" s="187"/>
      <c r="AK284" s="187"/>
      <c r="AL284" s="187"/>
      <c r="AM284" s="187"/>
      <c r="AN284" s="187"/>
      <c r="AO284" s="187"/>
      <c r="AP284" s="187"/>
      <c r="AQ284" s="187"/>
      <c r="AR284" s="187"/>
      <c r="AS284" s="187"/>
      <c r="AT284" s="187"/>
      <c r="AU284" s="187"/>
      <c r="AV284" s="187"/>
      <c r="AW284" s="187"/>
      <c r="AX284" s="187"/>
      <c r="AY284" s="187"/>
      <c r="AZ284" s="187"/>
      <c r="BA284" s="187"/>
      <c r="BB284" s="187"/>
      <c r="BC284" s="187"/>
      <c r="BD284" s="187"/>
      <c r="BE284" s="187"/>
      <c r="BF284" s="187"/>
      <c r="BG284" s="187"/>
      <c r="BH284" s="187"/>
      <c r="BI284" s="187"/>
      <c r="BJ284" s="187"/>
      <c r="BK284" s="187"/>
      <c r="BL284" s="187"/>
      <c r="BM284" s="187"/>
      <c r="BN284" s="187"/>
      <c r="BO284" s="187"/>
      <c r="BP284" s="187"/>
      <c r="BQ284" s="187"/>
      <c r="BR284" s="187"/>
      <c r="BS284" s="187"/>
      <c r="BT284" s="187"/>
      <c r="BU284" s="187"/>
      <c r="BV284" s="187"/>
      <c r="BW284" s="187"/>
      <c r="BX284" s="187"/>
      <c r="BY284" s="187"/>
      <c r="BZ284" s="187"/>
      <c r="CA284" s="187"/>
      <c r="CB284" s="187"/>
      <c r="CC284" s="187"/>
      <c r="CD284" s="187"/>
      <c r="CE284" s="187"/>
      <c r="CF284" s="187"/>
      <c r="CG284" s="187"/>
      <c r="CH284" s="187"/>
      <c r="CI284" s="187"/>
      <c r="CJ284" s="187"/>
      <c r="CK284" s="187"/>
      <c r="CL284" s="187"/>
      <c r="CM284" s="187"/>
      <c r="CN284" s="187"/>
      <c r="CO284" s="187"/>
      <c r="CP284" s="187"/>
      <c r="CQ284" s="187"/>
      <c r="CR284" s="187"/>
      <c r="CS284" s="187"/>
      <c r="CT284" s="187"/>
      <c r="CU284" s="187"/>
      <c r="CV284" s="187"/>
      <c r="CW284" s="187"/>
      <c r="CX284" s="187"/>
      <c r="CY284" s="187"/>
      <c r="CZ284" s="187"/>
      <c r="DA284" s="187"/>
      <c r="DB284" s="187"/>
      <c r="DC284" s="187"/>
      <c r="DD284" s="187"/>
      <c r="DE284" s="187"/>
      <c r="DF284" s="187"/>
      <c r="DG284" s="187"/>
      <c r="DH284" s="187"/>
      <c r="DI284" s="187"/>
      <c r="DJ284" s="187"/>
      <c r="DK284" s="187"/>
      <c r="DL284" s="187"/>
      <c r="DM284" s="187"/>
      <c r="DN284" s="187"/>
      <c r="DO284" s="187"/>
      <c r="DP284" s="187"/>
      <c r="DQ284" s="187"/>
      <c r="DR284" s="187"/>
      <c r="DS284" s="187"/>
      <c r="DT284" s="187"/>
      <c r="DU284" s="187"/>
      <c r="DV284" s="187"/>
      <c r="DW284" s="187"/>
      <c r="DX284" s="187"/>
      <c r="DY284" s="187"/>
      <c r="DZ284" s="187"/>
      <c r="EA284" s="187"/>
      <c r="EB284" s="187"/>
      <c r="EC284" s="187"/>
      <c r="ED284" s="187"/>
      <c r="EE284" s="187"/>
      <c r="EF284" s="187"/>
      <c r="EG284" s="187"/>
      <c r="EH284" s="187"/>
      <c r="EI284" s="187"/>
      <c r="EJ284" s="187"/>
      <c r="EK284" s="187"/>
      <c r="EL284" s="187"/>
      <c r="EM284" s="187"/>
      <c r="EN284" s="187"/>
      <c r="EO284" s="187"/>
      <c r="EP284" s="187"/>
      <c r="EQ284" s="187"/>
      <c r="ER284" s="187"/>
      <c r="ES284" s="187"/>
      <c r="ET284" s="187"/>
      <c r="EU284" s="187"/>
      <c r="EV284" s="187"/>
      <c r="EW284" s="187"/>
      <c r="EX284" s="187"/>
      <c r="EY284" s="187"/>
      <c r="EZ284" s="187"/>
      <c r="FA284" s="187"/>
      <c r="FB284" s="187"/>
      <c r="FC284" s="187"/>
      <c r="FD284" s="187"/>
      <c r="FE284" s="187"/>
      <c r="FF284" s="187"/>
      <c r="FG284" s="187"/>
      <c r="FH284" s="187"/>
      <c r="FI284" s="187"/>
      <c r="FJ284" s="187"/>
      <c r="FK284" s="187"/>
      <c r="FL284" s="187"/>
      <c r="FM284" s="187"/>
      <c r="FN284" s="187"/>
      <c r="FO284" s="187"/>
      <c r="FP284" s="187"/>
      <c r="FQ284" s="187"/>
      <c r="FR284" s="187"/>
      <c r="FS284" s="187"/>
      <c r="FT284" s="187"/>
      <c r="FU284" s="187"/>
      <c r="FV284" s="187"/>
      <c r="FW284" s="187"/>
      <c r="FX284" s="187"/>
      <c r="FY284" s="187"/>
      <c r="FZ284" s="187"/>
      <c r="GA284" s="187"/>
      <c r="GB284" s="187"/>
      <c r="GC284" s="187"/>
      <c r="GD284" s="187"/>
      <c r="GE284" s="187"/>
      <c r="GF284" s="187"/>
      <c r="GG284" s="187"/>
      <c r="GH284" s="187"/>
      <c r="GI284" s="187"/>
      <c r="GJ284" s="187"/>
      <c r="GK284" s="187"/>
      <c r="GL284" s="187"/>
      <c r="GM284" s="187"/>
      <c r="GN284" s="187"/>
      <c r="GO284" s="187"/>
      <c r="GP284" s="187"/>
      <c r="GQ284" s="187"/>
      <c r="GR284" s="187"/>
      <c r="GS284" s="187"/>
      <c r="GT284" s="187"/>
      <c r="GU284" s="187"/>
      <c r="GV284" s="187"/>
      <c r="GW284" s="187"/>
      <c r="GX284" s="187"/>
      <c r="GY284" s="187"/>
      <c r="GZ284" s="187"/>
      <c r="HA284" s="187"/>
      <c r="HB284" s="187"/>
      <c r="HC284" s="187"/>
      <c r="HD284" s="187"/>
      <c r="HE284" s="187"/>
      <c r="HF284" s="187"/>
      <c r="HG284" s="187"/>
      <c r="HH284" s="187"/>
      <c r="HI284" s="187"/>
      <c r="HJ284" s="187"/>
      <c r="HK284" s="187"/>
      <c r="HL284" s="187"/>
      <c r="HM284" s="187"/>
      <c r="HN284" s="187"/>
      <c r="HO284" s="187"/>
      <c r="HP284" s="187"/>
      <c r="HQ284" s="187"/>
      <c r="HR284" s="187"/>
      <c r="HS284" s="187"/>
      <c r="HT284" s="187"/>
      <c r="HU284" s="187"/>
      <c r="HV284" s="187"/>
      <c r="HW284" s="187"/>
      <c r="HX284" s="187"/>
      <c r="HY284" s="187"/>
      <c r="HZ284" s="187"/>
      <c r="IA284" s="187"/>
      <c r="IB284" s="187"/>
      <c r="IC284" s="187"/>
      <c r="ID284" s="187"/>
      <c r="IE284" s="187"/>
      <c r="IF284" s="187"/>
      <c r="IG284" s="187"/>
      <c r="IH284" s="187"/>
      <c r="II284" s="187"/>
      <c r="IJ284" s="187"/>
      <c r="IK284" s="187"/>
      <c r="IL284" s="187"/>
      <c r="IM284" s="187"/>
      <c r="IN284" s="187"/>
      <c r="IO284" s="187"/>
      <c r="IP284" s="187"/>
      <c r="IQ284" s="187"/>
      <c r="IR284" s="187"/>
      <c r="IS284" s="187"/>
      <c r="IT284" s="187"/>
      <c r="IU284" s="187"/>
      <c r="IV284" s="187"/>
      <c r="IW284" s="187"/>
    </row>
    <row r="285" customFormat="false" ht="12" hidden="false" customHeight="true" outlineLevel="0" collapsed="false">
      <c r="AG285" s="151"/>
      <c r="AH285" s="187"/>
      <c r="AI285" s="187"/>
      <c r="AJ285" s="187"/>
      <c r="AK285" s="187"/>
      <c r="AL285" s="187"/>
      <c r="AM285" s="187"/>
      <c r="AN285" s="187"/>
      <c r="AO285" s="187"/>
      <c r="AP285" s="187"/>
      <c r="AQ285" s="187"/>
      <c r="AR285" s="187"/>
      <c r="AS285" s="187"/>
      <c r="AT285" s="187"/>
      <c r="AU285" s="187"/>
      <c r="AV285" s="187"/>
      <c r="AW285" s="187"/>
      <c r="AX285" s="187"/>
      <c r="AY285" s="187"/>
      <c r="AZ285" s="187"/>
      <c r="BA285" s="187"/>
      <c r="BB285" s="187"/>
      <c r="BC285" s="187"/>
      <c r="BD285" s="187"/>
      <c r="BE285" s="187"/>
      <c r="BF285" s="187"/>
      <c r="BG285" s="187"/>
      <c r="BH285" s="187"/>
      <c r="BI285" s="187"/>
      <c r="BJ285" s="187"/>
      <c r="BK285" s="187"/>
      <c r="BL285" s="187"/>
      <c r="BM285" s="187"/>
      <c r="BN285" s="187"/>
      <c r="BO285" s="187"/>
      <c r="BP285" s="187"/>
      <c r="BQ285" s="187"/>
      <c r="BR285" s="187"/>
      <c r="BS285" s="187"/>
      <c r="BT285" s="187"/>
      <c r="BU285" s="187"/>
      <c r="BV285" s="187"/>
      <c r="BW285" s="187"/>
      <c r="BX285" s="187"/>
      <c r="BY285" s="187"/>
      <c r="BZ285" s="187"/>
      <c r="CA285" s="187"/>
      <c r="CB285" s="187"/>
      <c r="CC285" s="187"/>
      <c r="CD285" s="187"/>
      <c r="CE285" s="187"/>
      <c r="CF285" s="187"/>
      <c r="CG285" s="187"/>
      <c r="CH285" s="187"/>
      <c r="CI285" s="187"/>
      <c r="CJ285" s="187"/>
      <c r="CK285" s="187"/>
      <c r="CL285" s="187"/>
      <c r="CM285" s="187"/>
      <c r="CN285" s="187"/>
      <c r="CO285" s="187"/>
      <c r="CP285" s="187"/>
      <c r="CQ285" s="187"/>
      <c r="CR285" s="187"/>
      <c r="CS285" s="187"/>
      <c r="CT285" s="187"/>
      <c r="CU285" s="187"/>
      <c r="CV285" s="187"/>
      <c r="CW285" s="187"/>
      <c r="CX285" s="187"/>
      <c r="CY285" s="187"/>
      <c r="CZ285" s="187"/>
      <c r="DA285" s="187"/>
      <c r="DB285" s="187"/>
      <c r="DC285" s="187"/>
      <c r="DD285" s="187"/>
      <c r="DE285" s="187"/>
      <c r="DF285" s="187"/>
      <c r="DG285" s="187"/>
      <c r="DH285" s="187"/>
      <c r="DI285" s="187"/>
      <c r="DJ285" s="187"/>
      <c r="DK285" s="187"/>
      <c r="DL285" s="187"/>
      <c r="DM285" s="187"/>
      <c r="DN285" s="187"/>
      <c r="DO285" s="187"/>
      <c r="DP285" s="187"/>
      <c r="DQ285" s="187"/>
      <c r="DR285" s="187"/>
      <c r="DS285" s="187"/>
      <c r="DT285" s="187"/>
      <c r="DU285" s="187"/>
      <c r="DV285" s="187"/>
      <c r="DW285" s="187"/>
      <c r="DX285" s="187"/>
      <c r="DY285" s="187"/>
      <c r="DZ285" s="187"/>
      <c r="EA285" s="187"/>
      <c r="EB285" s="187"/>
      <c r="EC285" s="187"/>
      <c r="ED285" s="187"/>
      <c r="EE285" s="187"/>
      <c r="EF285" s="187"/>
      <c r="EG285" s="187"/>
      <c r="EH285" s="187"/>
      <c r="EI285" s="187"/>
      <c r="EJ285" s="187"/>
      <c r="EK285" s="187"/>
      <c r="EL285" s="187"/>
      <c r="EM285" s="187"/>
      <c r="EN285" s="187"/>
      <c r="EO285" s="187"/>
      <c r="EP285" s="187"/>
      <c r="EQ285" s="187"/>
      <c r="ER285" s="187"/>
      <c r="ES285" s="187"/>
      <c r="ET285" s="187"/>
      <c r="EU285" s="187"/>
      <c r="EV285" s="187"/>
      <c r="EW285" s="187"/>
      <c r="EX285" s="187"/>
      <c r="EY285" s="187"/>
      <c r="EZ285" s="187"/>
      <c r="FA285" s="187"/>
      <c r="FB285" s="187"/>
      <c r="FC285" s="187"/>
      <c r="FD285" s="187"/>
      <c r="FE285" s="187"/>
      <c r="FF285" s="187"/>
      <c r="FG285" s="187"/>
      <c r="FH285" s="187"/>
      <c r="FI285" s="187"/>
      <c r="FJ285" s="187"/>
      <c r="FK285" s="187"/>
      <c r="FL285" s="187"/>
      <c r="FM285" s="187"/>
      <c r="FN285" s="187"/>
      <c r="FO285" s="187"/>
      <c r="FP285" s="187"/>
      <c r="FQ285" s="187"/>
      <c r="FR285" s="187"/>
      <c r="FS285" s="187"/>
      <c r="FT285" s="187"/>
      <c r="FU285" s="187"/>
      <c r="FV285" s="187"/>
      <c r="FW285" s="187"/>
      <c r="FX285" s="187"/>
      <c r="FY285" s="187"/>
      <c r="FZ285" s="187"/>
      <c r="GA285" s="187"/>
      <c r="GB285" s="187"/>
      <c r="GC285" s="187"/>
      <c r="GD285" s="187"/>
      <c r="GE285" s="187"/>
      <c r="GF285" s="187"/>
      <c r="GG285" s="187"/>
      <c r="GH285" s="187"/>
      <c r="GI285" s="187"/>
      <c r="GJ285" s="187"/>
      <c r="GK285" s="187"/>
      <c r="GL285" s="187"/>
      <c r="GM285" s="187"/>
      <c r="GN285" s="187"/>
      <c r="GO285" s="187"/>
      <c r="GP285" s="187"/>
      <c r="GQ285" s="187"/>
      <c r="GR285" s="187"/>
      <c r="GS285" s="187"/>
      <c r="GT285" s="187"/>
      <c r="GU285" s="187"/>
      <c r="GV285" s="187"/>
      <c r="GW285" s="187"/>
      <c r="GX285" s="187"/>
      <c r="GY285" s="187"/>
      <c r="GZ285" s="187"/>
      <c r="HA285" s="187"/>
      <c r="HB285" s="187"/>
      <c r="HC285" s="187"/>
      <c r="HD285" s="187"/>
      <c r="HE285" s="187"/>
      <c r="HF285" s="187"/>
      <c r="HG285" s="187"/>
      <c r="HH285" s="187"/>
      <c r="HI285" s="187"/>
      <c r="HJ285" s="187"/>
      <c r="HK285" s="187"/>
      <c r="HL285" s="187"/>
      <c r="HM285" s="187"/>
      <c r="HN285" s="187"/>
      <c r="HO285" s="187"/>
      <c r="HP285" s="187"/>
      <c r="HQ285" s="187"/>
      <c r="HR285" s="187"/>
      <c r="HS285" s="187"/>
      <c r="HT285" s="187"/>
      <c r="HU285" s="187"/>
      <c r="HV285" s="187"/>
      <c r="HW285" s="187"/>
      <c r="HX285" s="187"/>
      <c r="HY285" s="187"/>
      <c r="HZ285" s="187"/>
      <c r="IA285" s="187"/>
      <c r="IB285" s="187"/>
      <c r="IC285" s="187"/>
      <c r="ID285" s="187"/>
      <c r="IE285" s="187"/>
      <c r="IF285" s="187"/>
      <c r="IG285" s="187"/>
      <c r="IH285" s="187"/>
      <c r="II285" s="187"/>
      <c r="IJ285" s="187"/>
      <c r="IK285" s="187"/>
      <c r="IL285" s="187"/>
      <c r="IM285" s="187"/>
      <c r="IN285" s="187"/>
      <c r="IO285" s="187"/>
      <c r="IP285" s="187"/>
      <c r="IQ285" s="187"/>
      <c r="IR285" s="187"/>
      <c r="IS285" s="187"/>
      <c r="IT285" s="187"/>
      <c r="IU285" s="187"/>
      <c r="IV285" s="187"/>
      <c r="IW285" s="187"/>
    </row>
    <row r="286" customFormat="false" ht="12.75" hidden="false" customHeight="false" outlineLevel="0" collapsed="false">
      <c r="AG286" s="151"/>
      <c r="AH286" s="187"/>
      <c r="AI286" s="187"/>
      <c r="AJ286" s="187"/>
      <c r="AK286" s="187"/>
      <c r="AL286" s="187"/>
      <c r="AM286" s="187"/>
      <c r="AN286" s="187"/>
      <c r="AO286" s="187"/>
      <c r="AP286" s="187"/>
      <c r="AQ286" s="187"/>
      <c r="AR286" s="187"/>
      <c r="AS286" s="187"/>
      <c r="AT286" s="187"/>
      <c r="AU286" s="187"/>
      <c r="AV286" s="187"/>
      <c r="AW286" s="187"/>
      <c r="AX286" s="187"/>
      <c r="AY286" s="187"/>
      <c r="AZ286" s="187"/>
      <c r="BA286" s="187"/>
      <c r="BB286" s="187"/>
      <c r="BC286" s="187"/>
      <c r="BD286" s="187"/>
      <c r="BE286" s="187"/>
      <c r="BF286" s="187"/>
      <c r="BG286" s="187"/>
      <c r="BH286" s="187"/>
      <c r="BI286" s="187"/>
      <c r="BJ286" s="187"/>
      <c r="BK286" s="187"/>
      <c r="BL286" s="187"/>
      <c r="BM286" s="187"/>
      <c r="BN286" s="187"/>
      <c r="BO286" s="187"/>
      <c r="BP286" s="187"/>
      <c r="BQ286" s="187"/>
      <c r="BR286" s="187"/>
      <c r="BS286" s="187"/>
      <c r="BT286" s="187"/>
      <c r="BU286" s="187"/>
      <c r="BV286" s="187"/>
      <c r="BW286" s="187"/>
      <c r="BX286" s="187"/>
      <c r="BY286" s="187"/>
      <c r="BZ286" s="187"/>
      <c r="CA286" s="187"/>
      <c r="CB286" s="187"/>
      <c r="CC286" s="187"/>
      <c r="CD286" s="187"/>
      <c r="CE286" s="187"/>
      <c r="CF286" s="187"/>
      <c r="CG286" s="187"/>
      <c r="CH286" s="187"/>
      <c r="CI286" s="187"/>
      <c r="CJ286" s="187"/>
      <c r="CK286" s="187"/>
      <c r="CL286" s="187"/>
      <c r="CM286" s="187"/>
      <c r="CN286" s="187"/>
      <c r="CO286" s="187"/>
      <c r="CP286" s="187"/>
      <c r="CQ286" s="187"/>
      <c r="CR286" s="187"/>
      <c r="CS286" s="187"/>
      <c r="CT286" s="187"/>
      <c r="CU286" s="187"/>
      <c r="CV286" s="187"/>
      <c r="CW286" s="187"/>
      <c r="CX286" s="187"/>
      <c r="CY286" s="187"/>
      <c r="CZ286" s="187"/>
      <c r="DA286" s="187"/>
      <c r="DB286" s="187"/>
      <c r="DC286" s="187"/>
      <c r="DD286" s="187"/>
      <c r="DE286" s="187"/>
      <c r="DF286" s="187"/>
      <c r="DG286" s="187"/>
      <c r="DH286" s="187"/>
      <c r="DI286" s="187"/>
      <c r="DJ286" s="187"/>
      <c r="DK286" s="187"/>
      <c r="DL286" s="187"/>
      <c r="DM286" s="187"/>
      <c r="DN286" s="187"/>
      <c r="DO286" s="187"/>
      <c r="DP286" s="187"/>
      <c r="DQ286" s="187"/>
      <c r="DR286" s="187"/>
      <c r="DS286" s="187"/>
      <c r="DT286" s="187"/>
      <c r="DU286" s="187"/>
      <c r="DV286" s="187"/>
      <c r="DW286" s="187"/>
      <c r="DX286" s="187"/>
      <c r="DY286" s="187"/>
      <c r="DZ286" s="187"/>
      <c r="EA286" s="187"/>
      <c r="EB286" s="187"/>
      <c r="EC286" s="187"/>
      <c r="ED286" s="187"/>
      <c r="EE286" s="187"/>
      <c r="EF286" s="187"/>
      <c r="EG286" s="187"/>
      <c r="EH286" s="187"/>
      <c r="EI286" s="187"/>
      <c r="EJ286" s="187"/>
      <c r="EK286" s="187"/>
      <c r="EL286" s="187"/>
      <c r="EM286" s="187"/>
      <c r="EN286" s="187"/>
      <c r="EO286" s="187"/>
      <c r="EP286" s="187"/>
      <c r="EQ286" s="187"/>
      <c r="ER286" s="187"/>
      <c r="ES286" s="187"/>
      <c r="ET286" s="187"/>
      <c r="EU286" s="187"/>
      <c r="EV286" s="187"/>
      <c r="EW286" s="187"/>
      <c r="EX286" s="187"/>
      <c r="EY286" s="187"/>
      <c r="EZ286" s="187"/>
      <c r="FA286" s="187"/>
      <c r="FB286" s="187"/>
      <c r="FC286" s="187"/>
      <c r="FD286" s="187"/>
      <c r="FE286" s="187"/>
      <c r="FF286" s="187"/>
      <c r="FG286" s="187"/>
      <c r="FH286" s="187"/>
      <c r="FI286" s="187"/>
      <c r="FJ286" s="187"/>
      <c r="FK286" s="187"/>
      <c r="FL286" s="187"/>
      <c r="FM286" s="187"/>
      <c r="FN286" s="187"/>
      <c r="FO286" s="187"/>
      <c r="FP286" s="187"/>
      <c r="FQ286" s="187"/>
      <c r="FR286" s="187"/>
      <c r="FS286" s="187"/>
      <c r="FT286" s="187"/>
      <c r="FU286" s="187"/>
      <c r="FV286" s="187"/>
      <c r="FW286" s="187"/>
      <c r="FX286" s="187"/>
      <c r="FY286" s="187"/>
      <c r="FZ286" s="187"/>
      <c r="GA286" s="187"/>
      <c r="GB286" s="187"/>
      <c r="GC286" s="187"/>
      <c r="GD286" s="187"/>
      <c r="GE286" s="187"/>
      <c r="GF286" s="187"/>
      <c r="GG286" s="187"/>
      <c r="GH286" s="187"/>
      <c r="GI286" s="187"/>
      <c r="GJ286" s="187"/>
      <c r="GK286" s="187"/>
      <c r="GL286" s="187"/>
      <c r="GM286" s="187"/>
      <c r="GN286" s="187"/>
      <c r="GO286" s="187"/>
      <c r="GP286" s="187"/>
      <c r="GQ286" s="187"/>
      <c r="GR286" s="187"/>
      <c r="GS286" s="187"/>
      <c r="GT286" s="187"/>
      <c r="GU286" s="187"/>
      <c r="GV286" s="187"/>
      <c r="GW286" s="187"/>
      <c r="GX286" s="187"/>
      <c r="GY286" s="187"/>
      <c r="GZ286" s="187"/>
      <c r="HA286" s="187"/>
      <c r="HB286" s="187"/>
      <c r="HC286" s="187"/>
      <c r="HD286" s="187"/>
      <c r="HE286" s="187"/>
      <c r="HF286" s="187"/>
      <c r="HG286" s="187"/>
      <c r="HH286" s="187"/>
      <c r="HI286" s="187"/>
      <c r="HJ286" s="187"/>
      <c r="HK286" s="187"/>
      <c r="HL286" s="187"/>
      <c r="HM286" s="187"/>
      <c r="HN286" s="187"/>
      <c r="HO286" s="187"/>
      <c r="HP286" s="187"/>
      <c r="HQ286" s="187"/>
      <c r="HR286" s="187"/>
      <c r="HS286" s="187"/>
      <c r="HT286" s="187"/>
      <c r="HU286" s="187"/>
      <c r="HV286" s="187"/>
      <c r="HW286" s="187"/>
      <c r="HX286" s="187"/>
      <c r="HY286" s="187"/>
      <c r="HZ286" s="187"/>
      <c r="IA286" s="187"/>
      <c r="IB286" s="187"/>
      <c r="IC286" s="187"/>
      <c r="ID286" s="187"/>
      <c r="IE286" s="187"/>
      <c r="IF286" s="187"/>
      <c r="IG286" s="187"/>
      <c r="IH286" s="187"/>
      <c r="II286" s="187"/>
      <c r="IJ286" s="187"/>
      <c r="IK286" s="187"/>
      <c r="IL286" s="187"/>
      <c r="IM286" s="187"/>
      <c r="IN286" s="187"/>
      <c r="IO286" s="187"/>
      <c r="IP286" s="187"/>
      <c r="IQ286" s="187"/>
      <c r="IR286" s="187"/>
      <c r="IS286" s="187"/>
      <c r="IT286" s="187"/>
      <c r="IU286" s="187"/>
      <c r="IV286" s="187"/>
      <c r="IW286" s="187"/>
    </row>
    <row r="287" customFormat="false" ht="11.25" hidden="false" customHeight="true" outlineLevel="0" collapsed="false">
      <c r="AG287" s="151"/>
    </row>
    <row r="288" customFormat="false" ht="12.75" hidden="false" customHeight="false" outlineLevel="0" collapsed="false">
      <c r="AG288" s="151"/>
    </row>
    <row r="289" customFormat="false" ht="12.75" hidden="false" customHeight="false" outlineLevel="0" collapsed="false">
      <c r="AG289" s="162"/>
    </row>
    <row r="290" customFormat="false" ht="12.75" hidden="false" customHeight="false" outlineLevel="0" collapsed="false">
      <c r="AG290" s="164"/>
    </row>
    <row r="291" customFormat="false" ht="12.75" hidden="false" customHeight="false" outlineLevel="0" collapsed="false">
      <c r="AG291" s="164"/>
    </row>
    <row r="292" customFormat="false" ht="12.75" hidden="false" customHeight="false" outlineLevel="0" collapsed="false">
      <c r="AG292" s="164"/>
    </row>
    <row r="293" customFormat="false" ht="12.75" hidden="false" customHeight="false" outlineLevel="0" collapsed="false">
      <c r="AG293" s="164"/>
    </row>
    <row r="294" customFormat="false" ht="12.75" hidden="false" customHeight="false" outlineLevel="0" collapsed="false">
      <c r="AG294" s="202"/>
    </row>
    <row r="295" customFormat="false" ht="12.75" hidden="false" customHeight="false" outlineLevel="0" collapsed="false">
      <c r="AG295" s="187"/>
    </row>
    <row r="296" customFormat="false" ht="12.75" hidden="false" customHeight="false" outlineLevel="0" collapsed="false">
      <c r="AG296" s="187"/>
    </row>
    <row r="303" customFormat="false" ht="12.75" hidden="false" customHeight="false" outlineLevel="0" collapsed="false">
      <c r="AH303" s="158"/>
      <c r="AI303" s="158"/>
      <c r="AJ303" s="158"/>
      <c r="AK303" s="158"/>
      <c r="AL303" s="158"/>
      <c r="AM303" s="158"/>
      <c r="AN303" s="158"/>
      <c r="AO303" s="158"/>
      <c r="AP303" s="158"/>
      <c r="AQ303" s="158"/>
      <c r="AR303" s="158"/>
      <c r="AS303" s="158"/>
      <c r="AT303" s="158"/>
      <c r="AU303" s="158"/>
      <c r="AV303" s="158"/>
      <c r="AW303" s="158"/>
      <c r="AX303" s="158"/>
      <c r="AY303" s="158"/>
      <c r="AZ303" s="158"/>
      <c r="BA303" s="158"/>
      <c r="BB303" s="158"/>
      <c r="BC303" s="158"/>
      <c r="BD303" s="158"/>
      <c r="BE303" s="158"/>
      <c r="BF303" s="158"/>
      <c r="BG303" s="158"/>
      <c r="BH303" s="158"/>
      <c r="BI303" s="158"/>
      <c r="BJ303" s="158"/>
      <c r="BK303" s="158"/>
      <c r="BL303" s="158"/>
      <c r="BM303" s="158"/>
      <c r="BN303" s="158"/>
      <c r="BO303" s="158"/>
      <c r="BP303" s="158"/>
      <c r="BQ303" s="158"/>
      <c r="BR303" s="158"/>
      <c r="BS303" s="158"/>
      <c r="BT303" s="158"/>
      <c r="BU303" s="158"/>
      <c r="BV303" s="158"/>
      <c r="BW303" s="158"/>
      <c r="BX303" s="158"/>
      <c r="BY303" s="158"/>
      <c r="BZ303" s="158"/>
      <c r="CA303" s="158"/>
      <c r="CB303" s="158"/>
      <c r="CC303" s="158"/>
      <c r="CD303" s="158"/>
      <c r="CE303" s="158"/>
      <c r="CF303" s="158"/>
      <c r="CG303" s="158"/>
      <c r="CH303" s="158"/>
      <c r="CI303" s="158"/>
      <c r="CJ303" s="158"/>
      <c r="CK303" s="158"/>
      <c r="CL303" s="158"/>
      <c r="CM303" s="158"/>
      <c r="CN303" s="158"/>
      <c r="CO303" s="158"/>
      <c r="CP303" s="158"/>
      <c r="CQ303" s="158"/>
      <c r="CR303" s="158"/>
      <c r="CS303" s="158"/>
      <c r="CT303" s="158"/>
      <c r="CU303" s="158"/>
      <c r="CV303" s="158"/>
      <c r="CW303" s="158"/>
      <c r="CX303" s="158"/>
      <c r="CY303" s="158"/>
      <c r="CZ303" s="158"/>
      <c r="DA303" s="158"/>
      <c r="DB303" s="158"/>
      <c r="DC303" s="158"/>
      <c r="DD303" s="158"/>
      <c r="DE303" s="158"/>
      <c r="DF303" s="158"/>
      <c r="DG303" s="158"/>
      <c r="DH303" s="158"/>
      <c r="DI303" s="158"/>
      <c r="DJ303" s="158"/>
      <c r="DK303" s="158"/>
      <c r="DL303" s="158"/>
      <c r="DM303" s="158"/>
      <c r="DN303" s="158"/>
      <c r="DO303" s="158"/>
      <c r="DP303" s="158"/>
      <c r="DQ303" s="158"/>
      <c r="DR303" s="158"/>
      <c r="DS303" s="158"/>
      <c r="DT303" s="158"/>
      <c r="DU303" s="158"/>
      <c r="DV303" s="158"/>
      <c r="DW303" s="158"/>
      <c r="DX303" s="158"/>
      <c r="DY303" s="158"/>
      <c r="DZ303" s="158"/>
      <c r="EA303" s="158"/>
      <c r="EB303" s="158"/>
      <c r="EC303" s="158"/>
      <c r="ED303" s="158"/>
      <c r="EE303" s="158"/>
      <c r="EF303" s="158"/>
      <c r="EG303" s="158"/>
      <c r="EH303" s="158"/>
      <c r="EI303" s="158"/>
      <c r="EJ303" s="158"/>
      <c r="EK303" s="158"/>
      <c r="EL303" s="158"/>
      <c r="EM303" s="158"/>
      <c r="EN303" s="158"/>
      <c r="EO303" s="158"/>
      <c r="EP303" s="158"/>
      <c r="EQ303" s="158"/>
      <c r="ER303" s="158"/>
      <c r="ES303" s="158"/>
      <c r="ET303" s="158"/>
      <c r="EU303" s="158"/>
      <c r="EV303" s="158"/>
      <c r="EW303" s="158"/>
      <c r="EX303" s="158"/>
      <c r="EY303" s="158"/>
      <c r="EZ303" s="158"/>
      <c r="FA303" s="158"/>
      <c r="FB303" s="158"/>
      <c r="FC303" s="158"/>
      <c r="FD303" s="158"/>
      <c r="FE303" s="158"/>
      <c r="FF303" s="158"/>
      <c r="FG303" s="158"/>
      <c r="FH303" s="158"/>
      <c r="FI303" s="158"/>
      <c r="FJ303" s="158"/>
      <c r="FK303" s="158"/>
      <c r="FL303" s="158"/>
      <c r="FM303" s="158"/>
      <c r="FN303" s="158"/>
      <c r="FO303" s="158"/>
      <c r="FP303" s="158"/>
      <c r="FQ303" s="158"/>
      <c r="FR303" s="158"/>
      <c r="FS303" s="158"/>
      <c r="FT303" s="158"/>
      <c r="FU303" s="158"/>
      <c r="FV303" s="158"/>
      <c r="FW303" s="158"/>
      <c r="FX303" s="158"/>
      <c r="FY303" s="158"/>
      <c r="FZ303" s="158"/>
      <c r="GA303" s="158"/>
      <c r="GB303" s="158"/>
      <c r="GC303" s="158"/>
      <c r="GD303" s="158"/>
      <c r="GE303" s="158"/>
      <c r="GF303" s="158"/>
      <c r="GG303" s="158"/>
      <c r="GH303" s="158"/>
      <c r="GI303" s="158"/>
      <c r="GJ303" s="158"/>
      <c r="GK303" s="158"/>
      <c r="GL303" s="158"/>
      <c r="GM303" s="158"/>
      <c r="GN303" s="158"/>
      <c r="GO303" s="158"/>
      <c r="GP303" s="158"/>
      <c r="GQ303" s="158"/>
      <c r="GR303" s="158"/>
      <c r="GS303" s="158"/>
      <c r="GT303" s="158"/>
      <c r="GU303" s="158"/>
      <c r="GV303" s="158"/>
      <c r="GW303" s="158"/>
      <c r="GX303" s="158"/>
      <c r="GY303" s="158"/>
      <c r="GZ303" s="158"/>
      <c r="HA303" s="158"/>
      <c r="HB303" s="158"/>
      <c r="HC303" s="158"/>
      <c r="HD303" s="158"/>
      <c r="HE303" s="158"/>
      <c r="HF303" s="158"/>
      <c r="HG303" s="158"/>
      <c r="HH303" s="158"/>
      <c r="HI303" s="158"/>
      <c r="HJ303" s="158"/>
      <c r="HK303" s="158"/>
      <c r="HL303" s="158"/>
      <c r="HM303" s="158"/>
      <c r="HN303" s="158"/>
      <c r="HO303" s="158"/>
      <c r="HP303" s="158"/>
      <c r="HQ303" s="158"/>
      <c r="HR303" s="158"/>
      <c r="HS303" s="158"/>
      <c r="HT303" s="158"/>
      <c r="HU303" s="158"/>
      <c r="HV303" s="158"/>
      <c r="HW303" s="158"/>
      <c r="HX303" s="158"/>
      <c r="HY303" s="158"/>
      <c r="HZ303" s="158"/>
      <c r="IA303" s="158"/>
      <c r="IB303" s="158"/>
      <c r="IC303" s="158"/>
      <c r="ID303" s="158"/>
      <c r="IE303" s="158"/>
      <c r="IF303" s="158"/>
      <c r="IG303" s="158"/>
      <c r="IH303" s="158"/>
      <c r="II303" s="158"/>
      <c r="IJ303" s="158"/>
      <c r="IK303" s="158"/>
      <c r="IL303" s="158"/>
      <c r="IM303" s="158"/>
      <c r="IN303" s="158"/>
      <c r="IO303" s="158"/>
      <c r="IP303" s="158"/>
      <c r="IQ303" s="158"/>
      <c r="IR303" s="158"/>
      <c r="IS303" s="158"/>
      <c r="IT303" s="158"/>
      <c r="IU303" s="158"/>
      <c r="IV303" s="158"/>
      <c r="IW303" s="158"/>
    </row>
    <row r="304" customFormat="false" ht="12.75" hidden="false" customHeight="false" outlineLevel="0" collapsed="false">
      <c r="AH304" s="151"/>
      <c r="AI304" s="151"/>
      <c r="AJ304" s="151"/>
      <c r="AK304" s="151"/>
      <c r="AL304" s="151"/>
      <c r="AM304" s="151"/>
      <c r="AN304" s="151"/>
      <c r="AO304" s="151"/>
      <c r="AP304" s="151"/>
      <c r="AQ304" s="151"/>
      <c r="AR304" s="151"/>
      <c r="AS304" s="151"/>
      <c r="AT304" s="151"/>
      <c r="AU304" s="151"/>
      <c r="AV304" s="151"/>
      <c r="AW304" s="151"/>
      <c r="AX304" s="151"/>
      <c r="AY304" s="151"/>
      <c r="AZ304" s="151"/>
      <c r="BA304" s="151"/>
      <c r="BB304" s="151"/>
      <c r="BC304" s="151"/>
      <c r="BD304" s="151"/>
      <c r="BE304" s="151"/>
      <c r="BF304" s="151"/>
      <c r="BG304" s="151"/>
      <c r="BH304" s="151"/>
      <c r="BI304" s="151"/>
      <c r="BJ304" s="151"/>
      <c r="BK304" s="151"/>
      <c r="BL304" s="151"/>
      <c r="BM304" s="151"/>
      <c r="BN304" s="151"/>
      <c r="BO304" s="151"/>
      <c r="BP304" s="151"/>
      <c r="BQ304" s="151"/>
      <c r="BR304" s="151"/>
      <c r="BS304" s="151"/>
      <c r="BT304" s="151"/>
      <c r="BU304" s="151"/>
      <c r="BV304" s="151"/>
      <c r="BW304" s="151"/>
      <c r="BX304" s="151"/>
      <c r="BY304" s="151"/>
      <c r="BZ304" s="151"/>
      <c r="CA304" s="151"/>
      <c r="CB304" s="151"/>
      <c r="CC304" s="151"/>
      <c r="CD304" s="151"/>
      <c r="CE304" s="151"/>
      <c r="CF304" s="151"/>
      <c r="CG304" s="151"/>
      <c r="CH304" s="151"/>
      <c r="CI304" s="151"/>
      <c r="CJ304" s="151"/>
      <c r="CK304" s="151"/>
      <c r="CL304" s="151"/>
      <c r="CM304" s="151"/>
      <c r="CN304" s="151"/>
      <c r="CO304" s="151"/>
      <c r="CP304" s="151"/>
      <c r="CQ304" s="151"/>
      <c r="CR304" s="151"/>
      <c r="CS304" s="151"/>
      <c r="CT304" s="151"/>
      <c r="CU304" s="151"/>
      <c r="CV304" s="151"/>
      <c r="CW304" s="151"/>
      <c r="CX304" s="151"/>
      <c r="CY304" s="151"/>
      <c r="CZ304" s="151"/>
      <c r="DA304" s="151"/>
      <c r="DB304" s="151"/>
      <c r="DC304" s="151"/>
      <c r="DD304" s="151"/>
      <c r="DE304" s="151"/>
      <c r="DF304" s="151"/>
      <c r="DG304" s="151"/>
      <c r="DH304" s="151"/>
      <c r="DI304" s="151"/>
      <c r="DJ304" s="151"/>
      <c r="DK304" s="151"/>
      <c r="DL304" s="151"/>
      <c r="DM304" s="151"/>
      <c r="DN304" s="151"/>
      <c r="DO304" s="151"/>
      <c r="DP304" s="151"/>
      <c r="DQ304" s="151"/>
      <c r="DR304" s="151"/>
      <c r="DS304" s="151"/>
      <c r="DT304" s="151"/>
      <c r="DU304" s="151"/>
      <c r="DV304" s="151"/>
      <c r="DW304" s="151"/>
      <c r="DX304" s="151"/>
      <c r="DY304" s="151"/>
      <c r="DZ304" s="151"/>
      <c r="EA304" s="151"/>
      <c r="EB304" s="151"/>
      <c r="EC304" s="151"/>
      <c r="ED304" s="151"/>
      <c r="EE304" s="151"/>
      <c r="EF304" s="151"/>
      <c r="EG304" s="151"/>
      <c r="EH304" s="151"/>
      <c r="EI304" s="151"/>
      <c r="EJ304" s="151"/>
      <c r="EK304" s="151"/>
      <c r="EL304" s="151"/>
      <c r="EM304" s="151"/>
      <c r="EN304" s="151"/>
      <c r="EO304" s="151"/>
      <c r="EP304" s="151"/>
      <c r="EQ304" s="151"/>
      <c r="ER304" s="151"/>
      <c r="ES304" s="151"/>
      <c r="ET304" s="151"/>
      <c r="EU304" s="151"/>
      <c r="EV304" s="151"/>
      <c r="EW304" s="151"/>
      <c r="EX304" s="151"/>
      <c r="EY304" s="151"/>
      <c r="EZ304" s="151"/>
      <c r="FA304" s="151"/>
      <c r="FB304" s="151"/>
      <c r="FC304" s="151"/>
      <c r="FD304" s="151"/>
      <c r="FE304" s="151"/>
      <c r="FF304" s="151"/>
      <c r="FG304" s="151"/>
      <c r="FH304" s="151"/>
      <c r="FI304" s="151"/>
      <c r="FJ304" s="151"/>
      <c r="FK304" s="151"/>
      <c r="FL304" s="151"/>
      <c r="FM304" s="151"/>
      <c r="FN304" s="151"/>
      <c r="FO304" s="151"/>
      <c r="FP304" s="151"/>
      <c r="FQ304" s="151"/>
      <c r="FR304" s="151"/>
      <c r="FS304" s="151"/>
      <c r="FT304" s="151"/>
      <c r="FU304" s="151"/>
      <c r="FV304" s="151"/>
      <c r="FW304" s="151"/>
      <c r="FX304" s="151"/>
      <c r="FY304" s="151"/>
      <c r="FZ304" s="151"/>
      <c r="GA304" s="151"/>
      <c r="GB304" s="151"/>
      <c r="GC304" s="151"/>
      <c r="GD304" s="151"/>
      <c r="GE304" s="151"/>
      <c r="GF304" s="151"/>
      <c r="GG304" s="151"/>
      <c r="GH304" s="151"/>
      <c r="GI304" s="151"/>
      <c r="GJ304" s="151"/>
      <c r="GK304" s="151"/>
      <c r="GL304" s="151"/>
      <c r="GM304" s="151"/>
      <c r="GN304" s="151"/>
      <c r="GO304" s="151"/>
      <c r="GP304" s="151"/>
      <c r="GQ304" s="151"/>
      <c r="GR304" s="151"/>
      <c r="GS304" s="151"/>
      <c r="GT304" s="151"/>
      <c r="GU304" s="151"/>
      <c r="GV304" s="151"/>
      <c r="GW304" s="151"/>
      <c r="GX304" s="151"/>
      <c r="GY304" s="151"/>
      <c r="GZ304" s="151"/>
      <c r="HA304" s="151"/>
      <c r="HB304" s="151"/>
      <c r="HC304" s="151"/>
      <c r="HD304" s="151"/>
      <c r="HE304" s="151"/>
      <c r="HF304" s="151"/>
      <c r="HG304" s="151"/>
      <c r="HH304" s="151"/>
      <c r="HI304" s="151"/>
      <c r="HJ304" s="151"/>
      <c r="HK304" s="151"/>
      <c r="HL304" s="151"/>
      <c r="HM304" s="151"/>
      <c r="HN304" s="151"/>
      <c r="HO304" s="151"/>
      <c r="HP304" s="151"/>
      <c r="HQ304" s="151"/>
      <c r="HR304" s="151"/>
      <c r="HS304" s="151"/>
      <c r="HT304" s="151"/>
      <c r="HU304" s="151"/>
      <c r="HV304" s="151"/>
      <c r="HW304" s="151"/>
      <c r="HX304" s="151"/>
      <c r="HY304" s="151"/>
      <c r="HZ304" s="151"/>
      <c r="IA304" s="151"/>
      <c r="IB304" s="151"/>
      <c r="IC304" s="151"/>
      <c r="ID304" s="151"/>
      <c r="IE304" s="151"/>
      <c r="IF304" s="151"/>
      <c r="IG304" s="151"/>
      <c r="IH304" s="151"/>
      <c r="II304" s="151"/>
      <c r="IJ304" s="151"/>
      <c r="IK304" s="151"/>
      <c r="IL304" s="151"/>
      <c r="IM304" s="151"/>
      <c r="IN304" s="151"/>
      <c r="IO304" s="151"/>
      <c r="IP304" s="151"/>
      <c r="IQ304" s="151"/>
      <c r="IR304" s="151"/>
      <c r="IS304" s="151"/>
      <c r="IT304" s="151"/>
      <c r="IU304" s="151"/>
      <c r="IV304" s="151"/>
      <c r="IW304" s="151"/>
    </row>
    <row r="305" customFormat="false" ht="12.75" hidden="false" customHeight="false" outlineLevel="0" collapsed="false">
      <c r="AH305" s="151"/>
      <c r="AI305" s="151"/>
      <c r="AJ305" s="151"/>
      <c r="AK305" s="151"/>
      <c r="AL305" s="151"/>
      <c r="AM305" s="151"/>
      <c r="AN305" s="151"/>
      <c r="AO305" s="151"/>
      <c r="AP305" s="151"/>
      <c r="AQ305" s="151"/>
      <c r="AR305" s="151"/>
      <c r="AS305" s="151"/>
      <c r="AT305" s="151"/>
      <c r="AU305" s="151"/>
      <c r="AV305" s="151"/>
      <c r="AW305" s="151"/>
      <c r="AX305" s="151"/>
      <c r="AY305" s="151"/>
      <c r="AZ305" s="151"/>
      <c r="BA305" s="151"/>
      <c r="BB305" s="151"/>
      <c r="BC305" s="151"/>
      <c r="BD305" s="151"/>
      <c r="BE305" s="151"/>
      <c r="BF305" s="151"/>
      <c r="BG305" s="151"/>
      <c r="BH305" s="151"/>
      <c r="BI305" s="151"/>
      <c r="BJ305" s="151"/>
      <c r="BK305" s="151"/>
      <c r="BL305" s="151"/>
      <c r="BM305" s="151"/>
      <c r="BN305" s="151"/>
      <c r="BO305" s="151"/>
      <c r="BP305" s="151"/>
      <c r="BQ305" s="151"/>
      <c r="BR305" s="151"/>
      <c r="BS305" s="151"/>
      <c r="BT305" s="151"/>
      <c r="BU305" s="151"/>
      <c r="BV305" s="151"/>
      <c r="BW305" s="151"/>
      <c r="BX305" s="151"/>
      <c r="BY305" s="151"/>
      <c r="BZ305" s="151"/>
      <c r="CA305" s="151"/>
      <c r="CB305" s="151"/>
      <c r="CC305" s="151"/>
      <c r="CD305" s="151"/>
      <c r="CE305" s="151"/>
      <c r="CF305" s="151"/>
      <c r="CG305" s="151"/>
      <c r="CH305" s="151"/>
      <c r="CI305" s="151"/>
      <c r="CJ305" s="151"/>
      <c r="CK305" s="151"/>
      <c r="CL305" s="151"/>
      <c r="CM305" s="151"/>
      <c r="CN305" s="151"/>
      <c r="CO305" s="151"/>
      <c r="CP305" s="151"/>
      <c r="CQ305" s="151"/>
      <c r="CR305" s="151"/>
      <c r="CS305" s="151"/>
      <c r="CT305" s="151"/>
      <c r="CU305" s="151"/>
      <c r="CV305" s="151"/>
      <c r="CW305" s="151"/>
      <c r="CX305" s="151"/>
      <c r="CY305" s="151"/>
      <c r="CZ305" s="151"/>
      <c r="DA305" s="151"/>
      <c r="DB305" s="151"/>
      <c r="DC305" s="151"/>
      <c r="DD305" s="151"/>
      <c r="DE305" s="151"/>
      <c r="DF305" s="151"/>
      <c r="DG305" s="151"/>
      <c r="DH305" s="151"/>
      <c r="DI305" s="151"/>
      <c r="DJ305" s="151"/>
      <c r="DK305" s="151"/>
      <c r="DL305" s="151"/>
      <c r="DM305" s="151"/>
      <c r="DN305" s="151"/>
      <c r="DO305" s="151"/>
      <c r="DP305" s="151"/>
      <c r="DQ305" s="151"/>
      <c r="DR305" s="151"/>
      <c r="DS305" s="151"/>
      <c r="DT305" s="151"/>
      <c r="DU305" s="151"/>
      <c r="DV305" s="151"/>
      <c r="DW305" s="151"/>
      <c r="DX305" s="151"/>
      <c r="DY305" s="151"/>
      <c r="DZ305" s="151"/>
      <c r="EA305" s="151"/>
      <c r="EB305" s="151"/>
      <c r="EC305" s="151"/>
      <c r="ED305" s="151"/>
      <c r="EE305" s="151"/>
      <c r="EF305" s="151"/>
      <c r="EG305" s="151"/>
      <c r="EH305" s="151"/>
      <c r="EI305" s="151"/>
      <c r="EJ305" s="151"/>
      <c r="EK305" s="151"/>
      <c r="EL305" s="151"/>
      <c r="EM305" s="151"/>
      <c r="EN305" s="151"/>
      <c r="EO305" s="151"/>
      <c r="EP305" s="151"/>
      <c r="EQ305" s="151"/>
      <c r="ER305" s="151"/>
      <c r="ES305" s="151"/>
      <c r="ET305" s="151"/>
      <c r="EU305" s="151"/>
      <c r="EV305" s="151"/>
      <c r="EW305" s="151"/>
      <c r="EX305" s="151"/>
      <c r="EY305" s="151"/>
      <c r="EZ305" s="151"/>
      <c r="FA305" s="151"/>
      <c r="FB305" s="151"/>
      <c r="FC305" s="151"/>
      <c r="FD305" s="151"/>
      <c r="FE305" s="151"/>
      <c r="FF305" s="151"/>
      <c r="FG305" s="151"/>
      <c r="FH305" s="151"/>
      <c r="FI305" s="151"/>
      <c r="FJ305" s="151"/>
      <c r="FK305" s="151"/>
      <c r="FL305" s="151"/>
      <c r="FM305" s="151"/>
      <c r="FN305" s="151"/>
      <c r="FO305" s="151"/>
      <c r="FP305" s="151"/>
      <c r="FQ305" s="151"/>
      <c r="FR305" s="151"/>
      <c r="FS305" s="151"/>
      <c r="FT305" s="151"/>
      <c r="FU305" s="151"/>
      <c r="FV305" s="151"/>
      <c r="FW305" s="151"/>
      <c r="FX305" s="151"/>
      <c r="FY305" s="151"/>
      <c r="FZ305" s="151"/>
      <c r="GA305" s="151"/>
      <c r="GB305" s="151"/>
      <c r="GC305" s="151"/>
      <c r="GD305" s="151"/>
      <c r="GE305" s="151"/>
      <c r="GF305" s="151"/>
      <c r="GG305" s="151"/>
      <c r="GH305" s="151"/>
      <c r="GI305" s="151"/>
      <c r="GJ305" s="151"/>
      <c r="GK305" s="151"/>
      <c r="GL305" s="151"/>
      <c r="GM305" s="151"/>
      <c r="GN305" s="151"/>
      <c r="GO305" s="151"/>
      <c r="GP305" s="151"/>
      <c r="GQ305" s="151"/>
      <c r="GR305" s="151"/>
      <c r="GS305" s="151"/>
      <c r="GT305" s="151"/>
      <c r="GU305" s="151"/>
      <c r="GV305" s="151"/>
      <c r="GW305" s="151"/>
      <c r="GX305" s="151"/>
      <c r="GY305" s="151"/>
      <c r="GZ305" s="151"/>
      <c r="HA305" s="151"/>
      <c r="HB305" s="151"/>
      <c r="HC305" s="151"/>
      <c r="HD305" s="151"/>
      <c r="HE305" s="151"/>
      <c r="HF305" s="151"/>
      <c r="HG305" s="151"/>
      <c r="HH305" s="151"/>
      <c r="HI305" s="151"/>
      <c r="HJ305" s="151"/>
      <c r="HK305" s="151"/>
      <c r="HL305" s="151"/>
      <c r="HM305" s="151"/>
      <c r="HN305" s="151"/>
      <c r="HO305" s="151"/>
      <c r="HP305" s="151"/>
      <c r="HQ305" s="151"/>
      <c r="HR305" s="151"/>
      <c r="HS305" s="151"/>
      <c r="HT305" s="151"/>
      <c r="HU305" s="151"/>
      <c r="HV305" s="151"/>
      <c r="HW305" s="151"/>
      <c r="HX305" s="151"/>
      <c r="HY305" s="151"/>
      <c r="HZ305" s="151"/>
      <c r="IA305" s="151"/>
      <c r="IB305" s="151"/>
      <c r="IC305" s="151"/>
      <c r="ID305" s="151"/>
      <c r="IE305" s="151"/>
      <c r="IF305" s="151"/>
      <c r="IG305" s="151"/>
      <c r="IH305" s="151"/>
      <c r="II305" s="151"/>
      <c r="IJ305" s="151"/>
      <c r="IK305" s="151"/>
      <c r="IL305" s="151"/>
      <c r="IM305" s="151"/>
      <c r="IN305" s="151"/>
      <c r="IO305" s="151"/>
      <c r="IP305" s="151"/>
      <c r="IQ305" s="151"/>
      <c r="IR305" s="151"/>
      <c r="IS305" s="151"/>
      <c r="IT305" s="151"/>
      <c r="IU305" s="151"/>
      <c r="IV305" s="151"/>
      <c r="IW305" s="151"/>
    </row>
    <row r="306" customFormat="false" ht="12.75" hidden="false" customHeight="false" outlineLevel="0" collapsed="false">
      <c r="AH306" s="151"/>
      <c r="AI306" s="151"/>
      <c r="AJ306" s="151"/>
      <c r="AK306" s="151"/>
      <c r="AL306" s="151"/>
      <c r="AM306" s="151"/>
      <c r="AN306" s="151"/>
      <c r="AO306" s="151"/>
      <c r="AP306" s="151"/>
      <c r="AQ306" s="151"/>
      <c r="AR306" s="151"/>
      <c r="AS306" s="151"/>
      <c r="AT306" s="151"/>
      <c r="AU306" s="151"/>
      <c r="AV306" s="151"/>
      <c r="AW306" s="151"/>
      <c r="AX306" s="151"/>
      <c r="AY306" s="151"/>
      <c r="AZ306" s="151"/>
      <c r="BA306" s="151"/>
      <c r="BB306" s="151"/>
      <c r="BC306" s="151"/>
      <c r="BD306" s="151"/>
      <c r="BE306" s="151"/>
      <c r="BF306" s="151"/>
      <c r="BG306" s="151"/>
      <c r="BH306" s="151"/>
      <c r="BI306" s="151"/>
      <c r="BJ306" s="151"/>
      <c r="BK306" s="151"/>
      <c r="BL306" s="151"/>
      <c r="BM306" s="151"/>
      <c r="BN306" s="151"/>
      <c r="BO306" s="151"/>
      <c r="BP306" s="151"/>
      <c r="BQ306" s="151"/>
      <c r="BR306" s="151"/>
      <c r="BS306" s="151"/>
      <c r="BT306" s="151"/>
      <c r="BU306" s="151"/>
      <c r="BV306" s="151"/>
      <c r="BW306" s="151"/>
      <c r="BX306" s="151"/>
      <c r="BY306" s="151"/>
      <c r="BZ306" s="151"/>
      <c r="CA306" s="151"/>
      <c r="CB306" s="151"/>
      <c r="CC306" s="151"/>
      <c r="CD306" s="151"/>
      <c r="CE306" s="151"/>
      <c r="CF306" s="151"/>
      <c r="CG306" s="151"/>
      <c r="CH306" s="151"/>
      <c r="CI306" s="151"/>
      <c r="CJ306" s="151"/>
      <c r="CK306" s="151"/>
      <c r="CL306" s="151"/>
      <c r="CM306" s="151"/>
      <c r="CN306" s="151"/>
      <c r="CO306" s="151"/>
      <c r="CP306" s="151"/>
      <c r="CQ306" s="151"/>
      <c r="CR306" s="151"/>
      <c r="CS306" s="151"/>
      <c r="CT306" s="151"/>
      <c r="CU306" s="151"/>
      <c r="CV306" s="151"/>
      <c r="CW306" s="151"/>
      <c r="CX306" s="151"/>
      <c r="CY306" s="151"/>
      <c r="CZ306" s="151"/>
      <c r="DA306" s="151"/>
      <c r="DB306" s="151"/>
      <c r="DC306" s="151"/>
      <c r="DD306" s="151"/>
      <c r="DE306" s="151"/>
      <c r="DF306" s="151"/>
      <c r="DG306" s="151"/>
      <c r="DH306" s="151"/>
      <c r="DI306" s="151"/>
      <c r="DJ306" s="151"/>
      <c r="DK306" s="151"/>
      <c r="DL306" s="151"/>
      <c r="DM306" s="151"/>
      <c r="DN306" s="151"/>
      <c r="DO306" s="151"/>
      <c r="DP306" s="151"/>
      <c r="DQ306" s="151"/>
      <c r="DR306" s="151"/>
      <c r="DS306" s="151"/>
      <c r="DT306" s="151"/>
      <c r="DU306" s="151"/>
      <c r="DV306" s="151"/>
      <c r="DW306" s="151"/>
      <c r="DX306" s="151"/>
      <c r="DY306" s="151"/>
      <c r="DZ306" s="151"/>
      <c r="EA306" s="151"/>
      <c r="EB306" s="151"/>
      <c r="EC306" s="151"/>
      <c r="ED306" s="151"/>
      <c r="EE306" s="151"/>
      <c r="EF306" s="151"/>
      <c r="EG306" s="151"/>
      <c r="EH306" s="151"/>
      <c r="EI306" s="151"/>
      <c r="EJ306" s="151"/>
      <c r="EK306" s="151"/>
      <c r="EL306" s="151"/>
      <c r="EM306" s="151"/>
      <c r="EN306" s="151"/>
      <c r="EO306" s="151"/>
      <c r="EP306" s="151"/>
      <c r="EQ306" s="151"/>
      <c r="ER306" s="151"/>
      <c r="ES306" s="151"/>
      <c r="ET306" s="151"/>
      <c r="EU306" s="151"/>
      <c r="EV306" s="151"/>
      <c r="EW306" s="151"/>
      <c r="EX306" s="151"/>
      <c r="EY306" s="151"/>
      <c r="EZ306" s="151"/>
      <c r="FA306" s="151"/>
      <c r="FB306" s="151"/>
      <c r="FC306" s="151"/>
      <c r="FD306" s="151"/>
      <c r="FE306" s="151"/>
      <c r="FF306" s="151"/>
      <c r="FG306" s="151"/>
      <c r="FH306" s="151"/>
      <c r="FI306" s="151"/>
      <c r="FJ306" s="151"/>
      <c r="FK306" s="151"/>
      <c r="FL306" s="151"/>
      <c r="FM306" s="151"/>
      <c r="FN306" s="151"/>
      <c r="FO306" s="151"/>
      <c r="FP306" s="151"/>
      <c r="FQ306" s="151"/>
      <c r="FR306" s="151"/>
      <c r="FS306" s="151"/>
      <c r="FT306" s="151"/>
      <c r="FU306" s="151"/>
      <c r="FV306" s="151"/>
      <c r="FW306" s="151"/>
      <c r="FX306" s="151"/>
      <c r="FY306" s="151"/>
      <c r="FZ306" s="151"/>
      <c r="GA306" s="151"/>
      <c r="GB306" s="151"/>
      <c r="GC306" s="151"/>
      <c r="GD306" s="151"/>
      <c r="GE306" s="151"/>
      <c r="GF306" s="151"/>
      <c r="GG306" s="151"/>
      <c r="GH306" s="151"/>
      <c r="GI306" s="151"/>
      <c r="GJ306" s="151"/>
      <c r="GK306" s="151"/>
      <c r="GL306" s="151"/>
      <c r="GM306" s="151"/>
      <c r="GN306" s="151"/>
      <c r="GO306" s="151"/>
      <c r="GP306" s="151"/>
      <c r="GQ306" s="151"/>
      <c r="GR306" s="151"/>
      <c r="GS306" s="151"/>
      <c r="GT306" s="151"/>
      <c r="GU306" s="151"/>
      <c r="GV306" s="151"/>
      <c r="GW306" s="151"/>
      <c r="GX306" s="151"/>
      <c r="GY306" s="151"/>
      <c r="GZ306" s="151"/>
      <c r="HA306" s="151"/>
      <c r="HB306" s="151"/>
      <c r="HC306" s="151"/>
      <c r="HD306" s="151"/>
      <c r="HE306" s="151"/>
      <c r="HF306" s="151"/>
      <c r="HG306" s="151"/>
      <c r="HH306" s="151"/>
      <c r="HI306" s="151"/>
      <c r="HJ306" s="151"/>
      <c r="HK306" s="151"/>
      <c r="HL306" s="151"/>
      <c r="HM306" s="151"/>
      <c r="HN306" s="151"/>
      <c r="HO306" s="151"/>
      <c r="HP306" s="151"/>
      <c r="HQ306" s="151"/>
      <c r="HR306" s="151"/>
      <c r="HS306" s="151"/>
      <c r="HT306" s="151"/>
      <c r="HU306" s="151"/>
      <c r="HV306" s="151"/>
      <c r="HW306" s="151"/>
      <c r="HX306" s="151"/>
      <c r="HY306" s="151"/>
      <c r="HZ306" s="151"/>
      <c r="IA306" s="151"/>
      <c r="IB306" s="151"/>
      <c r="IC306" s="151"/>
      <c r="ID306" s="151"/>
      <c r="IE306" s="151"/>
      <c r="IF306" s="151"/>
      <c r="IG306" s="151"/>
      <c r="IH306" s="151"/>
      <c r="II306" s="151"/>
      <c r="IJ306" s="151"/>
      <c r="IK306" s="151"/>
      <c r="IL306" s="151"/>
      <c r="IM306" s="151"/>
      <c r="IN306" s="151"/>
      <c r="IO306" s="151"/>
      <c r="IP306" s="151"/>
      <c r="IQ306" s="151"/>
      <c r="IR306" s="151"/>
      <c r="IS306" s="151"/>
      <c r="IT306" s="151"/>
      <c r="IU306" s="151"/>
      <c r="IV306" s="151"/>
      <c r="IW306" s="151"/>
    </row>
    <row r="307" customFormat="false" ht="12.75" hidden="false" customHeight="false" outlineLevel="0" collapsed="false">
      <c r="AH307" s="151"/>
      <c r="AI307" s="151"/>
      <c r="AJ307" s="151"/>
      <c r="AK307" s="151"/>
      <c r="AL307" s="151"/>
      <c r="AM307" s="151"/>
      <c r="AN307" s="151"/>
      <c r="AO307" s="151"/>
      <c r="AP307" s="151"/>
      <c r="AQ307" s="151"/>
      <c r="AR307" s="151"/>
      <c r="AS307" s="151"/>
      <c r="AT307" s="151"/>
      <c r="AU307" s="151"/>
      <c r="AV307" s="151"/>
      <c r="AW307" s="151"/>
      <c r="AX307" s="151"/>
      <c r="AY307" s="151"/>
      <c r="AZ307" s="151"/>
      <c r="BA307" s="151"/>
      <c r="BB307" s="151"/>
      <c r="BC307" s="151"/>
      <c r="BD307" s="151"/>
      <c r="BE307" s="151"/>
      <c r="BF307" s="151"/>
      <c r="BG307" s="151"/>
      <c r="BH307" s="151"/>
      <c r="BI307" s="151"/>
      <c r="BJ307" s="151"/>
      <c r="BK307" s="151"/>
      <c r="BL307" s="151"/>
      <c r="BM307" s="151"/>
      <c r="BN307" s="151"/>
      <c r="BO307" s="151"/>
      <c r="BP307" s="151"/>
      <c r="BQ307" s="151"/>
      <c r="BR307" s="151"/>
      <c r="BS307" s="151"/>
      <c r="BT307" s="151"/>
      <c r="BU307" s="151"/>
      <c r="BV307" s="151"/>
      <c r="BW307" s="151"/>
      <c r="BX307" s="151"/>
      <c r="BY307" s="151"/>
      <c r="BZ307" s="151"/>
      <c r="CA307" s="151"/>
      <c r="CB307" s="151"/>
      <c r="CC307" s="151"/>
      <c r="CD307" s="151"/>
      <c r="CE307" s="151"/>
      <c r="CF307" s="151"/>
      <c r="CG307" s="151"/>
      <c r="CH307" s="151"/>
      <c r="CI307" s="151"/>
      <c r="CJ307" s="151"/>
      <c r="CK307" s="151"/>
      <c r="CL307" s="151"/>
      <c r="CM307" s="151"/>
      <c r="CN307" s="151"/>
      <c r="CO307" s="151"/>
      <c r="CP307" s="151"/>
      <c r="CQ307" s="151"/>
      <c r="CR307" s="151"/>
      <c r="CS307" s="151"/>
      <c r="CT307" s="151"/>
      <c r="CU307" s="151"/>
      <c r="CV307" s="151"/>
      <c r="CW307" s="151"/>
      <c r="CX307" s="151"/>
      <c r="CY307" s="151"/>
      <c r="CZ307" s="151"/>
      <c r="DA307" s="151"/>
      <c r="DB307" s="151"/>
      <c r="DC307" s="151"/>
      <c r="DD307" s="151"/>
      <c r="DE307" s="151"/>
      <c r="DF307" s="151"/>
      <c r="DG307" s="151"/>
      <c r="DH307" s="151"/>
      <c r="DI307" s="151"/>
      <c r="DJ307" s="151"/>
      <c r="DK307" s="151"/>
      <c r="DL307" s="151"/>
      <c r="DM307" s="151"/>
      <c r="DN307" s="151"/>
      <c r="DO307" s="151"/>
      <c r="DP307" s="151"/>
      <c r="DQ307" s="151"/>
      <c r="DR307" s="151"/>
      <c r="DS307" s="151"/>
      <c r="DT307" s="151"/>
      <c r="DU307" s="151"/>
      <c r="DV307" s="151"/>
      <c r="DW307" s="151"/>
      <c r="DX307" s="151"/>
      <c r="DY307" s="151"/>
      <c r="DZ307" s="151"/>
      <c r="EA307" s="151"/>
      <c r="EB307" s="151"/>
      <c r="EC307" s="151"/>
      <c r="ED307" s="151"/>
      <c r="EE307" s="151"/>
      <c r="EF307" s="151"/>
      <c r="EG307" s="151"/>
      <c r="EH307" s="151"/>
      <c r="EI307" s="151"/>
      <c r="EJ307" s="151"/>
      <c r="EK307" s="151"/>
      <c r="EL307" s="151"/>
      <c r="EM307" s="151"/>
      <c r="EN307" s="151"/>
      <c r="EO307" s="151"/>
      <c r="EP307" s="151"/>
      <c r="EQ307" s="151"/>
      <c r="ER307" s="151"/>
      <c r="ES307" s="151"/>
      <c r="ET307" s="151"/>
      <c r="EU307" s="151"/>
      <c r="EV307" s="151"/>
      <c r="EW307" s="151"/>
      <c r="EX307" s="151"/>
      <c r="EY307" s="151"/>
      <c r="EZ307" s="151"/>
      <c r="FA307" s="151"/>
      <c r="FB307" s="151"/>
      <c r="FC307" s="151"/>
      <c r="FD307" s="151"/>
      <c r="FE307" s="151"/>
      <c r="FF307" s="151"/>
      <c r="FG307" s="151"/>
      <c r="FH307" s="151"/>
      <c r="FI307" s="151"/>
      <c r="FJ307" s="151"/>
      <c r="FK307" s="151"/>
      <c r="FL307" s="151"/>
      <c r="FM307" s="151"/>
      <c r="FN307" s="151"/>
      <c r="FO307" s="151"/>
      <c r="FP307" s="151"/>
      <c r="FQ307" s="151"/>
      <c r="FR307" s="151"/>
      <c r="FS307" s="151"/>
      <c r="FT307" s="151"/>
      <c r="FU307" s="151"/>
      <c r="FV307" s="151"/>
      <c r="FW307" s="151"/>
      <c r="FX307" s="151"/>
      <c r="FY307" s="151"/>
      <c r="FZ307" s="151"/>
      <c r="GA307" s="151"/>
      <c r="GB307" s="151"/>
      <c r="GC307" s="151"/>
      <c r="GD307" s="151"/>
      <c r="GE307" s="151"/>
      <c r="GF307" s="151"/>
      <c r="GG307" s="151"/>
      <c r="GH307" s="151"/>
      <c r="GI307" s="151"/>
      <c r="GJ307" s="151"/>
      <c r="GK307" s="151"/>
      <c r="GL307" s="151"/>
      <c r="GM307" s="151"/>
      <c r="GN307" s="151"/>
      <c r="GO307" s="151"/>
      <c r="GP307" s="151"/>
      <c r="GQ307" s="151"/>
      <c r="GR307" s="151"/>
      <c r="GS307" s="151"/>
      <c r="GT307" s="151"/>
      <c r="GU307" s="151"/>
      <c r="GV307" s="151"/>
      <c r="GW307" s="151"/>
      <c r="GX307" s="151"/>
      <c r="GY307" s="151"/>
      <c r="GZ307" s="151"/>
      <c r="HA307" s="151"/>
      <c r="HB307" s="151"/>
      <c r="HC307" s="151"/>
      <c r="HD307" s="151"/>
      <c r="HE307" s="151"/>
      <c r="HF307" s="151"/>
      <c r="HG307" s="151"/>
      <c r="HH307" s="151"/>
      <c r="HI307" s="151"/>
      <c r="HJ307" s="151"/>
      <c r="HK307" s="151"/>
      <c r="HL307" s="151"/>
      <c r="HM307" s="151"/>
      <c r="HN307" s="151"/>
      <c r="HO307" s="151"/>
      <c r="HP307" s="151"/>
      <c r="HQ307" s="151"/>
      <c r="HR307" s="151"/>
      <c r="HS307" s="151"/>
      <c r="HT307" s="151"/>
      <c r="HU307" s="151"/>
      <c r="HV307" s="151"/>
      <c r="HW307" s="151"/>
      <c r="HX307" s="151"/>
      <c r="HY307" s="151"/>
      <c r="HZ307" s="151"/>
      <c r="IA307" s="151"/>
      <c r="IB307" s="151"/>
      <c r="IC307" s="151"/>
      <c r="ID307" s="151"/>
      <c r="IE307" s="151"/>
      <c r="IF307" s="151"/>
      <c r="IG307" s="151"/>
      <c r="IH307" s="151"/>
      <c r="II307" s="151"/>
      <c r="IJ307" s="151"/>
      <c r="IK307" s="151"/>
      <c r="IL307" s="151"/>
      <c r="IM307" s="151"/>
      <c r="IN307" s="151"/>
      <c r="IO307" s="151"/>
      <c r="IP307" s="151"/>
      <c r="IQ307" s="151"/>
      <c r="IR307" s="151"/>
      <c r="IS307" s="151"/>
      <c r="IT307" s="151"/>
      <c r="IU307" s="151"/>
      <c r="IV307" s="151"/>
      <c r="IW307" s="151"/>
    </row>
    <row r="308" customFormat="false" ht="12.75" hidden="false" customHeight="false" outlineLevel="0" collapsed="false">
      <c r="AH308" s="151"/>
      <c r="AI308" s="151"/>
      <c r="AJ308" s="151"/>
      <c r="AK308" s="151"/>
      <c r="AL308" s="151"/>
      <c r="AM308" s="151"/>
      <c r="AN308" s="151"/>
      <c r="AO308" s="151"/>
      <c r="AP308" s="151"/>
      <c r="AQ308" s="151"/>
      <c r="AR308" s="151"/>
      <c r="AS308" s="151"/>
      <c r="AT308" s="151"/>
      <c r="AU308" s="151"/>
      <c r="AV308" s="151"/>
      <c r="AW308" s="151"/>
      <c r="AX308" s="151"/>
      <c r="AY308" s="151"/>
      <c r="AZ308" s="151"/>
      <c r="BA308" s="151"/>
      <c r="BB308" s="151"/>
      <c r="BC308" s="151"/>
      <c r="BD308" s="151"/>
      <c r="BE308" s="151"/>
      <c r="BF308" s="151"/>
      <c r="BG308" s="151"/>
      <c r="BH308" s="151"/>
      <c r="BI308" s="151"/>
      <c r="BJ308" s="151"/>
      <c r="BK308" s="151"/>
      <c r="BL308" s="151"/>
      <c r="BM308" s="151"/>
      <c r="BN308" s="151"/>
      <c r="BO308" s="151"/>
      <c r="BP308" s="151"/>
      <c r="BQ308" s="151"/>
      <c r="BR308" s="151"/>
      <c r="BS308" s="151"/>
      <c r="BT308" s="151"/>
      <c r="BU308" s="151"/>
      <c r="BV308" s="151"/>
      <c r="BW308" s="151"/>
      <c r="BX308" s="151"/>
      <c r="BY308" s="151"/>
      <c r="BZ308" s="151"/>
      <c r="CA308" s="151"/>
      <c r="CB308" s="151"/>
      <c r="CC308" s="151"/>
      <c r="CD308" s="151"/>
      <c r="CE308" s="151"/>
      <c r="CF308" s="151"/>
      <c r="CG308" s="151"/>
      <c r="CH308" s="151"/>
      <c r="CI308" s="151"/>
      <c r="CJ308" s="151"/>
      <c r="CK308" s="151"/>
      <c r="CL308" s="151"/>
      <c r="CM308" s="151"/>
      <c r="CN308" s="151"/>
      <c r="CO308" s="151"/>
      <c r="CP308" s="151"/>
      <c r="CQ308" s="151"/>
      <c r="CR308" s="151"/>
      <c r="CS308" s="151"/>
      <c r="CT308" s="151"/>
      <c r="CU308" s="151"/>
      <c r="CV308" s="151"/>
      <c r="CW308" s="151"/>
      <c r="CX308" s="151"/>
      <c r="CY308" s="151"/>
      <c r="CZ308" s="151"/>
      <c r="DA308" s="151"/>
      <c r="DB308" s="151"/>
      <c r="DC308" s="151"/>
      <c r="DD308" s="151"/>
      <c r="DE308" s="151"/>
      <c r="DF308" s="151"/>
      <c r="DG308" s="151"/>
      <c r="DH308" s="151"/>
      <c r="DI308" s="151"/>
      <c r="DJ308" s="151"/>
      <c r="DK308" s="151"/>
      <c r="DL308" s="151"/>
      <c r="DM308" s="151"/>
      <c r="DN308" s="151"/>
      <c r="DO308" s="151"/>
      <c r="DP308" s="151"/>
      <c r="DQ308" s="151"/>
      <c r="DR308" s="151"/>
      <c r="DS308" s="151"/>
      <c r="DT308" s="151"/>
      <c r="DU308" s="151"/>
      <c r="DV308" s="151"/>
      <c r="DW308" s="151"/>
      <c r="DX308" s="151"/>
      <c r="DY308" s="151"/>
      <c r="DZ308" s="151"/>
      <c r="EA308" s="151"/>
      <c r="EB308" s="151"/>
      <c r="EC308" s="151"/>
      <c r="ED308" s="151"/>
      <c r="EE308" s="151"/>
      <c r="EF308" s="151"/>
      <c r="EG308" s="151"/>
      <c r="EH308" s="151"/>
      <c r="EI308" s="151"/>
      <c r="EJ308" s="151"/>
      <c r="EK308" s="151"/>
      <c r="EL308" s="151"/>
      <c r="EM308" s="151"/>
      <c r="EN308" s="151"/>
      <c r="EO308" s="151"/>
      <c r="EP308" s="151"/>
      <c r="EQ308" s="151"/>
      <c r="ER308" s="151"/>
      <c r="ES308" s="151"/>
      <c r="ET308" s="151"/>
      <c r="EU308" s="151"/>
      <c r="EV308" s="151"/>
      <c r="EW308" s="151"/>
      <c r="EX308" s="151"/>
      <c r="EY308" s="151"/>
      <c r="EZ308" s="151"/>
      <c r="FA308" s="151"/>
      <c r="FB308" s="151"/>
      <c r="FC308" s="151"/>
      <c r="FD308" s="151"/>
      <c r="FE308" s="151"/>
      <c r="FF308" s="151"/>
      <c r="FG308" s="151"/>
      <c r="FH308" s="151"/>
      <c r="FI308" s="151"/>
      <c r="FJ308" s="151"/>
      <c r="FK308" s="151"/>
      <c r="FL308" s="151"/>
      <c r="FM308" s="151"/>
      <c r="FN308" s="151"/>
      <c r="FO308" s="151"/>
      <c r="FP308" s="151"/>
      <c r="FQ308" s="151"/>
      <c r="FR308" s="151"/>
      <c r="FS308" s="151"/>
      <c r="FT308" s="151"/>
      <c r="FU308" s="151"/>
      <c r="FV308" s="151"/>
      <c r="FW308" s="151"/>
      <c r="FX308" s="151"/>
      <c r="FY308" s="151"/>
      <c r="FZ308" s="151"/>
      <c r="GA308" s="151"/>
      <c r="GB308" s="151"/>
      <c r="GC308" s="151"/>
      <c r="GD308" s="151"/>
      <c r="GE308" s="151"/>
      <c r="GF308" s="151"/>
      <c r="GG308" s="151"/>
      <c r="GH308" s="151"/>
      <c r="GI308" s="151"/>
      <c r="GJ308" s="151"/>
      <c r="GK308" s="151"/>
      <c r="GL308" s="151"/>
      <c r="GM308" s="151"/>
      <c r="GN308" s="151"/>
      <c r="GO308" s="151"/>
      <c r="GP308" s="151"/>
      <c r="GQ308" s="151"/>
      <c r="GR308" s="151"/>
      <c r="GS308" s="151"/>
      <c r="GT308" s="151"/>
      <c r="GU308" s="151"/>
      <c r="GV308" s="151"/>
      <c r="GW308" s="151"/>
      <c r="GX308" s="151"/>
      <c r="GY308" s="151"/>
      <c r="GZ308" s="151"/>
      <c r="HA308" s="151"/>
      <c r="HB308" s="151"/>
      <c r="HC308" s="151"/>
      <c r="HD308" s="151"/>
      <c r="HE308" s="151"/>
      <c r="HF308" s="151"/>
      <c r="HG308" s="151"/>
      <c r="HH308" s="151"/>
      <c r="HI308" s="151"/>
      <c r="HJ308" s="151"/>
      <c r="HK308" s="151"/>
      <c r="HL308" s="151"/>
      <c r="HM308" s="151"/>
      <c r="HN308" s="151"/>
      <c r="HO308" s="151"/>
      <c r="HP308" s="151"/>
      <c r="HQ308" s="151"/>
      <c r="HR308" s="151"/>
      <c r="HS308" s="151"/>
      <c r="HT308" s="151"/>
      <c r="HU308" s="151"/>
      <c r="HV308" s="151"/>
      <c r="HW308" s="151"/>
      <c r="HX308" s="151"/>
      <c r="HY308" s="151"/>
      <c r="HZ308" s="151"/>
      <c r="IA308" s="151"/>
      <c r="IB308" s="151"/>
      <c r="IC308" s="151"/>
      <c r="ID308" s="151"/>
      <c r="IE308" s="151"/>
      <c r="IF308" s="151"/>
      <c r="IG308" s="151"/>
      <c r="IH308" s="151"/>
      <c r="II308" s="151"/>
      <c r="IJ308" s="151"/>
      <c r="IK308" s="151"/>
      <c r="IL308" s="151"/>
      <c r="IM308" s="151"/>
      <c r="IN308" s="151"/>
      <c r="IO308" s="151"/>
      <c r="IP308" s="151"/>
      <c r="IQ308" s="151"/>
      <c r="IR308" s="151"/>
      <c r="IS308" s="151"/>
      <c r="IT308" s="151"/>
      <c r="IU308" s="151"/>
      <c r="IV308" s="151"/>
      <c r="IW308" s="151"/>
    </row>
    <row r="309" customFormat="false" ht="12.75" hidden="false" customHeight="false" outlineLevel="0" collapsed="false">
      <c r="AH309" s="151"/>
      <c r="AI309" s="151"/>
      <c r="AJ309" s="151"/>
      <c r="AK309" s="151"/>
      <c r="AL309" s="151"/>
      <c r="AM309" s="151"/>
      <c r="AN309" s="151"/>
      <c r="AO309" s="151"/>
      <c r="AP309" s="151"/>
      <c r="AQ309" s="151"/>
      <c r="AR309" s="151"/>
      <c r="AS309" s="151"/>
      <c r="AT309" s="151"/>
      <c r="AU309" s="151"/>
      <c r="AV309" s="151"/>
      <c r="AW309" s="151"/>
      <c r="AX309" s="151"/>
      <c r="AY309" s="151"/>
      <c r="AZ309" s="151"/>
      <c r="BA309" s="151"/>
      <c r="BB309" s="151"/>
      <c r="BC309" s="151"/>
      <c r="BD309" s="151"/>
      <c r="BE309" s="151"/>
      <c r="BF309" s="151"/>
      <c r="BG309" s="151"/>
      <c r="BH309" s="151"/>
      <c r="BI309" s="151"/>
      <c r="BJ309" s="151"/>
      <c r="BK309" s="151"/>
      <c r="BL309" s="151"/>
      <c r="BM309" s="151"/>
      <c r="BN309" s="151"/>
      <c r="BO309" s="151"/>
      <c r="BP309" s="151"/>
      <c r="BQ309" s="151"/>
      <c r="BR309" s="151"/>
      <c r="BS309" s="151"/>
      <c r="BT309" s="151"/>
      <c r="BU309" s="151"/>
      <c r="BV309" s="151"/>
      <c r="BW309" s="151"/>
      <c r="BX309" s="151"/>
      <c r="BY309" s="151"/>
      <c r="BZ309" s="151"/>
      <c r="CA309" s="151"/>
      <c r="CB309" s="151"/>
      <c r="CC309" s="151"/>
      <c r="CD309" s="151"/>
      <c r="CE309" s="151"/>
      <c r="CF309" s="151"/>
      <c r="CG309" s="151"/>
      <c r="CH309" s="151"/>
      <c r="CI309" s="151"/>
      <c r="CJ309" s="151"/>
      <c r="CK309" s="151"/>
      <c r="CL309" s="151"/>
      <c r="CM309" s="151"/>
      <c r="CN309" s="151"/>
      <c r="CO309" s="151"/>
      <c r="CP309" s="151"/>
      <c r="CQ309" s="151"/>
      <c r="CR309" s="151"/>
      <c r="CS309" s="151"/>
      <c r="CT309" s="151"/>
      <c r="CU309" s="151"/>
      <c r="CV309" s="151"/>
      <c r="CW309" s="151"/>
      <c r="CX309" s="151"/>
      <c r="CY309" s="151"/>
      <c r="CZ309" s="151"/>
      <c r="DA309" s="151"/>
      <c r="DB309" s="151"/>
      <c r="DC309" s="151"/>
      <c r="DD309" s="151"/>
      <c r="DE309" s="151"/>
      <c r="DF309" s="151"/>
      <c r="DG309" s="151"/>
      <c r="DH309" s="151"/>
      <c r="DI309" s="151"/>
      <c r="DJ309" s="151"/>
      <c r="DK309" s="151"/>
      <c r="DL309" s="151"/>
      <c r="DM309" s="151"/>
      <c r="DN309" s="151"/>
      <c r="DO309" s="151"/>
      <c r="DP309" s="151"/>
      <c r="DQ309" s="151"/>
      <c r="DR309" s="151"/>
      <c r="DS309" s="151"/>
      <c r="DT309" s="151"/>
      <c r="DU309" s="151"/>
      <c r="DV309" s="151"/>
      <c r="DW309" s="151"/>
      <c r="DX309" s="151"/>
      <c r="DY309" s="151"/>
      <c r="DZ309" s="151"/>
      <c r="EA309" s="151"/>
      <c r="EB309" s="151"/>
      <c r="EC309" s="151"/>
      <c r="ED309" s="151"/>
      <c r="EE309" s="151"/>
      <c r="EF309" s="151"/>
      <c r="EG309" s="151"/>
      <c r="EH309" s="151"/>
      <c r="EI309" s="151"/>
      <c r="EJ309" s="151"/>
      <c r="EK309" s="151"/>
      <c r="EL309" s="151"/>
      <c r="EM309" s="151"/>
      <c r="EN309" s="151"/>
      <c r="EO309" s="151"/>
      <c r="EP309" s="151"/>
      <c r="EQ309" s="151"/>
      <c r="ER309" s="151"/>
      <c r="ES309" s="151"/>
      <c r="ET309" s="151"/>
      <c r="EU309" s="151"/>
      <c r="EV309" s="151"/>
      <c r="EW309" s="151"/>
      <c r="EX309" s="151"/>
      <c r="EY309" s="151"/>
      <c r="EZ309" s="151"/>
      <c r="FA309" s="151"/>
      <c r="FB309" s="151"/>
      <c r="FC309" s="151"/>
      <c r="FD309" s="151"/>
      <c r="FE309" s="151"/>
      <c r="FF309" s="151"/>
      <c r="FG309" s="151"/>
      <c r="FH309" s="151"/>
      <c r="FI309" s="151"/>
      <c r="FJ309" s="151"/>
      <c r="FK309" s="151"/>
      <c r="FL309" s="151"/>
      <c r="FM309" s="151"/>
      <c r="FN309" s="151"/>
      <c r="FO309" s="151"/>
      <c r="FP309" s="151"/>
      <c r="FQ309" s="151"/>
      <c r="FR309" s="151"/>
      <c r="FS309" s="151"/>
      <c r="FT309" s="151"/>
      <c r="FU309" s="151"/>
      <c r="FV309" s="151"/>
      <c r="FW309" s="151"/>
      <c r="FX309" s="151"/>
      <c r="FY309" s="151"/>
      <c r="FZ309" s="151"/>
      <c r="GA309" s="151"/>
      <c r="GB309" s="151"/>
      <c r="GC309" s="151"/>
      <c r="GD309" s="151"/>
      <c r="GE309" s="151"/>
      <c r="GF309" s="151"/>
      <c r="GG309" s="151"/>
      <c r="GH309" s="151"/>
      <c r="GI309" s="151"/>
      <c r="GJ309" s="151"/>
      <c r="GK309" s="151"/>
      <c r="GL309" s="151"/>
      <c r="GM309" s="151"/>
      <c r="GN309" s="151"/>
      <c r="GO309" s="151"/>
      <c r="GP309" s="151"/>
      <c r="GQ309" s="151"/>
      <c r="GR309" s="151"/>
      <c r="GS309" s="151"/>
      <c r="GT309" s="151"/>
      <c r="GU309" s="151"/>
      <c r="GV309" s="151"/>
      <c r="GW309" s="151"/>
      <c r="GX309" s="151"/>
      <c r="GY309" s="151"/>
      <c r="GZ309" s="151"/>
      <c r="HA309" s="151"/>
      <c r="HB309" s="151"/>
      <c r="HC309" s="151"/>
      <c r="HD309" s="151"/>
      <c r="HE309" s="151"/>
      <c r="HF309" s="151"/>
      <c r="HG309" s="151"/>
      <c r="HH309" s="151"/>
      <c r="HI309" s="151"/>
      <c r="HJ309" s="151"/>
      <c r="HK309" s="151"/>
      <c r="HL309" s="151"/>
      <c r="HM309" s="151"/>
      <c r="HN309" s="151"/>
      <c r="HO309" s="151"/>
      <c r="HP309" s="151"/>
      <c r="HQ309" s="151"/>
      <c r="HR309" s="151"/>
      <c r="HS309" s="151"/>
      <c r="HT309" s="151"/>
      <c r="HU309" s="151"/>
      <c r="HV309" s="151"/>
      <c r="HW309" s="151"/>
      <c r="HX309" s="151"/>
      <c r="HY309" s="151"/>
      <c r="HZ309" s="151"/>
      <c r="IA309" s="151"/>
      <c r="IB309" s="151"/>
      <c r="IC309" s="151"/>
      <c r="ID309" s="151"/>
      <c r="IE309" s="151"/>
      <c r="IF309" s="151"/>
      <c r="IG309" s="151"/>
      <c r="IH309" s="151"/>
      <c r="II309" s="151"/>
      <c r="IJ309" s="151"/>
      <c r="IK309" s="151"/>
      <c r="IL309" s="151"/>
      <c r="IM309" s="151"/>
      <c r="IN309" s="151"/>
      <c r="IO309" s="151"/>
      <c r="IP309" s="151"/>
      <c r="IQ309" s="151"/>
      <c r="IR309" s="151"/>
      <c r="IS309" s="151"/>
      <c r="IT309" s="151"/>
      <c r="IU309" s="151"/>
      <c r="IV309" s="151"/>
      <c r="IW309" s="151"/>
    </row>
    <row r="310" customFormat="false" ht="12.75" hidden="false" customHeight="false" outlineLevel="0" collapsed="false">
      <c r="AH310" s="151"/>
      <c r="AI310" s="151"/>
      <c r="AJ310" s="151"/>
      <c r="AK310" s="151"/>
      <c r="AL310" s="151"/>
      <c r="AM310" s="151"/>
      <c r="AN310" s="151"/>
      <c r="AO310" s="151"/>
      <c r="AP310" s="151"/>
      <c r="AQ310" s="151"/>
      <c r="AR310" s="151"/>
      <c r="AS310" s="151"/>
      <c r="AT310" s="151"/>
      <c r="AU310" s="151"/>
      <c r="AV310" s="151"/>
      <c r="AW310" s="151"/>
      <c r="AX310" s="151"/>
      <c r="AY310" s="151"/>
      <c r="AZ310" s="151"/>
      <c r="BA310" s="151"/>
      <c r="BB310" s="151"/>
      <c r="BC310" s="151"/>
      <c r="BD310" s="151"/>
      <c r="BE310" s="151"/>
      <c r="BF310" s="151"/>
      <c r="BG310" s="151"/>
      <c r="BH310" s="151"/>
      <c r="BI310" s="151"/>
      <c r="BJ310" s="151"/>
      <c r="BK310" s="151"/>
      <c r="BL310" s="151"/>
      <c r="BM310" s="151"/>
      <c r="BN310" s="151"/>
      <c r="BO310" s="151"/>
      <c r="BP310" s="151"/>
      <c r="BQ310" s="151"/>
      <c r="BR310" s="151"/>
      <c r="BS310" s="151"/>
      <c r="BT310" s="151"/>
      <c r="BU310" s="151"/>
      <c r="BV310" s="151"/>
      <c r="BW310" s="151"/>
      <c r="BX310" s="151"/>
      <c r="BY310" s="151"/>
      <c r="BZ310" s="151"/>
      <c r="CA310" s="151"/>
      <c r="CB310" s="151"/>
      <c r="CC310" s="151"/>
      <c r="CD310" s="151"/>
      <c r="CE310" s="151"/>
      <c r="CF310" s="151"/>
      <c r="CG310" s="151"/>
      <c r="CH310" s="151"/>
      <c r="CI310" s="151"/>
      <c r="CJ310" s="151"/>
      <c r="CK310" s="151"/>
      <c r="CL310" s="151"/>
      <c r="CM310" s="151"/>
      <c r="CN310" s="151"/>
      <c r="CO310" s="151"/>
      <c r="CP310" s="151"/>
      <c r="CQ310" s="151"/>
      <c r="CR310" s="151"/>
      <c r="CS310" s="151"/>
      <c r="CT310" s="151"/>
      <c r="CU310" s="151"/>
      <c r="CV310" s="151"/>
      <c r="CW310" s="151"/>
      <c r="CX310" s="151"/>
      <c r="CY310" s="151"/>
      <c r="CZ310" s="151"/>
      <c r="DA310" s="151"/>
      <c r="DB310" s="151"/>
      <c r="DC310" s="151"/>
      <c r="DD310" s="151"/>
      <c r="DE310" s="151"/>
      <c r="DF310" s="151"/>
      <c r="DG310" s="151"/>
      <c r="DH310" s="151"/>
      <c r="DI310" s="151"/>
      <c r="DJ310" s="151"/>
      <c r="DK310" s="151"/>
      <c r="DL310" s="151"/>
      <c r="DM310" s="151"/>
      <c r="DN310" s="151"/>
      <c r="DO310" s="151"/>
      <c r="DP310" s="151"/>
      <c r="DQ310" s="151"/>
      <c r="DR310" s="151"/>
      <c r="DS310" s="151"/>
      <c r="DT310" s="151"/>
      <c r="DU310" s="151"/>
      <c r="DV310" s="151"/>
      <c r="DW310" s="151"/>
      <c r="DX310" s="151"/>
      <c r="DY310" s="151"/>
      <c r="DZ310" s="151"/>
      <c r="EA310" s="151"/>
      <c r="EB310" s="151"/>
      <c r="EC310" s="151"/>
      <c r="ED310" s="151"/>
      <c r="EE310" s="151"/>
      <c r="EF310" s="151"/>
      <c r="EG310" s="151"/>
      <c r="EH310" s="151"/>
      <c r="EI310" s="151"/>
      <c r="EJ310" s="151"/>
      <c r="EK310" s="151"/>
      <c r="EL310" s="151"/>
      <c r="EM310" s="151"/>
      <c r="EN310" s="151"/>
      <c r="EO310" s="151"/>
      <c r="EP310" s="151"/>
      <c r="EQ310" s="151"/>
      <c r="ER310" s="151"/>
      <c r="ES310" s="151"/>
      <c r="ET310" s="151"/>
      <c r="EU310" s="151"/>
      <c r="EV310" s="151"/>
      <c r="EW310" s="151"/>
      <c r="EX310" s="151"/>
      <c r="EY310" s="151"/>
      <c r="EZ310" s="151"/>
      <c r="FA310" s="151"/>
      <c r="FB310" s="151"/>
      <c r="FC310" s="151"/>
      <c r="FD310" s="151"/>
      <c r="FE310" s="151"/>
      <c r="FF310" s="151"/>
      <c r="FG310" s="151"/>
      <c r="FH310" s="151"/>
      <c r="FI310" s="151"/>
      <c r="FJ310" s="151"/>
      <c r="FK310" s="151"/>
      <c r="FL310" s="151"/>
      <c r="FM310" s="151"/>
      <c r="FN310" s="151"/>
      <c r="FO310" s="151"/>
      <c r="FP310" s="151"/>
      <c r="FQ310" s="151"/>
      <c r="FR310" s="151"/>
      <c r="FS310" s="151"/>
      <c r="FT310" s="151"/>
      <c r="FU310" s="151"/>
      <c r="FV310" s="151"/>
      <c r="FW310" s="151"/>
      <c r="FX310" s="151"/>
      <c r="FY310" s="151"/>
      <c r="FZ310" s="151"/>
      <c r="GA310" s="151"/>
      <c r="GB310" s="151"/>
      <c r="GC310" s="151"/>
      <c r="GD310" s="151"/>
      <c r="GE310" s="151"/>
      <c r="GF310" s="151"/>
      <c r="GG310" s="151"/>
      <c r="GH310" s="151"/>
      <c r="GI310" s="151"/>
      <c r="GJ310" s="151"/>
      <c r="GK310" s="151"/>
      <c r="GL310" s="151"/>
      <c r="GM310" s="151"/>
      <c r="GN310" s="151"/>
      <c r="GO310" s="151"/>
      <c r="GP310" s="151"/>
      <c r="GQ310" s="151"/>
      <c r="GR310" s="151"/>
      <c r="GS310" s="151"/>
      <c r="GT310" s="151"/>
      <c r="GU310" s="151"/>
      <c r="GV310" s="151"/>
      <c r="GW310" s="151"/>
      <c r="GX310" s="151"/>
      <c r="GY310" s="151"/>
      <c r="GZ310" s="151"/>
      <c r="HA310" s="151"/>
      <c r="HB310" s="151"/>
      <c r="HC310" s="151"/>
      <c r="HD310" s="151"/>
      <c r="HE310" s="151"/>
      <c r="HF310" s="151"/>
      <c r="HG310" s="151"/>
      <c r="HH310" s="151"/>
      <c r="HI310" s="151"/>
      <c r="HJ310" s="151"/>
      <c r="HK310" s="151"/>
      <c r="HL310" s="151"/>
      <c r="HM310" s="151"/>
      <c r="HN310" s="151"/>
      <c r="HO310" s="151"/>
      <c r="HP310" s="151"/>
      <c r="HQ310" s="151"/>
      <c r="HR310" s="151"/>
      <c r="HS310" s="151"/>
      <c r="HT310" s="151"/>
      <c r="HU310" s="151"/>
      <c r="HV310" s="151"/>
      <c r="HW310" s="151"/>
      <c r="HX310" s="151"/>
      <c r="HY310" s="151"/>
      <c r="HZ310" s="151"/>
      <c r="IA310" s="151"/>
      <c r="IB310" s="151"/>
      <c r="IC310" s="151"/>
      <c r="ID310" s="151"/>
      <c r="IE310" s="151"/>
      <c r="IF310" s="151"/>
      <c r="IG310" s="151"/>
      <c r="IH310" s="151"/>
      <c r="II310" s="151"/>
      <c r="IJ310" s="151"/>
      <c r="IK310" s="151"/>
      <c r="IL310" s="151"/>
      <c r="IM310" s="151"/>
      <c r="IN310" s="151"/>
      <c r="IO310" s="151"/>
      <c r="IP310" s="151"/>
      <c r="IQ310" s="151"/>
      <c r="IR310" s="151"/>
      <c r="IS310" s="151"/>
      <c r="IT310" s="151"/>
      <c r="IU310" s="151"/>
      <c r="IV310" s="151"/>
      <c r="IW310" s="151"/>
    </row>
    <row r="311" customFormat="false" ht="12.75" hidden="false" customHeight="false" outlineLevel="0" collapsed="false">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c r="IU311" s="162"/>
      <c r="IV311" s="162"/>
      <c r="IW311" s="162"/>
    </row>
    <row r="312" customFormat="false" ht="12.75" hidden="false" customHeight="true" outlineLevel="0" collapsed="false">
      <c r="AH312" s="164"/>
      <c r="AI312" s="164"/>
      <c r="AJ312" s="164"/>
      <c r="AK312" s="164"/>
      <c r="AL312" s="164"/>
      <c r="AM312" s="164"/>
      <c r="AN312" s="164"/>
      <c r="AO312" s="164"/>
      <c r="AP312" s="164"/>
      <c r="AQ312" s="164"/>
      <c r="AR312" s="164"/>
      <c r="AS312" s="164"/>
      <c r="AT312" s="164"/>
      <c r="AU312" s="164"/>
      <c r="AV312" s="164"/>
      <c r="AW312" s="164"/>
      <c r="AX312" s="164"/>
      <c r="AY312" s="164"/>
      <c r="AZ312" s="164"/>
      <c r="BA312" s="164"/>
      <c r="BB312" s="164"/>
      <c r="BC312" s="164"/>
      <c r="BD312" s="164"/>
      <c r="BE312" s="164"/>
      <c r="BF312" s="164"/>
      <c r="BG312" s="164"/>
      <c r="BH312" s="164"/>
      <c r="BI312" s="164"/>
      <c r="BJ312" s="164"/>
      <c r="BK312" s="164"/>
      <c r="BL312" s="164"/>
      <c r="BM312" s="164"/>
      <c r="BN312" s="164"/>
      <c r="BO312" s="164"/>
      <c r="BP312" s="164"/>
      <c r="BQ312" s="164"/>
      <c r="BR312" s="164"/>
      <c r="BS312" s="164"/>
      <c r="BT312" s="164"/>
      <c r="BU312" s="164"/>
      <c r="BV312" s="164"/>
      <c r="BW312" s="164"/>
      <c r="BX312" s="164"/>
      <c r="BY312" s="164"/>
      <c r="BZ312" s="164"/>
      <c r="CA312" s="164"/>
      <c r="CB312" s="164"/>
      <c r="CC312" s="164"/>
      <c r="CD312" s="164"/>
      <c r="CE312" s="164"/>
      <c r="CF312" s="164"/>
      <c r="CG312" s="164"/>
      <c r="CH312" s="164"/>
      <c r="CI312" s="164"/>
      <c r="CJ312" s="164"/>
      <c r="CK312" s="164"/>
      <c r="CL312" s="164"/>
      <c r="CM312" s="164"/>
      <c r="CN312" s="164"/>
      <c r="CO312" s="164"/>
      <c r="CP312" s="164"/>
      <c r="CQ312" s="164"/>
      <c r="CR312" s="164"/>
      <c r="CS312" s="164"/>
      <c r="CT312" s="164"/>
      <c r="CU312" s="164"/>
      <c r="CV312" s="164"/>
      <c r="CW312" s="164"/>
      <c r="CX312" s="164"/>
      <c r="CY312" s="164"/>
      <c r="CZ312" s="164"/>
      <c r="DA312" s="164"/>
      <c r="DB312" s="164"/>
      <c r="DC312" s="164"/>
      <c r="DD312" s="164"/>
      <c r="DE312" s="164"/>
      <c r="DF312" s="164"/>
      <c r="DG312" s="164"/>
      <c r="DH312" s="164"/>
      <c r="DI312" s="164"/>
      <c r="DJ312" s="164"/>
      <c r="DK312" s="164"/>
      <c r="DL312" s="164"/>
      <c r="DM312" s="164"/>
      <c r="DN312" s="164"/>
      <c r="DO312" s="164"/>
      <c r="DP312" s="164"/>
      <c r="DQ312" s="164"/>
      <c r="DR312" s="164"/>
      <c r="DS312" s="164"/>
      <c r="DT312" s="164"/>
      <c r="DU312" s="164"/>
      <c r="DV312" s="164"/>
      <c r="DW312" s="164"/>
      <c r="DX312" s="164"/>
      <c r="DY312" s="164"/>
      <c r="DZ312" s="164"/>
      <c r="EA312" s="164"/>
      <c r="EB312" s="164"/>
      <c r="EC312" s="164"/>
      <c r="ED312" s="164"/>
      <c r="EE312" s="164"/>
      <c r="EF312" s="164"/>
      <c r="EG312" s="164"/>
      <c r="EH312" s="164"/>
      <c r="EI312" s="164"/>
      <c r="EJ312" s="164"/>
      <c r="EK312" s="164"/>
      <c r="EL312" s="164"/>
      <c r="EM312" s="164"/>
      <c r="EN312" s="164"/>
      <c r="EO312" s="164"/>
      <c r="EP312" s="164"/>
      <c r="EQ312" s="164"/>
      <c r="ER312" s="164"/>
      <c r="ES312" s="164"/>
      <c r="ET312" s="164"/>
      <c r="EU312" s="164"/>
      <c r="EV312" s="164"/>
      <c r="EW312" s="164"/>
      <c r="EX312" s="164"/>
      <c r="EY312" s="164"/>
      <c r="EZ312" s="164"/>
      <c r="FA312" s="164"/>
      <c r="FB312" s="164"/>
      <c r="FC312" s="164"/>
      <c r="FD312" s="164"/>
      <c r="FE312" s="164"/>
      <c r="FF312" s="164"/>
      <c r="FG312" s="164"/>
      <c r="FH312" s="164"/>
      <c r="FI312" s="164"/>
      <c r="FJ312" s="164"/>
      <c r="FK312" s="164"/>
      <c r="FL312" s="164"/>
      <c r="FM312" s="164"/>
      <c r="FN312" s="164"/>
      <c r="FO312" s="164"/>
      <c r="FP312" s="164"/>
      <c r="FQ312" s="164"/>
      <c r="FR312" s="164"/>
      <c r="FS312" s="164"/>
      <c r="FT312" s="164"/>
      <c r="FU312" s="164"/>
      <c r="FV312" s="164"/>
      <c r="FW312" s="164"/>
      <c r="FX312" s="164"/>
      <c r="FY312" s="164"/>
      <c r="FZ312" s="164"/>
      <c r="GA312" s="164"/>
      <c r="GB312" s="164"/>
      <c r="GC312" s="164"/>
      <c r="GD312" s="164"/>
      <c r="GE312" s="164"/>
      <c r="GF312" s="164"/>
      <c r="GG312" s="164"/>
      <c r="GH312" s="164"/>
      <c r="GI312" s="164"/>
      <c r="GJ312" s="164"/>
      <c r="GK312" s="164"/>
      <c r="GL312" s="164"/>
      <c r="GM312" s="164"/>
      <c r="GN312" s="164"/>
      <c r="GO312" s="164"/>
      <c r="GP312" s="164"/>
      <c r="GQ312" s="164"/>
      <c r="GR312" s="164"/>
      <c r="GS312" s="164"/>
      <c r="GT312" s="164"/>
      <c r="GU312" s="164"/>
      <c r="GV312" s="164"/>
      <c r="GW312" s="164"/>
      <c r="GX312" s="164"/>
      <c r="GY312" s="164"/>
      <c r="GZ312" s="164"/>
      <c r="HA312" s="164"/>
      <c r="HB312" s="164"/>
      <c r="HC312" s="164"/>
      <c r="HD312" s="164"/>
      <c r="HE312" s="164"/>
      <c r="HF312" s="164"/>
      <c r="HG312" s="164"/>
      <c r="HH312" s="164"/>
      <c r="HI312" s="164"/>
      <c r="HJ312" s="164"/>
      <c r="HK312" s="164"/>
      <c r="HL312" s="164"/>
      <c r="HM312" s="164"/>
      <c r="HN312" s="164"/>
      <c r="HO312" s="164"/>
      <c r="HP312" s="164"/>
      <c r="HQ312" s="164"/>
      <c r="HR312" s="164"/>
      <c r="HS312" s="164"/>
      <c r="HT312" s="164"/>
      <c r="HU312" s="164"/>
      <c r="HV312" s="164"/>
      <c r="HW312" s="164"/>
      <c r="HX312" s="164"/>
      <c r="HY312" s="164"/>
      <c r="HZ312" s="164"/>
      <c r="IA312" s="164"/>
      <c r="IB312" s="164"/>
      <c r="IC312" s="164"/>
      <c r="ID312" s="164"/>
      <c r="IE312" s="164"/>
      <c r="IF312" s="164"/>
      <c r="IG312" s="164"/>
      <c r="IH312" s="164"/>
      <c r="II312" s="164"/>
      <c r="IJ312" s="164"/>
      <c r="IK312" s="164"/>
      <c r="IL312" s="164"/>
      <c r="IM312" s="164"/>
      <c r="IN312" s="164"/>
      <c r="IO312" s="164"/>
      <c r="IP312" s="164"/>
      <c r="IQ312" s="164"/>
      <c r="IR312" s="164"/>
      <c r="IS312" s="164"/>
      <c r="IT312" s="164"/>
      <c r="IU312" s="164"/>
      <c r="IV312" s="164"/>
      <c r="IW312" s="164"/>
    </row>
    <row r="313" customFormat="false" ht="12.75" hidden="false" customHeight="true" outlineLevel="0" collapsed="false">
      <c r="AG313" s="158"/>
      <c r="AH313" s="164"/>
      <c r="AI313" s="164"/>
      <c r="AJ313" s="164"/>
      <c r="AK313" s="164"/>
      <c r="AL313" s="164"/>
      <c r="AM313" s="164"/>
      <c r="AN313" s="164"/>
      <c r="AO313" s="164"/>
      <c r="AP313" s="164"/>
      <c r="AQ313" s="164"/>
      <c r="AR313" s="164"/>
      <c r="AS313" s="164"/>
      <c r="AT313" s="164"/>
      <c r="AU313" s="164"/>
      <c r="AV313" s="164"/>
      <c r="AW313" s="164"/>
      <c r="AX313" s="164"/>
      <c r="AY313" s="164"/>
      <c r="AZ313" s="164"/>
      <c r="BA313" s="164"/>
      <c r="BB313" s="164"/>
      <c r="BC313" s="164"/>
      <c r="BD313" s="164"/>
      <c r="BE313" s="164"/>
      <c r="BF313" s="164"/>
      <c r="BG313" s="164"/>
      <c r="BH313" s="164"/>
      <c r="BI313" s="164"/>
      <c r="BJ313" s="164"/>
      <c r="BK313" s="164"/>
      <c r="BL313" s="164"/>
      <c r="BM313" s="164"/>
      <c r="BN313" s="164"/>
      <c r="BO313" s="164"/>
      <c r="BP313" s="164"/>
      <c r="BQ313" s="164"/>
      <c r="BR313" s="164"/>
      <c r="BS313" s="164"/>
      <c r="BT313" s="164"/>
      <c r="BU313" s="164"/>
      <c r="BV313" s="164"/>
      <c r="BW313" s="164"/>
      <c r="BX313" s="164"/>
      <c r="BY313" s="164"/>
      <c r="BZ313" s="164"/>
      <c r="CA313" s="164"/>
      <c r="CB313" s="164"/>
      <c r="CC313" s="164"/>
      <c r="CD313" s="164"/>
      <c r="CE313" s="164"/>
      <c r="CF313" s="164"/>
      <c r="CG313" s="164"/>
      <c r="CH313" s="164"/>
      <c r="CI313" s="164"/>
      <c r="CJ313" s="164"/>
      <c r="CK313" s="164"/>
      <c r="CL313" s="164"/>
      <c r="CM313" s="164"/>
      <c r="CN313" s="164"/>
      <c r="CO313" s="164"/>
      <c r="CP313" s="164"/>
      <c r="CQ313" s="164"/>
      <c r="CR313" s="164"/>
      <c r="CS313" s="164"/>
      <c r="CT313" s="164"/>
      <c r="CU313" s="164"/>
      <c r="CV313" s="164"/>
      <c r="CW313" s="164"/>
      <c r="CX313" s="164"/>
      <c r="CY313" s="164"/>
      <c r="CZ313" s="164"/>
      <c r="DA313" s="164"/>
      <c r="DB313" s="164"/>
      <c r="DC313" s="164"/>
      <c r="DD313" s="164"/>
      <c r="DE313" s="164"/>
      <c r="DF313" s="164"/>
      <c r="DG313" s="164"/>
      <c r="DH313" s="164"/>
      <c r="DI313" s="164"/>
      <c r="DJ313" s="164"/>
      <c r="DK313" s="164"/>
      <c r="DL313" s="164"/>
      <c r="DM313" s="164"/>
      <c r="DN313" s="164"/>
      <c r="DO313" s="164"/>
      <c r="DP313" s="164"/>
      <c r="DQ313" s="164"/>
      <c r="DR313" s="164"/>
      <c r="DS313" s="164"/>
      <c r="DT313" s="164"/>
      <c r="DU313" s="164"/>
      <c r="DV313" s="164"/>
      <c r="DW313" s="164"/>
      <c r="DX313" s="164"/>
      <c r="DY313" s="164"/>
      <c r="DZ313" s="164"/>
      <c r="EA313" s="164"/>
      <c r="EB313" s="164"/>
      <c r="EC313" s="164"/>
      <c r="ED313" s="164"/>
      <c r="EE313" s="164"/>
      <c r="EF313" s="164"/>
      <c r="EG313" s="164"/>
      <c r="EH313" s="164"/>
      <c r="EI313" s="164"/>
      <c r="EJ313" s="164"/>
      <c r="EK313" s="164"/>
      <c r="EL313" s="164"/>
      <c r="EM313" s="164"/>
      <c r="EN313" s="164"/>
      <c r="EO313" s="164"/>
      <c r="EP313" s="164"/>
      <c r="EQ313" s="164"/>
      <c r="ER313" s="164"/>
      <c r="ES313" s="164"/>
      <c r="ET313" s="164"/>
      <c r="EU313" s="164"/>
      <c r="EV313" s="164"/>
      <c r="EW313" s="164"/>
      <c r="EX313" s="164"/>
      <c r="EY313" s="164"/>
      <c r="EZ313" s="164"/>
      <c r="FA313" s="164"/>
      <c r="FB313" s="164"/>
      <c r="FC313" s="164"/>
      <c r="FD313" s="164"/>
      <c r="FE313" s="164"/>
      <c r="FF313" s="164"/>
      <c r="FG313" s="164"/>
      <c r="FH313" s="164"/>
      <c r="FI313" s="164"/>
      <c r="FJ313" s="164"/>
      <c r="FK313" s="164"/>
      <c r="FL313" s="164"/>
      <c r="FM313" s="164"/>
      <c r="FN313" s="164"/>
      <c r="FO313" s="164"/>
      <c r="FP313" s="164"/>
      <c r="FQ313" s="164"/>
      <c r="FR313" s="164"/>
      <c r="FS313" s="164"/>
      <c r="FT313" s="164"/>
      <c r="FU313" s="164"/>
      <c r="FV313" s="164"/>
      <c r="FW313" s="164"/>
      <c r="FX313" s="164"/>
      <c r="FY313" s="164"/>
      <c r="FZ313" s="164"/>
      <c r="GA313" s="164"/>
      <c r="GB313" s="164"/>
      <c r="GC313" s="164"/>
      <c r="GD313" s="164"/>
      <c r="GE313" s="164"/>
      <c r="GF313" s="164"/>
      <c r="GG313" s="164"/>
      <c r="GH313" s="164"/>
      <c r="GI313" s="164"/>
      <c r="GJ313" s="164"/>
      <c r="GK313" s="164"/>
      <c r="GL313" s="164"/>
      <c r="GM313" s="164"/>
      <c r="GN313" s="164"/>
      <c r="GO313" s="164"/>
      <c r="GP313" s="164"/>
      <c r="GQ313" s="164"/>
      <c r="GR313" s="164"/>
      <c r="GS313" s="164"/>
      <c r="GT313" s="164"/>
      <c r="GU313" s="164"/>
      <c r="GV313" s="164"/>
      <c r="GW313" s="164"/>
      <c r="GX313" s="164"/>
      <c r="GY313" s="164"/>
      <c r="GZ313" s="164"/>
      <c r="HA313" s="164"/>
      <c r="HB313" s="164"/>
      <c r="HC313" s="164"/>
      <c r="HD313" s="164"/>
      <c r="HE313" s="164"/>
      <c r="HF313" s="164"/>
      <c r="HG313" s="164"/>
      <c r="HH313" s="164"/>
      <c r="HI313" s="164"/>
      <c r="HJ313" s="164"/>
      <c r="HK313" s="164"/>
      <c r="HL313" s="164"/>
      <c r="HM313" s="164"/>
      <c r="HN313" s="164"/>
      <c r="HO313" s="164"/>
      <c r="HP313" s="164"/>
      <c r="HQ313" s="164"/>
      <c r="HR313" s="164"/>
      <c r="HS313" s="164"/>
      <c r="HT313" s="164"/>
      <c r="HU313" s="164"/>
      <c r="HV313" s="164"/>
      <c r="HW313" s="164"/>
      <c r="HX313" s="164"/>
      <c r="HY313" s="164"/>
      <c r="HZ313" s="164"/>
      <c r="IA313" s="164"/>
      <c r="IB313" s="164"/>
      <c r="IC313" s="164"/>
      <c r="ID313" s="164"/>
      <c r="IE313" s="164"/>
      <c r="IF313" s="164"/>
      <c r="IG313" s="164"/>
      <c r="IH313" s="164"/>
      <c r="II313" s="164"/>
      <c r="IJ313" s="164"/>
      <c r="IK313" s="164"/>
      <c r="IL313" s="164"/>
      <c r="IM313" s="164"/>
      <c r="IN313" s="164"/>
      <c r="IO313" s="164"/>
      <c r="IP313" s="164"/>
      <c r="IQ313" s="164"/>
      <c r="IR313" s="164"/>
      <c r="IS313" s="164"/>
      <c r="IT313" s="164"/>
      <c r="IU313" s="164"/>
      <c r="IV313" s="164"/>
      <c r="IW313" s="164"/>
    </row>
    <row r="314" customFormat="false" ht="12.75" hidden="false" customHeight="true" outlineLevel="0" collapsed="false">
      <c r="AG314" s="151"/>
      <c r="AH314" s="164"/>
      <c r="AI314" s="164"/>
      <c r="AJ314" s="164"/>
      <c r="AK314" s="164"/>
      <c r="AL314" s="164"/>
      <c r="AM314" s="164"/>
      <c r="AN314" s="164"/>
      <c r="AO314" s="164"/>
      <c r="AP314" s="164"/>
      <c r="AQ314" s="164"/>
      <c r="AR314" s="164"/>
      <c r="AS314" s="164"/>
      <c r="AT314" s="164"/>
      <c r="AU314" s="164"/>
      <c r="AV314" s="164"/>
      <c r="AW314" s="164"/>
      <c r="AX314" s="164"/>
      <c r="AY314" s="164"/>
      <c r="AZ314" s="164"/>
      <c r="BA314" s="164"/>
      <c r="BB314" s="164"/>
      <c r="BC314" s="164"/>
      <c r="BD314" s="164"/>
      <c r="BE314" s="164"/>
      <c r="BF314" s="164"/>
      <c r="BG314" s="164"/>
      <c r="BH314" s="164"/>
      <c r="BI314" s="164"/>
      <c r="BJ314" s="164"/>
      <c r="BK314" s="164"/>
      <c r="BL314" s="164"/>
      <c r="BM314" s="164"/>
      <c r="BN314" s="164"/>
      <c r="BO314" s="164"/>
      <c r="BP314" s="164"/>
      <c r="BQ314" s="164"/>
      <c r="BR314" s="164"/>
      <c r="BS314" s="164"/>
      <c r="BT314" s="164"/>
      <c r="BU314" s="164"/>
      <c r="BV314" s="164"/>
      <c r="BW314" s="164"/>
      <c r="BX314" s="164"/>
      <c r="BY314" s="164"/>
      <c r="BZ314" s="164"/>
      <c r="CA314" s="164"/>
      <c r="CB314" s="164"/>
      <c r="CC314" s="164"/>
      <c r="CD314" s="164"/>
      <c r="CE314" s="164"/>
      <c r="CF314" s="164"/>
      <c r="CG314" s="164"/>
      <c r="CH314" s="164"/>
      <c r="CI314" s="164"/>
      <c r="CJ314" s="164"/>
      <c r="CK314" s="164"/>
      <c r="CL314" s="164"/>
      <c r="CM314" s="164"/>
      <c r="CN314" s="164"/>
      <c r="CO314" s="164"/>
      <c r="CP314" s="164"/>
      <c r="CQ314" s="164"/>
      <c r="CR314" s="164"/>
      <c r="CS314" s="164"/>
      <c r="CT314" s="164"/>
      <c r="CU314" s="164"/>
      <c r="CV314" s="164"/>
      <c r="CW314" s="164"/>
      <c r="CX314" s="164"/>
      <c r="CY314" s="164"/>
      <c r="CZ314" s="164"/>
      <c r="DA314" s="164"/>
      <c r="DB314" s="164"/>
      <c r="DC314" s="164"/>
      <c r="DD314" s="164"/>
      <c r="DE314" s="164"/>
      <c r="DF314" s="164"/>
      <c r="DG314" s="164"/>
      <c r="DH314" s="164"/>
      <c r="DI314" s="164"/>
      <c r="DJ314" s="164"/>
      <c r="DK314" s="164"/>
      <c r="DL314" s="164"/>
      <c r="DM314" s="164"/>
      <c r="DN314" s="164"/>
      <c r="DO314" s="164"/>
      <c r="DP314" s="164"/>
      <c r="DQ314" s="164"/>
      <c r="DR314" s="164"/>
      <c r="DS314" s="164"/>
      <c r="DT314" s="164"/>
      <c r="DU314" s="164"/>
      <c r="DV314" s="164"/>
      <c r="DW314" s="164"/>
      <c r="DX314" s="164"/>
      <c r="DY314" s="164"/>
      <c r="DZ314" s="164"/>
      <c r="EA314" s="164"/>
      <c r="EB314" s="164"/>
      <c r="EC314" s="164"/>
      <c r="ED314" s="164"/>
      <c r="EE314" s="164"/>
      <c r="EF314" s="164"/>
      <c r="EG314" s="164"/>
      <c r="EH314" s="164"/>
      <c r="EI314" s="164"/>
      <c r="EJ314" s="164"/>
      <c r="EK314" s="164"/>
      <c r="EL314" s="164"/>
      <c r="EM314" s="164"/>
      <c r="EN314" s="164"/>
      <c r="EO314" s="164"/>
      <c r="EP314" s="164"/>
      <c r="EQ314" s="164"/>
      <c r="ER314" s="164"/>
      <c r="ES314" s="164"/>
      <c r="ET314" s="164"/>
      <c r="EU314" s="164"/>
      <c r="EV314" s="164"/>
      <c r="EW314" s="164"/>
      <c r="EX314" s="164"/>
      <c r="EY314" s="164"/>
      <c r="EZ314" s="164"/>
      <c r="FA314" s="164"/>
      <c r="FB314" s="164"/>
      <c r="FC314" s="164"/>
      <c r="FD314" s="164"/>
      <c r="FE314" s="164"/>
      <c r="FF314" s="164"/>
      <c r="FG314" s="164"/>
      <c r="FH314" s="164"/>
      <c r="FI314" s="164"/>
      <c r="FJ314" s="164"/>
      <c r="FK314" s="164"/>
      <c r="FL314" s="164"/>
      <c r="FM314" s="164"/>
      <c r="FN314" s="164"/>
      <c r="FO314" s="164"/>
      <c r="FP314" s="164"/>
      <c r="FQ314" s="164"/>
      <c r="FR314" s="164"/>
      <c r="FS314" s="164"/>
      <c r="FT314" s="164"/>
      <c r="FU314" s="164"/>
      <c r="FV314" s="164"/>
      <c r="FW314" s="164"/>
      <c r="FX314" s="164"/>
      <c r="FY314" s="164"/>
      <c r="FZ314" s="164"/>
      <c r="GA314" s="164"/>
      <c r="GB314" s="164"/>
      <c r="GC314" s="164"/>
      <c r="GD314" s="164"/>
      <c r="GE314" s="164"/>
      <c r="GF314" s="164"/>
      <c r="GG314" s="164"/>
      <c r="GH314" s="164"/>
      <c r="GI314" s="164"/>
      <c r="GJ314" s="164"/>
      <c r="GK314" s="164"/>
      <c r="GL314" s="164"/>
      <c r="GM314" s="164"/>
      <c r="GN314" s="164"/>
      <c r="GO314" s="164"/>
      <c r="GP314" s="164"/>
      <c r="GQ314" s="164"/>
      <c r="GR314" s="164"/>
      <c r="GS314" s="164"/>
      <c r="GT314" s="164"/>
      <c r="GU314" s="164"/>
      <c r="GV314" s="164"/>
      <c r="GW314" s="164"/>
      <c r="GX314" s="164"/>
      <c r="GY314" s="164"/>
      <c r="GZ314" s="164"/>
      <c r="HA314" s="164"/>
      <c r="HB314" s="164"/>
      <c r="HC314" s="164"/>
      <c r="HD314" s="164"/>
      <c r="HE314" s="164"/>
      <c r="HF314" s="164"/>
      <c r="HG314" s="164"/>
      <c r="HH314" s="164"/>
      <c r="HI314" s="164"/>
      <c r="HJ314" s="164"/>
      <c r="HK314" s="164"/>
      <c r="HL314" s="164"/>
      <c r="HM314" s="164"/>
      <c r="HN314" s="164"/>
      <c r="HO314" s="164"/>
      <c r="HP314" s="164"/>
      <c r="HQ314" s="164"/>
      <c r="HR314" s="164"/>
      <c r="HS314" s="164"/>
      <c r="HT314" s="164"/>
      <c r="HU314" s="164"/>
      <c r="HV314" s="164"/>
      <c r="HW314" s="164"/>
      <c r="HX314" s="164"/>
      <c r="HY314" s="164"/>
      <c r="HZ314" s="164"/>
      <c r="IA314" s="164"/>
      <c r="IB314" s="164"/>
      <c r="IC314" s="164"/>
      <c r="ID314" s="164"/>
      <c r="IE314" s="164"/>
      <c r="IF314" s="164"/>
      <c r="IG314" s="164"/>
      <c r="IH314" s="164"/>
      <c r="II314" s="164"/>
      <c r="IJ314" s="164"/>
      <c r="IK314" s="164"/>
      <c r="IL314" s="164"/>
      <c r="IM314" s="164"/>
      <c r="IN314" s="164"/>
      <c r="IO314" s="164"/>
      <c r="IP314" s="164"/>
      <c r="IQ314" s="164"/>
      <c r="IR314" s="164"/>
      <c r="IS314" s="164"/>
      <c r="IT314" s="164"/>
      <c r="IU314" s="164"/>
      <c r="IV314" s="164"/>
      <c r="IW314" s="164"/>
    </row>
    <row r="315" customFormat="false" ht="12.75" hidden="false" customHeight="true" outlineLevel="0" collapsed="false">
      <c r="AG315" s="151"/>
      <c r="AH315" s="164"/>
      <c r="AI315" s="164"/>
      <c r="AJ315" s="164"/>
      <c r="AK315" s="164"/>
      <c r="AL315" s="164"/>
      <c r="AM315" s="164"/>
      <c r="AN315" s="164"/>
      <c r="AO315" s="164"/>
      <c r="AP315" s="164"/>
      <c r="AQ315" s="164"/>
      <c r="AR315" s="164"/>
      <c r="AS315" s="164"/>
      <c r="AT315" s="164"/>
      <c r="AU315" s="164"/>
      <c r="AV315" s="164"/>
      <c r="AW315" s="164"/>
      <c r="AX315" s="164"/>
      <c r="AY315" s="164"/>
      <c r="AZ315" s="164"/>
      <c r="BA315" s="164"/>
      <c r="BB315" s="164"/>
      <c r="BC315" s="164"/>
      <c r="BD315" s="164"/>
      <c r="BE315" s="164"/>
      <c r="BF315" s="164"/>
      <c r="BG315" s="164"/>
      <c r="BH315" s="164"/>
      <c r="BI315" s="164"/>
      <c r="BJ315" s="164"/>
      <c r="BK315" s="164"/>
      <c r="BL315" s="164"/>
      <c r="BM315" s="164"/>
      <c r="BN315" s="164"/>
      <c r="BO315" s="164"/>
      <c r="BP315" s="164"/>
      <c r="BQ315" s="164"/>
      <c r="BR315" s="164"/>
      <c r="BS315" s="164"/>
      <c r="BT315" s="164"/>
      <c r="BU315" s="164"/>
      <c r="BV315" s="164"/>
      <c r="BW315" s="164"/>
      <c r="BX315" s="164"/>
      <c r="BY315" s="164"/>
      <c r="BZ315" s="164"/>
      <c r="CA315" s="164"/>
      <c r="CB315" s="164"/>
      <c r="CC315" s="164"/>
      <c r="CD315" s="164"/>
      <c r="CE315" s="164"/>
      <c r="CF315" s="164"/>
      <c r="CG315" s="164"/>
      <c r="CH315" s="164"/>
      <c r="CI315" s="164"/>
      <c r="CJ315" s="164"/>
      <c r="CK315" s="164"/>
      <c r="CL315" s="164"/>
      <c r="CM315" s="164"/>
      <c r="CN315" s="164"/>
      <c r="CO315" s="164"/>
      <c r="CP315" s="164"/>
      <c r="CQ315" s="164"/>
      <c r="CR315" s="164"/>
      <c r="CS315" s="164"/>
      <c r="CT315" s="164"/>
      <c r="CU315" s="164"/>
      <c r="CV315" s="164"/>
      <c r="CW315" s="164"/>
      <c r="CX315" s="164"/>
      <c r="CY315" s="164"/>
      <c r="CZ315" s="164"/>
      <c r="DA315" s="164"/>
      <c r="DB315" s="164"/>
      <c r="DC315" s="164"/>
      <c r="DD315" s="164"/>
      <c r="DE315" s="164"/>
      <c r="DF315" s="164"/>
      <c r="DG315" s="164"/>
      <c r="DH315" s="164"/>
      <c r="DI315" s="164"/>
      <c r="DJ315" s="164"/>
      <c r="DK315" s="164"/>
      <c r="DL315" s="164"/>
      <c r="DM315" s="164"/>
      <c r="DN315" s="164"/>
      <c r="DO315" s="164"/>
      <c r="DP315" s="164"/>
      <c r="DQ315" s="164"/>
      <c r="DR315" s="164"/>
      <c r="DS315" s="164"/>
      <c r="DT315" s="164"/>
      <c r="DU315" s="164"/>
      <c r="DV315" s="164"/>
      <c r="DW315" s="164"/>
      <c r="DX315" s="164"/>
      <c r="DY315" s="164"/>
      <c r="DZ315" s="164"/>
      <c r="EA315" s="164"/>
      <c r="EB315" s="164"/>
      <c r="EC315" s="164"/>
      <c r="ED315" s="164"/>
      <c r="EE315" s="164"/>
      <c r="EF315" s="164"/>
      <c r="EG315" s="164"/>
      <c r="EH315" s="164"/>
      <c r="EI315" s="164"/>
      <c r="EJ315" s="164"/>
      <c r="EK315" s="164"/>
      <c r="EL315" s="164"/>
      <c r="EM315" s="164"/>
      <c r="EN315" s="164"/>
      <c r="EO315" s="164"/>
      <c r="EP315" s="164"/>
      <c r="EQ315" s="164"/>
      <c r="ER315" s="164"/>
      <c r="ES315" s="164"/>
      <c r="ET315" s="164"/>
      <c r="EU315" s="164"/>
      <c r="EV315" s="164"/>
      <c r="EW315" s="164"/>
      <c r="EX315" s="164"/>
      <c r="EY315" s="164"/>
      <c r="EZ315" s="164"/>
      <c r="FA315" s="164"/>
      <c r="FB315" s="164"/>
      <c r="FC315" s="164"/>
      <c r="FD315" s="164"/>
      <c r="FE315" s="164"/>
      <c r="FF315" s="164"/>
      <c r="FG315" s="164"/>
      <c r="FH315" s="164"/>
      <c r="FI315" s="164"/>
      <c r="FJ315" s="164"/>
      <c r="FK315" s="164"/>
      <c r="FL315" s="164"/>
      <c r="FM315" s="164"/>
      <c r="FN315" s="164"/>
      <c r="FO315" s="164"/>
      <c r="FP315" s="164"/>
      <c r="FQ315" s="164"/>
      <c r="FR315" s="164"/>
      <c r="FS315" s="164"/>
      <c r="FT315" s="164"/>
      <c r="FU315" s="164"/>
      <c r="FV315" s="164"/>
      <c r="FW315" s="164"/>
      <c r="FX315" s="164"/>
      <c r="FY315" s="164"/>
      <c r="FZ315" s="164"/>
      <c r="GA315" s="164"/>
      <c r="GB315" s="164"/>
      <c r="GC315" s="164"/>
      <c r="GD315" s="164"/>
      <c r="GE315" s="164"/>
      <c r="GF315" s="164"/>
      <c r="GG315" s="164"/>
      <c r="GH315" s="164"/>
      <c r="GI315" s="164"/>
      <c r="GJ315" s="164"/>
      <c r="GK315" s="164"/>
      <c r="GL315" s="164"/>
      <c r="GM315" s="164"/>
      <c r="GN315" s="164"/>
      <c r="GO315" s="164"/>
      <c r="GP315" s="164"/>
      <c r="GQ315" s="164"/>
      <c r="GR315" s="164"/>
      <c r="GS315" s="164"/>
      <c r="GT315" s="164"/>
      <c r="GU315" s="164"/>
      <c r="GV315" s="164"/>
      <c r="GW315" s="164"/>
      <c r="GX315" s="164"/>
      <c r="GY315" s="164"/>
      <c r="GZ315" s="164"/>
      <c r="HA315" s="164"/>
      <c r="HB315" s="164"/>
      <c r="HC315" s="164"/>
      <c r="HD315" s="164"/>
      <c r="HE315" s="164"/>
      <c r="HF315" s="164"/>
      <c r="HG315" s="164"/>
      <c r="HH315" s="164"/>
      <c r="HI315" s="164"/>
      <c r="HJ315" s="164"/>
      <c r="HK315" s="164"/>
      <c r="HL315" s="164"/>
      <c r="HM315" s="164"/>
      <c r="HN315" s="164"/>
      <c r="HO315" s="164"/>
      <c r="HP315" s="164"/>
      <c r="HQ315" s="164"/>
      <c r="HR315" s="164"/>
      <c r="HS315" s="164"/>
      <c r="HT315" s="164"/>
      <c r="HU315" s="164"/>
      <c r="HV315" s="164"/>
      <c r="HW315" s="164"/>
      <c r="HX315" s="164"/>
      <c r="HY315" s="164"/>
      <c r="HZ315" s="164"/>
      <c r="IA315" s="164"/>
      <c r="IB315" s="164"/>
      <c r="IC315" s="164"/>
      <c r="ID315" s="164"/>
      <c r="IE315" s="164"/>
      <c r="IF315" s="164"/>
      <c r="IG315" s="164"/>
      <c r="IH315" s="164"/>
      <c r="II315" s="164"/>
      <c r="IJ315" s="164"/>
      <c r="IK315" s="164"/>
      <c r="IL315" s="164"/>
      <c r="IM315" s="164"/>
      <c r="IN315" s="164"/>
      <c r="IO315" s="164"/>
      <c r="IP315" s="164"/>
      <c r="IQ315" s="164"/>
      <c r="IR315" s="164"/>
      <c r="IS315" s="164"/>
      <c r="IT315" s="164"/>
      <c r="IU315" s="164"/>
      <c r="IV315" s="164"/>
      <c r="IW315" s="164"/>
    </row>
    <row r="316" customFormat="false" ht="12.75" hidden="false" customHeight="true" outlineLevel="0" collapsed="false">
      <c r="AG316" s="151"/>
      <c r="AH316" s="164"/>
      <c r="AI316" s="164"/>
      <c r="AJ316" s="164"/>
      <c r="AK316" s="164"/>
      <c r="AL316" s="164"/>
      <c r="AM316" s="164"/>
      <c r="AN316" s="164"/>
      <c r="AO316" s="164"/>
      <c r="AP316" s="164"/>
      <c r="AQ316" s="164"/>
      <c r="AR316" s="164"/>
      <c r="AS316" s="164"/>
      <c r="AT316" s="164"/>
      <c r="AU316" s="164"/>
      <c r="AV316" s="164"/>
      <c r="AW316" s="164"/>
      <c r="AX316" s="164"/>
      <c r="AY316" s="164"/>
      <c r="AZ316" s="164"/>
      <c r="BA316" s="164"/>
      <c r="BB316" s="164"/>
      <c r="BC316" s="164"/>
      <c r="BD316" s="164"/>
      <c r="BE316" s="164"/>
      <c r="BF316" s="164"/>
      <c r="BG316" s="164"/>
      <c r="BH316" s="164"/>
      <c r="BI316" s="164"/>
      <c r="BJ316" s="164"/>
      <c r="BK316" s="164"/>
      <c r="BL316" s="164"/>
      <c r="BM316" s="164"/>
      <c r="BN316" s="164"/>
      <c r="BO316" s="164"/>
      <c r="BP316" s="164"/>
      <c r="BQ316" s="164"/>
      <c r="BR316" s="164"/>
      <c r="BS316" s="164"/>
      <c r="BT316" s="164"/>
      <c r="BU316" s="164"/>
      <c r="BV316" s="164"/>
      <c r="BW316" s="164"/>
      <c r="BX316" s="164"/>
      <c r="BY316" s="164"/>
      <c r="BZ316" s="164"/>
      <c r="CA316" s="164"/>
      <c r="CB316" s="164"/>
      <c r="CC316" s="164"/>
      <c r="CD316" s="164"/>
      <c r="CE316" s="164"/>
      <c r="CF316" s="164"/>
      <c r="CG316" s="164"/>
      <c r="CH316" s="164"/>
      <c r="CI316" s="164"/>
      <c r="CJ316" s="164"/>
      <c r="CK316" s="164"/>
      <c r="CL316" s="164"/>
      <c r="CM316" s="164"/>
      <c r="CN316" s="164"/>
      <c r="CO316" s="164"/>
      <c r="CP316" s="164"/>
      <c r="CQ316" s="164"/>
      <c r="CR316" s="164"/>
      <c r="CS316" s="164"/>
      <c r="CT316" s="164"/>
      <c r="CU316" s="164"/>
      <c r="CV316" s="164"/>
      <c r="CW316" s="164"/>
      <c r="CX316" s="164"/>
      <c r="CY316" s="164"/>
      <c r="CZ316" s="164"/>
      <c r="DA316" s="164"/>
      <c r="DB316" s="164"/>
      <c r="DC316" s="164"/>
      <c r="DD316" s="164"/>
      <c r="DE316" s="164"/>
      <c r="DF316" s="164"/>
      <c r="DG316" s="164"/>
      <c r="DH316" s="164"/>
      <c r="DI316" s="164"/>
      <c r="DJ316" s="164"/>
      <c r="DK316" s="164"/>
      <c r="DL316" s="164"/>
      <c r="DM316" s="164"/>
      <c r="DN316" s="164"/>
      <c r="DO316" s="164"/>
      <c r="DP316" s="164"/>
      <c r="DQ316" s="164"/>
      <c r="DR316" s="164"/>
      <c r="DS316" s="164"/>
      <c r="DT316" s="164"/>
      <c r="DU316" s="164"/>
      <c r="DV316" s="164"/>
      <c r="DW316" s="164"/>
      <c r="DX316" s="164"/>
      <c r="DY316" s="164"/>
      <c r="DZ316" s="164"/>
      <c r="EA316" s="164"/>
      <c r="EB316" s="164"/>
      <c r="EC316" s="164"/>
      <c r="ED316" s="164"/>
      <c r="EE316" s="164"/>
      <c r="EF316" s="164"/>
      <c r="EG316" s="164"/>
      <c r="EH316" s="164"/>
      <c r="EI316" s="164"/>
      <c r="EJ316" s="164"/>
      <c r="EK316" s="164"/>
      <c r="EL316" s="164"/>
      <c r="EM316" s="164"/>
      <c r="EN316" s="164"/>
      <c r="EO316" s="164"/>
      <c r="EP316" s="164"/>
      <c r="EQ316" s="164"/>
      <c r="ER316" s="164"/>
      <c r="ES316" s="164"/>
      <c r="ET316" s="164"/>
      <c r="EU316" s="164"/>
      <c r="EV316" s="164"/>
      <c r="EW316" s="164"/>
      <c r="EX316" s="164"/>
      <c r="EY316" s="164"/>
      <c r="EZ316" s="164"/>
      <c r="FA316" s="164"/>
      <c r="FB316" s="164"/>
      <c r="FC316" s="164"/>
      <c r="FD316" s="164"/>
      <c r="FE316" s="164"/>
      <c r="FF316" s="164"/>
      <c r="FG316" s="164"/>
      <c r="FH316" s="164"/>
      <c r="FI316" s="164"/>
      <c r="FJ316" s="164"/>
      <c r="FK316" s="164"/>
      <c r="FL316" s="164"/>
      <c r="FM316" s="164"/>
      <c r="FN316" s="164"/>
      <c r="FO316" s="164"/>
      <c r="FP316" s="164"/>
      <c r="FQ316" s="164"/>
      <c r="FR316" s="164"/>
      <c r="FS316" s="164"/>
      <c r="FT316" s="164"/>
      <c r="FU316" s="164"/>
      <c r="FV316" s="164"/>
      <c r="FW316" s="164"/>
      <c r="FX316" s="164"/>
      <c r="FY316" s="164"/>
      <c r="FZ316" s="164"/>
      <c r="GA316" s="164"/>
      <c r="GB316" s="164"/>
      <c r="GC316" s="164"/>
      <c r="GD316" s="164"/>
      <c r="GE316" s="164"/>
      <c r="GF316" s="164"/>
      <c r="GG316" s="164"/>
      <c r="GH316" s="164"/>
      <c r="GI316" s="164"/>
      <c r="GJ316" s="164"/>
      <c r="GK316" s="164"/>
      <c r="GL316" s="164"/>
      <c r="GM316" s="164"/>
      <c r="GN316" s="164"/>
      <c r="GO316" s="164"/>
      <c r="GP316" s="164"/>
      <c r="GQ316" s="164"/>
      <c r="GR316" s="164"/>
      <c r="GS316" s="164"/>
      <c r="GT316" s="164"/>
      <c r="GU316" s="164"/>
      <c r="GV316" s="164"/>
      <c r="GW316" s="164"/>
      <c r="GX316" s="164"/>
      <c r="GY316" s="164"/>
      <c r="GZ316" s="164"/>
      <c r="HA316" s="164"/>
      <c r="HB316" s="164"/>
      <c r="HC316" s="164"/>
      <c r="HD316" s="164"/>
      <c r="HE316" s="164"/>
      <c r="HF316" s="164"/>
      <c r="HG316" s="164"/>
      <c r="HH316" s="164"/>
      <c r="HI316" s="164"/>
      <c r="HJ316" s="164"/>
      <c r="HK316" s="164"/>
      <c r="HL316" s="164"/>
      <c r="HM316" s="164"/>
      <c r="HN316" s="164"/>
      <c r="HO316" s="164"/>
      <c r="HP316" s="164"/>
      <c r="HQ316" s="164"/>
      <c r="HR316" s="164"/>
      <c r="HS316" s="164"/>
      <c r="HT316" s="164"/>
      <c r="HU316" s="164"/>
      <c r="HV316" s="164"/>
      <c r="HW316" s="164"/>
      <c r="HX316" s="164"/>
      <c r="HY316" s="164"/>
      <c r="HZ316" s="164"/>
      <c r="IA316" s="164"/>
      <c r="IB316" s="164"/>
      <c r="IC316" s="164"/>
      <c r="ID316" s="164"/>
      <c r="IE316" s="164"/>
      <c r="IF316" s="164"/>
      <c r="IG316" s="164"/>
      <c r="IH316" s="164"/>
      <c r="II316" s="164"/>
      <c r="IJ316" s="164"/>
      <c r="IK316" s="164"/>
      <c r="IL316" s="164"/>
      <c r="IM316" s="164"/>
      <c r="IN316" s="164"/>
      <c r="IO316" s="164"/>
      <c r="IP316" s="164"/>
      <c r="IQ316" s="164"/>
      <c r="IR316" s="164"/>
      <c r="IS316" s="164"/>
      <c r="IT316" s="164"/>
      <c r="IU316" s="164"/>
      <c r="IV316" s="164"/>
      <c r="IW316" s="164"/>
    </row>
    <row r="317" customFormat="false" ht="12.75" hidden="false" customHeight="true" outlineLevel="0" collapsed="false">
      <c r="AG317" s="151"/>
      <c r="AH317" s="164"/>
      <c r="AI317" s="164"/>
      <c r="AJ317" s="164"/>
      <c r="AK317" s="164"/>
      <c r="AL317" s="164"/>
      <c r="AM317" s="164"/>
      <c r="AN317" s="164"/>
      <c r="AO317" s="164"/>
      <c r="AP317" s="164"/>
      <c r="AQ317" s="164"/>
      <c r="AR317" s="164"/>
      <c r="AS317" s="164"/>
      <c r="AT317" s="164"/>
      <c r="AU317" s="164"/>
      <c r="AV317" s="164"/>
      <c r="AW317" s="164"/>
      <c r="AX317" s="164"/>
      <c r="AY317" s="164"/>
      <c r="AZ317" s="164"/>
      <c r="BA317" s="164"/>
      <c r="BB317" s="164"/>
      <c r="BC317" s="164"/>
      <c r="BD317" s="164"/>
      <c r="BE317" s="164"/>
      <c r="BF317" s="164"/>
      <c r="BG317" s="164"/>
      <c r="BH317" s="164"/>
      <c r="BI317" s="164"/>
      <c r="BJ317" s="164"/>
      <c r="BK317" s="164"/>
      <c r="BL317" s="164"/>
      <c r="BM317" s="164"/>
      <c r="BN317" s="164"/>
      <c r="BO317" s="164"/>
      <c r="BP317" s="164"/>
      <c r="BQ317" s="164"/>
      <c r="BR317" s="164"/>
      <c r="BS317" s="164"/>
      <c r="BT317" s="164"/>
      <c r="BU317" s="164"/>
      <c r="BV317" s="164"/>
      <c r="BW317" s="164"/>
      <c r="BX317" s="164"/>
      <c r="BY317" s="164"/>
      <c r="BZ317" s="164"/>
      <c r="CA317" s="164"/>
      <c r="CB317" s="164"/>
      <c r="CC317" s="164"/>
      <c r="CD317" s="164"/>
      <c r="CE317" s="164"/>
      <c r="CF317" s="164"/>
      <c r="CG317" s="164"/>
      <c r="CH317" s="164"/>
      <c r="CI317" s="164"/>
      <c r="CJ317" s="164"/>
      <c r="CK317" s="164"/>
      <c r="CL317" s="164"/>
      <c r="CM317" s="164"/>
      <c r="CN317" s="164"/>
      <c r="CO317" s="164"/>
      <c r="CP317" s="164"/>
      <c r="CQ317" s="164"/>
      <c r="CR317" s="164"/>
      <c r="CS317" s="164"/>
      <c r="CT317" s="164"/>
      <c r="CU317" s="164"/>
      <c r="CV317" s="164"/>
      <c r="CW317" s="164"/>
      <c r="CX317" s="164"/>
      <c r="CY317" s="164"/>
      <c r="CZ317" s="164"/>
      <c r="DA317" s="164"/>
      <c r="DB317" s="164"/>
      <c r="DC317" s="164"/>
      <c r="DD317" s="164"/>
      <c r="DE317" s="164"/>
      <c r="DF317" s="164"/>
      <c r="DG317" s="164"/>
      <c r="DH317" s="164"/>
      <c r="DI317" s="164"/>
      <c r="DJ317" s="164"/>
      <c r="DK317" s="164"/>
      <c r="DL317" s="164"/>
      <c r="DM317" s="164"/>
      <c r="DN317" s="164"/>
      <c r="DO317" s="164"/>
      <c r="DP317" s="164"/>
      <c r="DQ317" s="164"/>
      <c r="DR317" s="164"/>
      <c r="DS317" s="164"/>
      <c r="DT317" s="164"/>
      <c r="DU317" s="164"/>
      <c r="DV317" s="164"/>
      <c r="DW317" s="164"/>
      <c r="DX317" s="164"/>
      <c r="DY317" s="164"/>
      <c r="DZ317" s="164"/>
      <c r="EA317" s="164"/>
      <c r="EB317" s="164"/>
      <c r="EC317" s="164"/>
      <c r="ED317" s="164"/>
      <c r="EE317" s="164"/>
      <c r="EF317" s="164"/>
      <c r="EG317" s="164"/>
      <c r="EH317" s="164"/>
      <c r="EI317" s="164"/>
      <c r="EJ317" s="164"/>
      <c r="EK317" s="164"/>
      <c r="EL317" s="164"/>
      <c r="EM317" s="164"/>
      <c r="EN317" s="164"/>
      <c r="EO317" s="164"/>
      <c r="EP317" s="164"/>
      <c r="EQ317" s="164"/>
      <c r="ER317" s="164"/>
      <c r="ES317" s="164"/>
      <c r="ET317" s="164"/>
      <c r="EU317" s="164"/>
      <c r="EV317" s="164"/>
      <c r="EW317" s="164"/>
      <c r="EX317" s="164"/>
      <c r="EY317" s="164"/>
      <c r="EZ317" s="164"/>
      <c r="FA317" s="164"/>
      <c r="FB317" s="164"/>
      <c r="FC317" s="164"/>
      <c r="FD317" s="164"/>
      <c r="FE317" s="164"/>
      <c r="FF317" s="164"/>
      <c r="FG317" s="164"/>
      <c r="FH317" s="164"/>
      <c r="FI317" s="164"/>
      <c r="FJ317" s="164"/>
      <c r="FK317" s="164"/>
      <c r="FL317" s="164"/>
      <c r="FM317" s="164"/>
      <c r="FN317" s="164"/>
      <c r="FO317" s="164"/>
      <c r="FP317" s="164"/>
      <c r="FQ317" s="164"/>
      <c r="FR317" s="164"/>
      <c r="FS317" s="164"/>
      <c r="FT317" s="164"/>
      <c r="FU317" s="164"/>
      <c r="FV317" s="164"/>
      <c r="FW317" s="164"/>
      <c r="FX317" s="164"/>
      <c r="FY317" s="164"/>
      <c r="FZ317" s="164"/>
      <c r="GA317" s="164"/>
      <c r="GB317" s="164"/>
      <c r="GC317" s="164"/>
      <c r="GD317" s="164"/>
      <c r="GE317" s="164"/>
      <c r="GF317" s="164"/>
      <c r="GG317" s="164"/>
      <c r="GH317" s="164"/>
      <c r="GI317" s="164"/>
      <c r="GJ317" s="164"/>
      <c r="GK317" s="164"/>
      <c r="GL317" s="164"/>
      <c r="GM317" s="164"/>
      <c r="GN317" s="164"/>
      <c r="GO317" s="164"/>
      <c r="GP317" s="164"/>
      <c r="GQ317" s="164"/>
      <c r="GR317" s="164"/>
      <c r="GS317" s="164"/>
      <c r="GT317" s="164"/>
      <c r="GU317" s="164"/>
      <c r="GV317" s="164"/>
      <c r="GW317" s="164"/>
      <c r="GX317" s="164"/>
      <c r="GY317" s="164"/>
      <c r="GZ317" s="164"/>
      <c r="HA317" s="164"/>
      <c r="HB317" s="164"/>
      <c r="HC317" s="164"/>
      <c r="HD317" s="164"/>
      <c r="HE317" s="164"/>
      <c r="HF317" s="164"/>
      <c r="HG317" s="164"/>
      <c r="HH317" s="164"/>
      <c r="HI317" s="164"/>
      <c r="HJ317" s="164"/>
      <c r="HK317" s="164"/>
      <c r="HL317" s="164"/>
      <c r="HM317" s="164"/>
      <c r="HN317" s="164"/>
      <c r="HO317" s="164"/>
      <c r="HP317" s="164"/>
      <c r="HQ317" s="164"/>
      <c r="HR317" s="164"/>
      <c r="HS317" s="164"/>
      <c r="HT317" s="164"/>
      <c r="HU317" s="164"/>
      <c r="HV317" s="164"/>
      <c r="HW317" s="164"/>
      <c r="HX317" s="164"/>
      <c r="HY317" s="164"/>
      <c r="HZ317" s="164"/>
      <c r="IA317" s="164"/>
      <c r="IB317" s="164"/>
      <c r="IC317" s="164"/>
      <c r="ID317" s="164"/>
      <c r="IE317" s="164"/>
      <c r="IF317" s="164"/>
      <c r="IG317" s="164"/>
      <c r="IH317" s="164"/>
      <c r="II317" s="164"/>
      <c r="IJ317" s="164"/>
      <c r="IK317" s="164"/>
      <c r="IL317" s="164"/>
      <c r="IM317" s="164"/>
      <c r="IN317" s="164"/>
      <c r="IO317" s="164"/>
      <c r="IP317" s="164"/>
      <c r="IQ317" s="164"/>
      <c r="IR317" s="164"/>
      <c r="IS317" s="164"/>
      <c r="IT317" s="164"/>
      <c r="IU317" s="164"/>
      <c r="IV317" s="164"/>
      <c r="IW317" s="164"/>
    </row>
    <row r="318" customFormat="false" ht="12.75" hidden="false" customHeight="true" outlineLevel="0" collapsed="false">
      <c r="AG318" s="151"/>
      <c r="AH318" s="164"/>
      <c r="AI318" s="164"/>
      <c r="AJ318" s="164"/>
      <c r="AK318" s="164"/>
      <c r="AL318" s="164"/>
      <c r="AM318" s="164"/>
      <c r="AN318" s="164"/>
      <c r="AO318" s="164"/>
      <c r="AP318" s="164"/>
      <c r="AQ318" s="164"/>
      <c r="AR318" s="164"/>
      <c r="AS318" s="164"/>
      <c r="AT318" s="164"/>
      <c r="AU318" s="164"/>
      <c r="AV318" s="164"/>
      <c r="AW318" s="164"/>
      <c r="AX318" s="164"/>
      <c r="AY318" s="164"/>
      <c r="AZ318" s="164"/>
      <c r="BA318" s="164"/>
      <c r="BB318" s="164"/>
      <c r="BC318" s="164"/>
      <c r="BD318" s="164"/>
      <c r="BE318" s="164"/>
      <c r="BF318" s="164"/>
      <c r="BG318" s="164"/>
      <c r="BH318" s="164"/>
      <c r="BI318" s="164"/>
      <c r="BJ318" s="164"/>
      <c r="BK318" s="164"/>
      <c r="BL318" s="164"/>
      <c r="BM318" s="164"/>
      <c r="BN318" s="164"/>
      <c r="BO318" s="164"/>
      <c r="BP318" s="164"/>
      <c r="BQ318" s="164"/>
      <c r="BR318" s="164"/>
      <c r="BS318" s="164"/>
      <c r="BT318" s="164"/>
      <c r="BU318" s="164"/>
      <c r="BV318" s="164"/>
      <c r="BW318" s="164"/>
      <c r="BX318" s="164"/>
      <c r="BY318" s="164"/>
      <c r="BZ318" s="164"/>
      <c r="CA318" s="164"/>
      <c r="CB318" s="164"/>
      <c r="CC318" s="164"/>
      <c r="CD318" s="164"/>
      <c r="CE318" s="164"/>
      <c r="CF318" s="164"/>
      <c r="CG318" s="164"/>
      <c r="CH318" s="164"/>
      <c r="CI318" s="164"/>
      <c r="CJ318" s="164"/>
      <c r="CK318" s="164"/>
      <c r="CL318" s="164"/>
      <c r="CM318" s="164"/>
      <c r="CN318" s="164"/>
      <c r="CO318" s="164"/>
      <c r="CP318" s="164"/>
      <c r="CQ318" s="164"/>
      <c r="CR318" s="164"/>
      <c r="CS318" s="164"/>
      <c r="CT318" s="164"/>
      <c r="CU318" s="164"/>
      <c r="CV318" s="164"/>
      <c r="CW318" s="164"/>
      <c r="CX318" s="164"/>
      <c r="CY318" s="164"/>
      <c r="CZ318" s="164"/>
      <c r="DA318" s="164"/>
      <c r="DB318" s="164"/>
      <c r="DC318" s="164"/>
      <c r="DD318" s="164"/>
      <c r="DE318" s="164"/>
      <c r="DF318" s="164"/>
      <c r="DG318" s="164"/>
      <c r="DH318" s="164"/>
      <c r="DI318" s="164"/>
      <c r="DJ318" s="164"/>
      <c r="DK318" s="164"/>
      <c r="DL318" s="164"/>
      <c r="DM318" s="164"/>
      <c r="DN318" s="164"/>
      <c r="DO318" s="164"/>
      <c r="DP318" s="164"/>
      <c r="DQ318" s="164"/>
      <c r="DR318" s="164"/>
      <c r="DS318" s="164"/>
      <c r="DT318" s="164"/>
      <c r="DU318" s="164"/>
      <c r="DV318" s="164"/>
      <c r="DW318" s="164"/>
      <c r="DX318" s="164"/>
      <c r="DY318" s="164"/>
      <c r="DZ318" s="164"/>
      <c r="EA318" s="164"/>
      <c r="EB318" s="164"/>
      <c r="EC318" s="164"/>
      <c r="ED318" s="164"/>
      <c r="EE318" s="164"/>
      <c r="EF318" s="164"/>
      <c r="EG318" s="164"/>
      <c r="EH318" s="164"/>
      <c r="EI318" s="164"/>
      <c r="EJ318" s="164"/>
      <c r="EK318" s="164"/>
      <c r="EL318" s="164"/>
      <c r="EM318" s="164"/>
      <c r="EN318" s="164"/>
      <c r="EO318" s="164"/>
      <c r="EP318" s="164"/>
      <c r="EQ318" s="164"/>
      <c r="ER318" s="164"/>
      <c r="ES318" s="164"/>
      <c r="ET318" s="164"/>
      <c r="EU318" s="164"/>
      <c r="EV318" s="164"/>
      <c r="EW318" s="164"/>
      <c r="EX318" s="164"/>
      <c r="EY318" s="164"/>
      <c r="EZ318" s="164"/>
      <c r="FA318" s="164"/>
      <c r="FB318" s="164"/>
      <c r="FC318" s="164"/>
      <c r="FD318" s="164"/>
      <c r="FE318" s="164"/>
      <c r="FF318" s="164"/>
      <c r="FG318" s="164"/>
      <c r="FH318" s="164"/>
      <c r="FI318" s="164"/>
      <c r="FJ318" s="164"/>
      <c r="FK318" s="164"/>
      <c r="FL318" s="164"/>
      <c r="FM318" s="164"/>
      <c r="FN318" s="164"/>
      <c r="FO318" s="164"/>
      <c r="FP318" s="164"/>
      <c r="FQ318" s="164"/>
      <c r="FR318" s="164"/>
      <c r="FS318" s="164"/>
      <c r="FT318" s="164"/>
      <c r="FU318" s="164"/>
      <c r="FV318" s="164"/>
      <c r="FW318" s="164"/>
      <c r="FX318" s="164"/>
      <c r="FY318" s="164"/>
      <c r="FZ318" s="164"/>
      <c r="GA318" s="164"/>
      <c r="GB318" s="164"/>
      <c r="GC318" s="164"/>
      <c r="GD318" s="164"/>
      <c r="GE318" s="164"/>
      <c r="GF318" s="164"/>
      <c r="GG318" s="164"/>
      <c r="GH318" s="164"/>
      <c r="GI318" s="164"/>
      <c r="GJ318" s="164"/>
      <c r="GK318" s="164"/>
      <c r="GL318" s="164"/>
      <c r="GM318" s="164"/>
      <c r="GN318" s="164"/>
      <c r="GO318" s="164"/>
      <c r="GP318" s="164"/>
      <c r="GQ318" s="164"/>
      <c r="GR318" s="164"/>
      <c r="GS318" s="164"/>
      <c r="GT318" s="164"/>
      <c r="GU318" s="164"/>
      <c r="GV318" s="164"/>
      <c r="GW318" s="164"/>
      <c r="GX318" s="164"/>
      <c r="GY318" s="164"/>
      <c r="GZ318" s="164"/>
      <c r="HA318" s="164"/>
      <c r="HB318" s="164"/>
      <c r="HC318" s="164"/>
      <c r="HD318" s="164"/>
      <c r="HE318" s="164"/>
      <c r="HF318" s="164"/>
      <c r="HG318" s="164"/>
      <c r="HH318" s="164"/>
      <c r="HI318" s="164"/>
      <c r="HJ318" s="164"/>
      <c r="HK318" s="164"/>
      <c r="HL318" s="164"/>
      <c r="HM318" s="164"/>
      <c r="HN318" s="164"/>
      <c r="HO318" s="164"/>
      <c r="HP318" s="164"/>
      <c r="HQ318" s="164"/>
      <c r="HR318" s="164"/>
      <c r="HS318" s="164"/>
      <c r="HT318" s="164"/>
      <c r="HU318" s="164"/>
      <c r="HV318" s="164"/>
      <c r="HW318" s="164"/>
      <c r="HX318" s="164"/>
      <c r="HY318" s="164"/>
      <c r="HZ318" s="164"/>
      <c r="IA318" s="164"/>
      <c r="IB318" s="164"/>
      <c r="IC318" s="164"/>
      <c r="ID318" s="164"/>
      <c r="IE318" s="164"/>
      <c r="IF318" s="164"/>
      <c r="IG318" s="164"/>
      <c r="IH318" s="164"/>
      <c r="II318" s="164"/>
      <c r="IJ318" s="164"/>
      <c r="IK318" s="164"/>
      <c r="IL318" s="164"/>
      <c r="IM318" s="164"/>
      <c r="IN318" s="164"/>
      <c r="IO318" s="164"/>
      <c r="IP318" s="164"/>
      <c r="IQ318" s="164"/>
      <c r="IR318" s="164"/>
      <c r="IS318" s="164"/>
      <c r="IT318" s="164"/>
      <c r="IU318" s="164"/>
      <c r="IV318" s="164"/>
      <c r="IW318" s="164"/>
    </row>
    <row r="319" customFormat="false" ht="12.75" hidden="false" customHeight="true" outlineLevel="0" collapsed="false">
      <c r="AG319" s="151"/>
      <c r="AH319" s="164"/>
      <c r="AI319" s="164"/>
      <c r="AJ319" s="164"/>
      <c r="AK319" s="164"/>
      <c r="AL319" s="164"/>
      <c r="AM319" s="164"/>
      <c r="AN319" s="164"/>
      <c r="AO319" s="164"/>
      <c r="AP319" s="164"/>
      <c r="AQ319" s="164"/>
      <c r="AR319" s="164"/>
      <c r="AS319" s="164"/>
      <c r="AT319" s="164"/>
      <c r="AU319" s="164"/>
      <c r="AV319" s="164"/>
      <c r="AW319" s="164"/>
      <c r="AX319" s="164"/>
      <c r="AY319" s="164"/>
      <c r="AZ319" s="164"/>
      <c r="BA319" s="164"/>
      <c r="BB319" s="164"/>
      <c r="BC319" s="164"/>
      <c r="BD319" s="164"/>
      <c r="BE319" s="164"/>
      <c r="BF319" s="164"/>
      <c r="BG319" s="164"/>
      <c r="BH319" s="164"/>
      <c r="BI319" s="164"/>
      <c r="BJ319" s="164"/>
      <c r="BK319" s="164"/>
      <c r="BL319" s="164"/>
      <c r="BM319" s="164"/>
      <c r="BN319" s="164"/>
      <c r="BO319" s="164"/>
      <c r="BP319" s="164"/>
      <c r="BQ319" s="164"/>
      <c r="BR319" s="164"/>
      <c r="BS319" s="164"/>
      <c r="BT319" s="164"/>
      <c r="BU319" s="164"/>
      <c r="BV319" s="164"/>
      <c r="BW319" s="164"/>
      <c r="BX319" s="164"/>
      <c r="BY319" s="164"/>
      <c r="BZ319" s="164"/>
      <c r="CA319" s="164"/>
      <c r="CB319" s="164"/>
      <c r="CC319" s="164"/>
      <c r="CD319" s="164"/>
      <c r="CE319" s="164"/>
      <c r="CF319" s="164"/>
      <c r="CG319" s="164"/>
      <c r="CH319" s="164"/>
      <c r="CI319" s="164"/>
      <c r="CJ319" s="164"/>
      <c r="CK319" s="164"/>
      <c r="CL319" s="164"/>
      <c r="CM319" s="164"/>
      <c r="CN319" s="164"/>
      <c r="CO319" s="164"/>
      <c r="CP319" s="164"/>
      <c r="CQ319" s="164"/>
      <c r="CR319" s="164"/>
      <c r="CS319" s="164"/>
      <c r="CT319" s="164"/>
      <c r="CU319" s="164"/>
      <c r="CV319" s="164"/>
      <c r="CW319" s="164"/>
      <c r="CX319" s="164"/>
      <c r="CY319" s="164"/>
      <c r="CZ319" s="164"/>
      <c r="DA319" s="164"/>
      <c r="DB319" s="164"/>
      <c r="DC319" s="164"/>
      <c r="DD319" s="164"/>
      <c r="DE319" s="164"/>
      <c r="DF319" s="164"/>
      <c r="DG319" s="164"/>
      <c r="DH319" s="164"/>
      <c r="DI319" s="164"/>
      <c r="DJ319" s="164"/>
      <c r="DK319" s="164"/>
      <c r="DL319" s="164"/>
      <c r="DM319" s="164"/>
      <c r="DN319" s="164"/>
      <c r="DO319" s="164"/>
      <c r="DP319" s="164"/>
      <c r="DQ319" s="164"/>
      <c r="DR319" s="164"/>
      <c r="DS319" s="164"/>
      <c r="DT319" s="164"/>
      <c r="DU319" s="164"/>
      <c r="DV319" s="164"/>
      <c r="DW319" s="164"/>
      <c r="DX319" s="164"/>
      <c r="DY319" s="164"/>
      <c r="DZ319" s="164"/>
      <c r="EA319" s="164"/>
      <c r="EB319" s="164"/>
      <c r="EC319" s="164"/>
      <c r="ED319" s="164"/>
      <c r="EE319" s="164"/>
      <c r="EF319" s="164"/>
      <c r="EG319" s="164"/>
      <c r="EH319" s="164"/>
      <c r="EI319" s="164"/>
      <c r="EJ319" s="164"/>
      <c r="EK319" s="164"/>
      <c r="EL319" s="164"/>
      <c r="EM319" s="164"/>
      <c r="EN319" s="164"/>
      <c r="EO319" s="164"/>
      <c r="EP319" s="164"/>
      <c r="EQ319" s="164"/>
      <c r="ER319" s="164"/>
      <c r="ES319" s="164"/>
      <c r="ET319" s="164"/>
      <c r="EU319" s="164"/>
      <c r="EV319" s="164"/>
      <c r="EW319" s="164"/>
      <c r="EX319" s="164"/>
      <c r="EY319" s="164"/>
      <c r="EZ319" s="164"/>
      <c r="FA319" s="164"/>
      <c r="FB319" s="164"/>
      <c r="FC319" s="164"/>
      <c r="FD319" s="164"/>
      <c r="FE319" s="164"/>
      <c r="FF319" s="164"/>
      <c r="FG319" s="164"/>
      <c r="FH319" s="164"/>
      <c r="FI319" s="164"/>
      <c r="FJ319" s="164"/>
      <c r="FK319" s="164"/>
      <c r="FL319" s="164"/>
      <c r="FM319" s="164"/>
      <c r="FN319" s="164"/>
      <c r="FO319" s="164"/>
      <c r="FP319" s="164"/>
      <c r="FQ319" s="164"/>
      <c r="FR319" s="164"/>
      <c r="FS319" s="164"/>
      <c r="FT319" s="164"/>
      <c r="FU319" s="164"/>
      <c r="FV319" s="164"/>
      <c r="FW319" s="164"/>
      <c r="FX319" s="164"/>
      <c r="FY319" s="164"/>
      <c r="FZ319" s="164"/>
      <c r="GA319" s="164"/>
      <c r="GB319" s="164"/>
      <c r="GC319" s="164"/>
      <c r="GD319" s="164"/>
      <c r="GE319" s="164"/>
      <c r="GF319" s="164"/>
      <c r="GG319" s="164"/>
      <c r="GH319" s="164"/>
      <c r="GI319" s="164"/>
      <c r="GJ319" s="164"/>
      <c r="GK319" s="164"/>
      <c r="GL319" s="164"/>
      <c r="GM319" s="164"/>
      <c r="GN319" s="164"/>
      <c r="GO319" s="164"/>
      <c r="GP319" s="164"/>
      <c r="GQ319" s="164"/>
      <c r="GR319" s="164"/>
      <c r="GS319" s="164"/>
      <c r="GT319" s="164"/>
      <c r="GU319" s="164"/>
      <c r="GV319" s="164"/>
      <c r="GW319" s="164"/>
      <c r="GX319" s="164"/>
      <c r="GY319" s="164"/>
      <c r="GZ319" s="164"/>
      <c r="HA319" s="164"/>
      <c r="HB319" s="164"/>
      <c r="HC319" s="164"/>
      <c r="HD319" s="164"/>
      <c r="HE319" s="164"/>
      <c r="HF319" s="164"/>
      <c r="HG319" s="164"/>
      <c r="HH319" s="164"/>
      <c r="HI319" s="164"/>
      <c r="HJ319" s="164"/>
      <c r="HK319" s="164"/>
      <c r="HL319" s="164"/>
      <c r="HM319" s="164"/>
      <c r="HN319" s="164"/>
      <c r="HO319" s="164"/>
      <c r="HP319" s="164"/>
      <c r="HQ319" s="164"/>
      <c r="HR319" s="164"/>
      <c r="HS319" s="164"/>
      <c r="HT319" s="164"/>
      <c r="HU319" s="164"/>
      <c r="HV319" s="164"/>
      <c r="HW319" s="164"/>
      <c r="HX319" s="164"/>
      <c r="HY319" s="164"/>
      <c r="HZ319" s="164"/>
      <c r="IA319" s="164"/>
      <c r="IB319" s="164"/>
      <c r="IC319" s="164"/>
      <c r="ID319" s="164"/>
      <c r="IE319" s="164"/>
      <c r="IF319" s="164"/>
      <c r="IG319" s="164"/>
      <c r="IH319" s="164"/>
      <c r="II319" s="164"/>
      <c r="IJ319" s="164"/>
      <c r="IK319" s="164"/>
      <c r="IL319" s="164"/>
      <c r="IM319" s="164"/>
      <c r="IN319" s="164"/>
      <c r="IO319" s="164"/>
      <c r="IP319" s="164"/>
      <c r="IQ319" s="164"/>
      <c r="IR319" s="164"/>
      <c r="IS319" s="164"/>
      <c r="IT319" s="164"/>
      <c r="IU319" s="164"/>
      <c r="IV319" s="164"/>
      <c r="IW319" s="164"/>
    </row>
    <row r="320" customFormat="false" ht="12.75" hidden="false" customHeight="true" outlineLevel="0" collapsed="false">
      <c r="AG320" s="151"/>
      <c r="AH320" s="164"/>
      <c r="AI320" s="164"/>
      <c r="AJ320" s="164"/>
      <c r="AK320" s="164"/>
      <c r="AL320" s="164"/>
      <c r="AM320" s="164"/>
      <c r="AN320" s="164"/>
      <c r="AO320" s="164"/>
      <c r="AP320" s="164"/>
      <c r="AQ320" s="164"/>
      <c r="AR320" s="164"/>
      <c r="AS320" s="164"/>
      <c r="AT320" s="164"/>
      <c r="AU320" s="164"/>
      <c r="AV320" s="164"/>
      <c r="AW320" s="164"/>
      <c r="AX320" s="164"/>
      <c r="AY320" s="164"/>
      <c r="AZ320" s="164"/>
      <c r="BA320" s="164"/>
      <c r="BB320" s="164"/>
      <c r="BC320" s="164"/>
      <c r="BD320" s="164"/>
      <c r="BE320" s="164"/>
      <c r="BF320" s="164"/>
      <c r="BG320" s="164"/>
      <c r="BH320" s="164"/>
      <c r="BI320" s="164"/>
      <c r="BJ320" s="164"/>
      <c r="BK320" s="164"/>
      <c r="BL320" s="164"/>
      <c r="BM320" s="164"/>
      <c r="BN320" s="164"/>
      <c r="BO320" s="164"/>
      <c r="BP320" s="164"/>
      <c r="BQ320" s="164"/>
      <c r="BR320" s="164"/>
      <c r="BS320" s="164"/>
      <c r="BT320" s="164"/>
      <c r="BU320" s="164"/>
      <c r="BV320" s="164"/>
      <c r="BW320" s="164"/>
      <c r="BX320" s="164"/>
      <c r="BY320" s="164"/>
      <c r="BZ320" s="164"/>
      <c r="CA320" s="164"/>
      <c r="CB320" s="164"/>
      <c r="CC320" s="164"/>
      <c r="CD320" s="164"/>
      <c r="CE320" s="164"/>
      <c r="CF320" s="164"/>
      <c r="CG320" s="164"/>
      <c r="CH320" s="164"/>
      <c r="CI320" s="164"/>
      <c r="CJ320" s="164"/>
      <c r="CK320" s="164"/>
      <c r="CL320" s="164"/>
      <c r="CM320" s="164"/>
      <c r="CN320" s="164"/>
      <c r="CO320" s="164"/>
      <c r="CP320" s="164"/>
      <c r="CQ320" s="164"/>
      <c r="CR320" s="164"/>
      <c r="CS320" s="164"/>
      <c r="CT320" s="164"/>
      <c r="CU320" s="164"/>
      <c r="CV320" s="164"/>
      <c r="CW320" s="164"/>
      <c r="CX320" s="164"/>
      <c r="CY320" s="164"/>
      <c r="CZ320" s="164"/>
      <c r="DA320" s="164"/>
      <c r="DB320" s="164"/>
      <c r="DC320" s="164"/>
      <c r="DD320" s="164"/>
      <c r="DE320" s="164"/>
      <c r="DF320" s="164"/>
      <c r="DG320" s="164"/>
      <c r="DH320" s="164"/>
      <c r="DI320" s="164"/>
      <c r="DJ320" s="164"/>
      <c r="DK320" s="164"/>
      <c r="DL320" s="164"/>
      <c r="DM320" s="164"/>
      <c r="DN320" s="164"/>
      <c r="DO320" s="164"/>
      <c r="DP320" s="164"/>
      <c r="DQ320" s="164"/>
      <c r="DR320" s="164"/>
      <c r="DS320" s="164"/>
      <c r="DT320" s="164"/>
      <c r="DU320" s="164"/>
      <c r="DV320" s="164"/>
      <c r="DW320" s="164"/>
      <c r="DX320" s="164"/>
      <c r="DY320" s="164"/>
      <c r="DZ320" s="164"/>
      <c r="EA320" s="164"/>
      <c r="EB320" s="164"/>
      <c r="EC320" s="164"/>
      <c r="ED320" s="164"/>
      <c r="EE320" s="164"/>
      <c r="EF320" s="164"/>
      <c r="EG320" s="164"/>
      <c r="EH320" s="164"/>
      <c r="EI320" s="164"/>
      <c r="EJ320" s="164"/>
      <c r="EK320" s="164"/>
      <c r="EL320" s="164"/>
      <c r="EM320" s="164"/>
      <c r="EN320" s="164"/>
      <c r="EO320" s="164"/>
      <c r="EP320" s="164"/>
      <c r="EQ320" s="164"/>
      <c r="ER320" s="164"/>
      <c r="ES320" s="164"/>
      <c r="ET320" s="164"/>
      <c r="EU320" s="164"/>
      <c r="EV320" s="164"/>
      <c r="EW320" s="164"/>
      <c r="EX320" s="164"/>
      <c r="EY320" s="164"/>
      <c r="EZ320" s="164"/>
      <c r="FA320" s="164"/>
      <c r="FB320" s="164"/>
      <c r="FC320" s="164"/>
      <c r="FD320" s="164"/>
      <c r="FE320" s="164"/>
      <c r="FF320" s="164"/>
      <c r="FG320" s="164"/>
      <c r="FH320" s="164"/>
      <c r="FI320" s="164"/>
      <c r="FJ320" s="164"/>
      <c r="FK320" s="164"/>
      <c r="FL320" s="164"/>
      <c r="FM320" s="164"/>
      <c r="FN320" s="164"/>
      <c r="FO320" s="164"/>
      <c r="FP320" s="164"/>
      <c r="FQ320" s="164"/>
      <c r="FR320" s="164"/>
      <c r="FS320" s="164"/>
      <c r="FT320" s="164"/>
      <c r="FU320" s="164"/>
      <c r="FV320" s="164"/>
      <c r="FW320" s="164"/>
      <c r="FX320" s="164"/>
      <c r="FY320" s="164"/>
      <c r="FZ320" s="164"/>
      <c r="GA320" s="164"/>
      <c r="GB320" s="164"/>
      <c r="GC320" s="164"/>
      <c r="GD320" s="164"/>
      <c r="GE320" s="164"/>
      <c r="GF320" s="164"/>
      <c r="GG320" s="164"/>
      <c r="GH320" s="164"/>
      <c r="GI320" s="164"/>
      <c r="GJ320" s="164"/>
      <c r="GK320" s="164"/>
      <c r="GL320" s="164"/>
      <c r="GM320" s="164"/>
      <c r="GN320" s="164"/>
      <c r="GO320" s="164"/>
      <c r="GP320" s="164"/>
      <c r="GQ320" s="164"/>
      <c r="GR320" s="164"/>
      <c r="GS320" s="164"/>
      <c r="GT320" s="164"/>
      <c r="GU320" s="164"/>
      <c r="GV320" s="164"/>
      <c r="GW320" s="164"/>
      <c r="GX320" s="164"/>
      <c r="GY320" s="164"/>
      <c r="GZ320" s="164"/>
      <c r="HA320" s="164"/>
      <c r="HB320" s="164"/>
      <c r="HC320" s="164"/>
      <c r="HD320" s="164"/>
      <c r="HE320" s="164"/>
      <c r="HF320" s="164"/>
      <c r="HG320" s="164"/>
      <c r="HH320" s="164"/>
      <c r="HI320" s="164"/>
      <c r="HJ320" s="164"/>
      <c r="HK320" s="164"/>
      <c r="HL320" s="164"/>
      <c r="HM320" s="164"/>
      <c r="HN320" s="164"/>
      <c r="HO320" s="164"/>
      <c r="HP320" s="164"/>
      <c r="HQ320" s="164"/>
      <c r="HR320" s="164"/>
      <c r="HS320" s="164"/>
      <c r="HT320" s="164"/>
      <c r="HU320" s="164"/>
      <c r="HV320" s="164"/>
      <c r="HW320" s="164"/>
      <c r="HX320" s="164"/>
      <c r="HY320" s="164"/>
      <c r="HZ320" s="164"/>
      <c r="IA320" s="164"/>
      <c r="IB320" s="164"/>
      <c r="IC320" s="164"/>
      <c r="ID320" s="164"/>
      <c r="IE320" s="164"/>
      <c r="IF320" s="164"/>
      <c r="IG320" s="164"/>
      <c r="IH320" s="164"/>
      <c r="II320" s="164"/>
      <c r="IJ320" s="164"/>
      <c r="IK320" s="164"/>
      <c r="IL320" s="164"/>
      <c r="IM320" s="164"/>
      <c r="IN320" s="164"/>
      <c r="IO320" s="164"/>
      <c r="IP320" s="164"/>
      <c r="IQ320" s="164"/>
      <c r="IR320" s="164"/>
      <c r="IS320" s="164"/>
      <c r="IT320" s="164"/>
      <c r="IU320" s="164"/>
      <c r="IV320" s="164"/>
      <c r="IW320" s="164"/>
    </row>
    <row r="321" customFormat="false" ht="12.75" hidden="false" customHeight="false" outlineLevel="0" collapsed="false">
      <c r="AG321" s="162"/>
      <c r="AH321" s="169"/>
      <c r="AI321" s="169"/>
      <c r="AJ321" s="169"/>
      <c r="AK321" s="169"/>
      <c r="AL321" s="169"/>
      <c r="AM321" s="169"/>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69"/>
      <c r="BR321" s="169"/>
      <c r="BS321" s="169"/>
      <c r="BT321" s="169"/>
      <c r="BU321" s="169"/>
      <c r="BV321" s="169"/>
      <c r="BW321" s="169"/>
      <c r="BX321" s="169"/>
      <c r="BY321" s="169"/>
      <c r="BZ321" s="169"/>
      <c r="CA321" s="169"/>
      <c r="CB321" s="169"/>
      <c r="CC321" s="169"/>
      <c r="CD321" s="169"/>
      <c r="CE321" s="169"/>
      <c r="CF321" s="169"/>
      <c r="CG321" s="169"/>
      <c r="CH321" s="169"/>
      <c r="CI321" s="169"/>
      <c r="CJ321" s="169"/>
      <c r="CK321" s="169"/>
      <c r="CL321" s="169"/>
      <c r="CM321" s="169"/>
      <c r="CN321" s="169"/>
      <c r="CO321" s="169"/>
      <c r="CP321" s="169"/>
      <c r="CQ321" s="169"/>
      <c r="CR321" s="169"/>
      <c r="CS321" s="169"/>
      <c r="CT321" s="169"/>
      <c r="CU321" s="169"/>
      <c r="CV321" s="169"/>
      <c r="CW321" s="169"/>
      <c r="CX321" s="169"/>
      <c r="CY321" s="169"/>
      <c r="CZ321" s="169"/>
      <c r="DA321" s="169"/>
      <c r="DB321" s="169"/>
      <c r="DC321" s="169"/>
      <c r="DD321" s="169"/>
      <c r="DE321" s="169"/>
      <c r="DF321" s="169"/>
      <c r="DG321" s="169"/>
      <c r="DH321" s="169"/>
      <c r="DI321" s="169"/>
      <c r="DJ321" s="169"/>
      <c r="DK321" s="169"/>
      <c r="DL321" s="169"/>
      <c r="DM321" s="169"/>
      <c r="DN321" s="169"/>
      <c r="DO321" s="169"/>
      <c r="DP321" s="169"/>
      <c r="DQ321" s="169"/>
      <c r="DR321" s="169"/>
      <c r="DS321" s="169"/>
      <c r="DT321" s="169"/>
      <c r="DU321" s="169"/>
      <c r="DV321" s="169"/>
      <c r="DW321" s="169"/>
      <c r="DX321" s="169"/>
      <c r="DY321" s="169"/>
      <c r="DZ321" s="169"/>
      <c r="EA321" s="169"/>
      <c r="EB321" s="169"/>
      <c r="EC321" s="169"/>
      <c r="ED321" s="169"/>
      <c r="EE321" s="169"/>
      <c r="EF321" s="169"/>
      <c r="EG321" s="169"/>
      <c r="EH321" s="169"/>
      <c r="EI321" s="169"/>
      <c r="EJ321" s="169"/>
      <c r="EK321" s="169"/>
      <c r="EL321" s="169"/>
      <c r="EM321" s="169"/>
      <c r="EN321" s="169"/>
      <c r="EO321" s="169"/>
      <c r="EP321" s="169"/>
      <c r="EQ321" s="169"/>
      <c r="ER321" s="169"/>
      <c r="ES321" s="169"/>
      <c r="ET321" s="169"/>
      <c r="EU321" s="169"/>
      <c r="EV321" s="169"/>
      <c r="EW321" s="169"/>
      <c r="EX321" s="169"/>
      <c r="EY321" s="169"/>
      <c r="EZ321" s="169"/>
      <c r="FA321" s="169"/>
      <c r="FB321" s="169"/>
      <c r="FC321" s="169"/>
      <c r="FD321" s="169"/>
      <c r="FE321" s="169"/>
      <c r="FF321" s="169"/>
      <c r="FG321" s="169"/>
      <c r="FH321" s="169"/>
      <c r="FI321" s="169"/>
      <c r="FJ321" s="169"/>
      <c r="FK321" s="169"/>
      <c r="FL321" s="169"/>
      <c r="FM321" s="169"/>
      <c r="FN321" s="169"/>
      <c r="FO321" s="169"/>
      <c r="FP321" s="169"/>
      <c r="FQ321" s="169"/>
      <c r="FR321" s="169"/>
      <c r="FS321" s="169"/>
      <c r="FT321" s="169"/>
      <c r="FU321" s="169"/>
      <c r="FV321" s="169"/>
      <c r="FW321" s="169"/>
      <c r="FX321" s="169"/>
      <c r="FY321" s="169"/>
      <c r="FZ321" s="169"/>
      <c r="GA321" s="169"/>
      <c r="GB321" s="169"/>
      <c r="GC321" s="169"/>
      <c r="GD321" s="169"/>
      <c r="GE321" s="169"/>
      <c r="GF321" s="169"/>
      <c r="GG321" s="169"/>
      <c r="GH321" s="169"/>
      <c r="GI321" s="169"/>
      <c r="GJ321" s="169"/>
      <c r="GK321" s="169"/>
      <c r="GL321" s="169"/>
      <c r="GM321" s="169"/>
      <c r="GN321" s="169"/>
      <c r="GO321" s="169"/>
      <c r="GP321" s="169"/>
      <c r="GQ321" s="169"/>
      <c r="GR321" s="169"/>
      <c r="GS321" s="169"/>
      <c r="GT321" s="169"/>
      <c r="GU321" s="169"/>
      <c r="GV321" s="169"/>
      <c r="GW321" s="169"/>
      <c r="GX321" s="169"/>
      <c r="GY321" s="169"/>
      <c r="GZ321" s="169"/>
      <c r="HA321" s="169"/>
      <c r="HB321" s="169"/>
      <c r="HC321" s="169"/>
      <c r="HD321" s="169"/>
      <c r="HE321" s="169"/>
      <c r="HF321" s="169"/>
      <c r="HG321" s="169"/>
      <c r="HH321" s="169"/>
      <c r="HI321" s="169"/>
      <c r="HJ321" s="169"/>
      <c r="HK321" s="169"/>
      <c r="HL321" s="169"/>
      <c r="HM321" s="169"/>
      <c r="HN321" s="169"/>
      <c r="HO321" s="169"/>
      <c r="HP321" s="169"/>
      <c r="HQ321" s="169"/>
      <c r="HR321" s="169"/>
      <c r="HS321" s="169"/>
      <c r="HT321" s="169"/>
      <c r="HU321" s="169"/>
      <c r="HV321" s="169"/>
      <c r="HW321" s="169"/>
      <c r="HX321" s="169"/>
      <c r="HY321" s="169"/>
      <c r="HZ321" s="169"/>
      <c r="IA321" s="169"/>
      <c r="IB321" s="169"/>
      <c r="IC321" s="169"/>
      <c r="ID321" s="169"/>
      <c r="IE321" s="169"/>
      <c r="IF321" s="169"/>
      <c r="IG321" s="169"/>
      <c r="IH321" s="169"/>
      <c r="II321" s="169"/>
      <c r="IJ321" s="169"/>
      <c r="IK321" s="169"/>
      <c r="IL321" s="169"/>
      <c r="IM321" s="169"/>
      <c r="IN321" s="169"/>
      <c r="IO321" s="169"/>
      <c r="IP321" s="169"/>
      <c r="IQ321" s="169"/>
      <c r="IR321" s="169"/>
      <c r="IS321" s="169"/>
      <c r="IT321" s="169"/>
      <c r="IU321" s="169"/>
      <c r="IV321" s="169"/>
      <c r="IW321" s="169"/>
    </row>
    <row r="322" customFormat="false" ht="12.75" hidden="false" customHeight="false" outlineLevel="0" collapsed="false">
      <c r="AG322" s="164"/>
      <c r="AH322" s="169"/>
      <c r="AI322" s="169"/>
      <c r="AJ322" s="169"/>
      <c r="AK322" s="169"/>
      <c r="AL322" s="169"/>
      <c r="AM322" s="169"/>
      <c r="AN322" s="169"/>
      <c r="AO322" s="169"/>
      <c r="AP322" s="169"/>
      <c r="AQ322" s="169"/>
      <c r="AR322" s="169"/>
      <c r="AS322" s="169"/>
      <c r="AT322" s="169"/>
      <c r="AU322" s="169"/>
      <c r="AV322" s="169"/>
      <c r="AW322" s="169"/>
      <c r="AX322" s="169"/>
      <c r="AY322" s="169"/>
      <c r="AZ322" s="169"/>
      <c r="BA322" s="169"/>
      <c r="BB322" s="169"/>
      <c r="BC322" s="169"/>
      <c r="BD322" s="169"/>
      <c r="BE322" s="169"/>
      <c r="BF322" s="169"/>
      <c r="BG322" s="169"/>
      <c r="BH322" s="169"/>
      <c r="BI322" s="169"/>
      <c r="BJ322" s="169"/>
      <c r="BK322" s="169"/>
      <c r="BL322" s="169"/>
      <c r="BM322" s="169"/>
      <c r="BN322" s="169"/>
      <c r="BO322" s="169"/>
      <c r="BP322" s="169"/>
      <c r="BQ322" s="169"/>
      <c r="BR322" s="169"/>
      <c r="BS322" s="169"/>
      <c r="BT322" s="169"/>
      <c r="BU322" s="169"/>
      <c r="BV322" s="169"/>
      <c r="BW322" s="169"/>
      <c r="BX322" s="169"/>
      <c r="BY322" s="169"/>
      <c r="BZ322" s="169"/>
      <c r="CA322" s="169"/>
      <c r="CB322" s="169"/>
      <c r="CC322" s="169"/>
      <c r="CD322" s="169"/>
      <c r="CE322" s="169"/>
      <c r="CF322" s="169"/>
      <c r="CG322" s="169"/>
      <c r="CH322" s="169"/>
      <c r="CI322" s="169"/>
      <c r="CJ322" s="169"/>
      <c r="CK322" s="169"/>
      <c r="CL322" s="169"/>
      <c r="CM322" s="169"/>
      <c r="CN322" s="169"/>
      <c r="CO322" s="169"/>
      <c r="CP322" s="169"/>
      <c r="CQ322" s="169"/>
      <c r="CR322" s="169"/>
      <c r="CS322" s="169"/>
      <c r="CT322" s="169"/>
      <c r="CU322" s="169"/>
      <c r="CV322" s="169"/>
      <c r="CW322" s="169"/>
      <c r="CX322" s="169"/>
      <c r="CY322" s="169"/>
      <c r="CZ322" s="169"/>
      <c r="DA322" s="169"/>
      <c r="DB322" s="169"/>
      <c r="DC322" s="169"/>
      <c r="DD322" s="169"/>
      <c r="DE322" s="169"/>
      <c r="DF322" s="169"/>
      <c r="DG322" s="169"/>
      <c r="DH322" s="169"/>
      <c r="DI322" s="169"/>
      <c r="DJ322" s="169"/>
      <c r="DK322" s="169"/>
      <c r="DL322" s="169"/>
      <c r="DM322" s="169"/>
      <c r="DN322" s="169"/>
      <c r="DO322" s="169"/>
      <c r="DP322" s="169"/>
      <c r="DQ322" s="169"/>
      <c r="DR322" s="169"/>
      <c r="DS322" s="169"/>
      <c r="DT322" s="169"/>
      <c r="DU322" s="169"/>
      <c r="DV322" s="169"/>
      <c r="DW322" s="169"/>
      <c r="DX322" s="169"/>
      <c r="DY322" s="169"/>
      <c r="DZ322" s="169"/>
      <c r="EA322" s="169"/>
      <c r="EB322" s="169"/>
      <c r="EC322" s="169"/>
      <c r="ED322" s="169"/>
      <c r="EE322" s="169"/>
      <c r="EF322" s="169"/>
      <c r="EG322" s="169"/>
      <c r="EH322" s="169"/>
      <c r="EI322" s="169"/>
      <c r="EJ322" s="169"/>
      <c r="EK322" s="169"/>
      <c r="EL322" s="169"/>
      <c r="EM322" s="169"/>
      <c r="EN322" s="169"/>
      <c r="EO322" s="169"/>
      <c r="EP322" s="169"/>
      <c r="EQ322" s="169"/>
      <c r="ER322" s="169"/>
      <c r="ES322" s="169"/>
      <c r="ET322" s="169"/>
      <c r="EU322" s="169"/>
      <c r="EV322" s="169"/>
      <c r="EW322" s="169"/>
      <c r="EX322" s="169"/>
      <c r="EY322" s="169"/>
      <c r="EZ322" s="169"/>
      <c r="FA322" s="169"/>
      <c r="FB322" s="169"/>
      <c r="FC322" s="169"/>
      <c r="FD322" s="169"/>
      <c r="FE322" s="169"/>
      <c r="FF322" s="169"/>
      <c r="FG322" s="169"/>
      <c r="FH322" s="169"/>
      <c r="FI322" s="169"/>
      <c r="FJ322" s="169"/>
      <c r="FK322" s="169"/>
      <c r="FL322" s="169"/>
      <c r="FM322" s="169"/>
      <c r="FN322" s="169"/>
      <c r="FO322" s="169"/>
      <c r="FP322" s="169"/>
      <c r="FQ322" s="169"/>
      <c r="FR322" s="169"/>
      <c r="FS322" s="169"/>
      <c r="FT322" s="169"/>
      <c r="FU322" s="169"/>
      <c r="FV322" s="169"/>
      <c r="FW322" s="169"/>
      <c r="FX322" s="169"/>
      <c r="FY322" s="169"/>
      <c r="FZ322" s="169"/>
      <c r="GA322" s="169"/>
      <c r="GB322" s="169"/>
      <c r="GC322" s="169"/>
      <c r="GD322" s="169"/>
      <c r="GE322" s="169"/>
      <c r="GF322" s="169"/>
      <c r="GG322" s="169"/>
      <c r="GH322" s="169"/>
      <c r="GI322" s="169"/>
      <c r="GJ322" s="169"/>
      <c r="GK322" s="169"/>
      <c r="GL322" s="169"/>
      <c r="GM322" s="169"/>
      <c r="GN322" s="169"/>
      <c r="GO322" s="169"/>
      <c r="GP322" s="169"/>
      <c r="GQ322" s="169"/>
      <c r="GR322" s="169"/>
      <c r="GS322" s="169"/>
      <c r="GT322" s="169"/>
      <c r="GU322" s="169"/>
      <c r="GV322" s="169"/>
      <c r="GW322" s="169"/>
      <c r="GX322" s="169"/>
      <c r="GY322" s="169"/>
      <c r="GZ322" s="169"/>
      <c r="HA322" s="169"/>
      <c r="HB322" s="169"/>
      <c r="HC322" s="169"/>
      <c r="HD322" s="169"/>
      <c r="HE322" s="169"/>
      <c r="HF322" s="169"/>
      <c r="HG322" s="169"/>
      <c r="HH322" s="169"/>
      <c r="HI322" s="169"/>
      <c r="HJ322" s="169"/>
      <c r="HK322" s="169"/>
      <c r="HL322" s="169"/>
      <c r="HM322" s="169"/>
      <c r="HN322" s="169"/>
      <c r="HO322" s="169"/>
      <c r="HP322" s="169"/>
      <c r="HQ322" s="169"/>
      <c r="HR322" s="169"/>
      <c r="HS322" s="169"/>
      <c r="HT322" s="169"/>
      <c r="HU322" s="169"/>
      <c r="HV322" s="169"/>
      <c r="HW322" s="169"/>
      <c r="HX322" s="169"/>
      <c r="HY322" s="169"/>
      <c r="HZ322" s="169"/>
      <c r="IA322" s="169"/>
      <c r="IB322" s="169"/>
      <c r="IC322" s="169"/>
      <c r="ID322" s="169"/>
      <c r="IE322" s="169"/>
      <c r="IF322" s="169"/>
      <c r="IG322" s="169"/>
      <c r="IH322" s="169"/>
      <c r="II322" s="169"/>
      <c r="IJ322" s="169"/>
      <c r="IK322" s="169"/>
      <c r="IL322" s="169"/>
      <c r="IM322" s="169"/>
      <c r="IN322" s="169"/>
      <c r="IO322" s="169"/>
      <c r="IP322" s="169"/>
      <c r="IQ322" s="169"/>
      <c r="IR322" s="169"/>
      <c r="IS322" s="169"/>
      <c r="IT322" s="169"/>
      <c r="IU322" s="169"/>
      <c r="IV322" s="169"/>
      <c r="IW322" s="169"/>
    </row>
    <row r="323" customFormat="false" ht="12.75" hidden="false" customHeight="false" outlineLevel="0" collapsed="false">
      <c r="AG323" s="164"/>
      <c r="AH323" s="169"/>
      <c r="AI323" s="169"/>
      <c r="AJ323" s="169"/>
      <c r="AK323" s="169"/>
      <c r="AL323" s="169"/>
      <c r="AM323" s="169"/>
      <c r="AN323" s="169"/>
      <c r="AO323" s="169"/>
      <c r="AP323" s="169"/>
      <c r="AQ323" s="169"/>
      <c r="AR323" s="169"/>
      <c r="AS323" s="169"/>
      <c r="AT323" s="169"/>
      <c r="AU323" s="169"/>
      <c r="AV323" s="169"/>
      <c r="AW323" s="169"/>
      <c r="AX323" s="169"/>
      <c r="AY323" s="169"/>
      <c r="AZ323" s="169"/>
      <c r="BA323" s="169"/>
      <c r="BB323" s="169"/>
      <c r="BC323" s="169"/>
      <c r="BD323" s="169"/>
      <c r="BE323" s="169"/>
      <c r="BF323" s="169"/>
      <c r="BG323" s="169"/>
      <c r="BH323" s="169"/>
      <c r="BI323" s="169"/>
      <c r="BJ323" s="169"/>
      <c r="BK323" s="169"/>
      <c r="BL323" s="169"/>
      <c r="BM323" s="169"/>
      <c r="BN323" s="169"/>
      <c r="BO323" s="169"/>
      <c r="BP323" s="169"/>
      <c r="BQ323" s="169"/>
      <c r="BR323" s="169"/>
      <c r="BS323" s="169"/>
      <c r="BT323" s="169"/>
      <c r="BU323" s="169"/>
      <c r="BV323" s="169"/>
      <c r="BW323" s="169"/>
      <c r="BX323" s="169"/>
      <c r="BY323" s="169"/>
      <c r="BZ323" s="169"/>
      <c r="CA323" s="169"/>
      <c r="CB323" s="169"/>
      <c r="CC323" s="169"/>
      <c r="CD323" s="169"/>
      <c r="CE323" s="169"/>
      <c r="CF323" s="169"/>
      <c r="CG323" s="169"/>
      <c r="CH323" s="169"/>
      <c r="CI323" s="169"/>
      <c r="CJ323" s="169"/>
      <c r="CK323" s="169"/>
      <c r="CL323" s="169"/>
      <c r="CM323" s="169"/>
      <c r="CN323" s="169"/>
      <c r="CO323" s="169"/>
      <c r="CP323" s="169"/>
      <c r="CQ323" s="169"/>
      <c r="CR323" s="169"/>
      <c r="CS323" s="169"/>
      <c r="CT323" s="169"/>
      <c r="CU323" s="169"/>
      <c r="CV323" s="169"/>
      <c r="CW323" s="169"/>
      <c r="CX323" s="169"/>
      <c r="CY323" s="169"/>
      <c r="CZ323" s="169"/>
      <c r="DA323" s="169"/>
      <c r="DB323" s="169"/>
      <c r="DC323" s="169"/>
      <c r="DD323" s="169"/>
      <c r="DE323" s="169"/>
      <c r="DF323" s="169"/>
      <c r="DG323" s="169"/>
      <c r="DH323" s="169"/>
      <c r="DI323" s="169"/>
      <c r="DJ323" s="169"/>
      <c r="DK323" s="169"/>
      <c r="DL323" s="169"/>
      <c r="DM323" s="169"/>
      <c r="DN323" s="169"/>
      <c r="DO323" s="169"/>
      <c r="DP323" s="169"/>
      <c r="DQ323" s="169"/>
      <c r="DR323" s="169"/>
      <c r="DS323" s="169"/>
      <c r="DT323" s="169"/>
      <c r="DU323" s="169"/>
      <c r="DV323" s="169"/>
      <c r="DW323" s="169"/>
      <c r="DX323" s="169"/>
      <c r="DY323" s="169"/>
      <c r="DZ323" s="169"/>
      <c r="EA323" s="169"/>
      <c r="EB323" s="169"/>
      <c r="EC323" s="169"/>
      <c r="ED323" s="169"/>
      <c r="EE323" s="169"/>
      <c r="EF323" s="169"/>
      <c r="EG323" s="169"/>
      <c r="EH323" s="169"/>
      <c r="EI323" s="169"/>
      <c r="EJ323" s="169"/>
      <c r="EK323" s="169"/>
      <c r="EL323" s="169"/>
      <c r="EM323" s="169"/>
      <c r="EN323" s="169"/>
      <c r="EO323" s="169"/>
      <c r="EP323" s="169"/>
      <c r="EQ323" s="169"/>
      <c r="ER323" s="169"/>
      <c r="ES323" s="169"/>
      <c r="ET323" s="169"/>
      <c r="EU323" s="169"/>
      <c r="EV323" s="169"/>
      <c r="EW323" s="169"/>
      <c r="EX323" s="169"/>
      <c r="EY323" s="169"/>
      <c r="EZ323" s="169"/>
      <c r="FA323" s="169"/>
      <c r="FB323" s="169"/>
      <c r="FC323" s="169"/>
      <c r="FD323" s="169"/>
      <c r="FE323" s="169"/>
      <c r="FF323" s="169"/>
      <c r="FG323" s="169"/>
      <c r="FH323" s="169"/>
      <c r="FI323" s="169"/>
      <c r="FJ323" s="169"/>
      <c r="FK323" s="169"/>
      <c r="FL323" s="169"/>
      <c r="FM323" s="169"/>
      <c r="FN323" s="169"/>
      <c r="FO323" s="169"/>
      <c r="FP323" s="169"/>
      <c r="FQ323" s="169"/>
      <c r="FR323" s="169"/>
      <c r="FS323" s="169"/>
      <c r="FT323" s="169"/>
      <c r="FU323" s="169"/>
      <c r="FV323" s="169"/>
      <c r="FW323" s="169"/>
      <c r="FX323" s="169"/>
      <c r="FY323" s="169"/>
      <c r="FZ323" s="169"/>
      <c r="GA323" s="169"/>
      <c r="GB323" s="169"/>
      <c r="GC323" s="169"/>
      <c r="GD323" s="169"/>
      <c r="GE323" s="169"/>
      <c r="GF323" s="169"/>
      <c r="GG323" s="169"/>
      <c r="GH323" s="169"/>
      <c r="GI323" s="169"/>
      <c r="GJ323" s="169"/>
      <c r="GK323" s="169"/>
      <c r="GL323" s="169"/>
      <c r="GM323" s="169"/>
      <c r="GN323" s="169"/>
      <c r="GO323" s="169"/>
      <c r="GP323" s="169"/>
      <c r="GQ323" s="169"/>
      <c r="GR323" s="169"/>
      <c r="GS323" s="169"/>
      <c r="GT323" s="169"/>
      <c r="GU323" s="169"/>
      <c r="GV323" s="169"/>
      <c r="GW323" s="169"/>
      <c r="GX323" s="169"/>
      <c r="GY323" s="169"/>
      <c r="GZ323" s="169"/>
      <c r="HA323" s="169"/>
      <c r="HB323" s="169"/>
      <c r="HC323" s="169"/>
      <c r="HD323" s="169"/>
      <c r="HE323" s="169"/>
      <c r="HF323" s="169"/>
      <c r="HG323" s="169"/>
      <c r="HH323" s="169"/>
      <c r="HI323" s="169"/>
      <c r="HJ323" s="169"/>
      <c r="HK323" s="169"/>
      <c r="HL323" s="169"/>
      <c r="HM323" s="169"/>
      <c r="HN323" s="169"/>
      <c r="HO323" s="169"/>
      <c r="HP323" s="169"/>
      <c r="HQ323" s="169"/>
      <c r="HR323" s="169"/>
      <c r="HS323" s="169"/>
      <c r="HT323" s="169"/>
      <c r="HU323" s="169"/>
      <c r="HV323" s="169"/>
      <c r="HW323" s="169"/>
      <c r="HX323" s="169"/>
      <c r="HY323" s="169"/>
      <c r="HZ323" s="169"/>
      <c r="IA323" s="169"/>
      <c r="IB323" s="169"/>
      <c r="IC323" s="169"/>
      <c r="ID323" s="169"/>
      <c r="IE323" s="169"/>
      <c r="IF323" s="169"/>
      <c r="IG323" s="169"/>
      <c r="IH323" s="169"/>
      <c r="II323" s="169"/>
      <c r="IJ323" s="169"/>
      <c r="IK323" s="169"/>
      <c r="IL323" s="169"/>
      <c r="IM323" s="169"/>
      <c r="IN323" s="169"/>
      <c r="IO323" s="169"/>
      <c r="IP323" s="169"/>
      <c r="IQ323" s="169"/>
      <c r="IR323" s="169"/>
      <c r="IS323" s="169"/>
      <c r="IT323" s="169"/>
      <c r="IU323" s="169"/>
      <c r="IV323" s="169"/>
      <c r="IW323" s="169"/>
    </row>
    <row r="324" customFormat="false" ht="12.75" hidden="false" customHeight="false" outlineLevel="0" collapsed="false">
      <c r="AG324" s="164"/>
      <c r="AH324" s="169"/>
      <c r="AI324" s="169"/>
      <c r="AJ324" s="169"/>
      <c r="AK324" s="169"/>
      <c r="AL324" s="169"/>
      <c r="AM324" s="169"/>
      <c r="AN324" s="169"/>
      <c r="AO324" s="169"/>
      <c r="AP324" s="169"/>
      <c r="AQ324" s="169"/>
      <c r="AR324" s="169"/>
      <c r="AS324" s="169"/>
      <c r="AT324" s="169"/>
      <c r="AU324" s="169"/>
      <c r="AV324" s="169"/>
      <c r="AW324" s="169"/>
      <c r="AX324" s="169"/>
      <c r="AY324" s="169"/>
      <c r="AZ324" s="169"/>
      <c r="BA324" s="169"/>
      <c r="BB324" s="169"/>
      <c r="BC324" s="169"/>
      <c r="BD324" s="169"/>
      <c r="BE324" s="169"/>
      <c r="BF324" s="169"/>
      <c r="BG324" s="169"/>
      <c r="BH324" s="169"/>
      <c r="BI324" s="169"/>
      <c r="BJ324" s="169"/>
      <c r="BK324" s="169"/>
      <c r="BL324" s="169"/>
      <c r="BM324" s="169"/>
      <c r="BN324" s="169"/>
      <c r="BO324" s="169"/>
      <c r="BP324" s="169"/>
      <c r="BQ324" s="169"/>
      <c r="BR324" s="169"/>
      <c r="BS324" s="169"/>
      <c r="BT324" s="169"/>
      <c r="BU324" s="169"/>
      <c r="BV324" s="169"/>
      <c r="BW324" s="169"/>
      <c r="BX324" s="169"/>
      <c r="BY324" s="169"/>
      <c r="BZ324" s="169"/>
      <c r="CA324" s="169"/>
      <c r="CB324" s="169"/>
      <c r="CC324" s="169"/>
      <c r="CD324" s="169"/>
      <c r="CE324" s="169"/>
      <c r="CF324" s="169"/>
      <c r="CG324" s="169"/>
      <c r="CH324" s="169"/>
      <c r="CI324" s="169"/>
      <c r="CJ324" s="169"/>
      <c r="CK324" s="169"/>
      <c r="CL324" s="169"/>
      <c r="CM324" s="169"/>
      <c r="CN324" s="169"/>
      <c r="CO324" s="169"/>
      <c r="CP324" s="169"/>
      <c r="CQ324" s="169"/>
      <c r="CR324" s="169"/>
      <c r="CS324" s="169"/>
      <c r="CT324" s="169"/>
      <c r="CU324" s="169"/>
      <c r="CV324" s="169"/>
      <c r="CW324" s="169"/>
      <c r="CX324" s="169"/>
      <c r="CY324" s="169"/>
      <c r="CZ324" s="169"/>
      <c r="DA324" s="169"/>
      <c r="DB324" s="169"/>
      <c r="DC324" s="169"/>
      <c r="DD324" s="169"/>
      <c r="DE324" s="169"/>
      <c r="DF324" s="169"/>
      <c r="DG324" s="169"/>
      <c r="DH324" s="169"/>
      <c r="DI324" s="169"/>
      <c r="DJ324" s="169"/>
      <c r="DK324" s="169"/>
      <c r="DL324" s="169"/>
      <c r="DM324" s="169"/>
      <c r="DN324" s="169"/>
      <c r="DO324" s="169"/>
      <c r="DP324" s="169"/>
      <c r="DQ324" s="169"/>
      <c r="DR324" s="169"/>
      <c r="DS324" s="169"/>
      <c r="DT324" s="169"/>
      <c r="DU324" s="169"/>
      <c r="DV324" s="169"/>
      <c r="DW324" s="169"/>
      <c r="DX324" s="169"/>
      <c r="DY324" s="169"/>
      <c r="DZ324" s="169"/>
      <c r="EA324" s="169"/>
      <c r="EB324" s="169"/>
      <c r="EC324" s="169"/>
      <c r="ED324" s="169"/>
      <c r="EE324" s="169"/>
      <c r="EF324" s="169"/>
      <c r="EG324" s="169"/>
      <c r="EH324" s="169"/>
      <c r="EI324" s="169"/>
      <c r="EJ324" s="169"/>
      <c r="EK324" s="169"/>
      <c r="EL324" s="169"/>
      <c r="EM324" s="169"/>
      <c r="EN324" s="169"/>
      <c r="EO324" s="169"/>
      <c r="EP324" s="169"/>
      <c r="EQ324" s="169"/>
      <c r="ER324" s="169"/>
      <c r="ES324" s="169"/>
      <c r="ET324" s="169"/>
      <c r="EU324" s="169"/>
      <c r="EV324" s="169"/>
      <c r="EW324" s="169"/>
      <c r="EX324" s="169"/>
      <c r="EY324" s="169"/>
      <c r="EZ324" s="169"/>
      <c r="FA324" s="169"/>
      <c r="FB324" s="169"/>
      <c r="FC324" s="169"/>
      <c r="FD324" s="169"/>
      <c r="FE324" s="169"/>
      <c r="FF324" s="169"/>
      <c r="FG324" s="169"/>
      <c r="FH324" s="169"/>
      <c r="FI324" s="169"/>
      <c r="FJ324" s="169"/>
      <c r="FK324" s="169"/>
      <c r="FL324" s="169"/>
      <c r="FM324" s="169"/>
      <c r="FN324" s="169"/>
      <c r="FO324" s="169"/>
      <c r="FP324" s="169"/>
      <c r="FQ324" s="169"/>
      <c r="FR324" s="169"/>
      <c r="FS324" s="169"/>
      <c r="FT324" s="169"/>
      <c r="FU324" s="169"/>
      <c r="FV324" s="169"/>
      <c r="FW324" s="169"/>
      <c r="FX324" s="169"/>
      <c r="FY324" s="169"/>
      <c r="FZ324" s="169"/>
      <c r="GA324" s="169"/>
      <c r="GB324" s="169"/>
      <c r="GC324" s="169"/>
      <c r="GD324" s="169"/>
      <c r="GE324" s="169"/>
      <c r="GF324" s="169"/>
      <c r="GG324" s="169"/>
      <c r="GH324" s="169"/>
      <c r="GI324" s="169"/>
      <c r="GJ324" s="169"/>
      <c r="GK324" s="169"/>
      <c r="GL324" s="169"/>
      <c r="GM324" s="169"/>
      <c r="GN324" s="169"/>
      <c r="GO324" s="169"/>
      <c r="GP324" s="169"/>
      <c r="GQ324" s="169"/>
      <c r="GR324" s="169"/>
      <c r="GS324" s="169"/>
      <c r="GT324" s="169"/>
      <c r="GU324" s="169"/>
      <c r="GV324" s="169"/>
      <c r="GW324" s="169"/>
      <c r="GX324" s="169"/>
      <c r="GY324" s="169"/>
      <c r="GZ324" s="169"/>
      <c r="HA324" s="169"/>
      <c r="HB324" s="169"/>
      <c r="HC324" s="169"/>
      <c r="HD324" s="169"/>
      <c r="HE324" s="169"/>
      <c r="HF324" s="169"/>
      <c r="HG324" s="169"/>
      <c r="HH324" s="169"/>
      <c r="HI324" s="169"/>
      <c r="HJ324" s="169"/>
      <c r="HK324" s="169"/>
      <c r="HL324" s="169"/>
      <c r="HM324" s="169"/>
      <c r="HN324" s="169"/>
      <c r="HO324" s="169"/>
      <c r="HP324" s="169"/>
      <c r="HQ324" s="169"/>
      <c r="HR324" s="169"/>
      <c r="HS324" s="169"/>
      <c r="HT324" s="169"/>
      <c r="HU324" s="169"/>
      <c r="HV324" s="169"/>
      <c r="HW324" s="169"/>
      <c r="HX324" s="169"/>
      <c r="HY324" s="169"/>
      <c r="HZ324" s="169"/>
      <c r="IA324" s="169"/>
      <c r="IB324" s="169"/>
      <c r="IC324" s="169"/>
      <c r="ID324" s="169"/>
      <c r="IE324" s="169"/>
      <c r="IF324" s="169"/>
      <c r="IG324" s="169"/>
      <c r="IH324" s="169"/>
      <c r="II324" s="169"/>
      <c r="IJ324" s="169"/>
      <c r="IK324" s="169"/>
      <c r="IL324" s="169"/>
      <c r="IM324" s="169"/>
      <c r="IN324" s="169"/>
      <c r="IO324" s="169"/>
      <c r="IP324" s="169"/>
      <c r="IQ324" s="169"/>
      <c r="IR324" s="169"/>
      <c r="IS324" s="169"/>
      <c r="IT324" s="169"/>
      <c r="IU324" s="169"/>
      <c r="IV324" s="169"/>
      <c r="IW324" s="169"/>
    </row>
    <row r="325" customFormat="false" ht="12.75" hidden="false" customHeight="false" outlineLevel="0" collapsed="false">
      <c r="AG325" s="164"/>
      <c r="AH325" s="169"/>
      <c r="AI325" s="169"/>
      <c r="AJ325" s="169"/>
      <c r="AK325" s="169"/>
      <c r="AL325" s="169"/>
      <c r="AM325" s="169"/>
      <c r="AN325" s="169"/>
      <c r="AO325" s="169"/>
      <c r="AP325" s="169"/>
      <c r="AQ325" s="169"/>
      <c r="AR325" s="169"/>
      <c r="AS325" s="169"/>
      <c r="AT325" s="169"/>
      <c r="AU325" s="169"/>
      <c r="AV325" s="169"/>
      <c r="AW325" s="169"/>
      <c r="AX325" s="169"/>
      <c r="AY325" s="169"/>
      <c r="AZ325" s="169"/>
      <c r="BA325" s="169"/>
      <c r="BB325" s="169"/>
      <c r="BC325" s="169"/>
      <c r="BD325" s="169"/>
      <c r="BE325" s="169"/>
      <c r="BF325" s="169"/>
      <c r="BG325" s="169"/>
      <c r="BH325" s="169"/>
      <c r="BI325" s="169"/>
      <c r="BJ325" s="169"/>
      <c r="BK325" s="169"/>
      <c r="BL325" s="169"/>
      <c r="BM325" s="169"/>
      <c r="BN325" s="169"/>
      <c r="BO325" s="169"/>
      <c r="BP325" s="169"/>
      <c r="BQ325" s="169"/>
      <c r="BR325" s="169"/>
      <c r="BS325" s="169"/>
      <c r="BT325" s="169"/>
      <c r="BU325" s="169"/>
      <c r="BV325" s="169"/>
      <c r="BW325" s="169"/>
      <c r="BX325" s="169"/>
      <c r="BY325" s="169"/>
      <c r="BZ325" s="169"/>
      <c r="CA325" s="169"/>
      <c r="CB325" s="169"/>
      <c r="CC325" s="169"/>
      <c r="CD325" s="169"/>
      <c r="CE325" s="169"/>
      <c r="CF325" s="169"/>
      <c r="CG325" s="169"/>
      <c r="CH325" s="169"/>
      <c r="CI325" s="169"/>
      <c r="CJ325" s="169"/>
      <c r="CK325" s="169"/>
      <c r="CL325" s="169"/>
      <c r="CM325" s="169"/>
      <c r="CN325" s="169"/>
      <c r="CO325" s="169"/>
      <c r="CP325" s="169"/>
      <c r="CQ325" s="169"/>
      <c r="CR325" s="169"/>
      <c r="CS325" s="169"/>
      <c r="CT325" s="169"/>
      <c r="CU325" s="169"/>
      <c r="CV325" s="169"/>
      <c r="CW325" s="169"/>
      <c r="CX325" s="169"/>
      <c r="CY325" s="169"/>
      <c r="CZ325" s="169"/>
      <c r="DA325" s="169"/>
      <c r="DB325" s="169"/>
      <c r="DC325" s="169"/>
      <c r="DD325" s="169"/>
      <c r="DE325" s="169"/>
      <c r="DF325" s="169"/>
      <c r="DG325" s="169"/>
      <c r="DH325" s="169"/>
      <c r="DI325" s="169"/>
      <c r="DJ325" s="169"/>
      <c r="DK325" s="169"/>
      <c r="DL325" s="169"/>
      <c r="DM325" s="169"/>
      <c r="DN325" s="169"/>
      <c r="DO325" s="169"/>
      <c r="DP325" s="169"/>
      <c r="DQ325" s="169"/>
      <c r="DR325" s="169"/>
      <c r="DS325" s="169"/>
      <c r="DT325" s="169"/>
      <c r="DU325" s="169"/>
      <c r="DV325" s="169"/>
      <c r="DW325" s="169"/>
      <c r="DX325" s="169"/>
      <c r="DY325" s="169"/>
      <c r="DZ325" s="169"/>
      <c r="EA325" s="169"/>
      <c r="EB325" s="169"/>
      <c r="EC325" s="169"/>
      <c r="ED325" s="169"/>
      <c r="EE325" s="169"/>
      <c r="EF325" s="169"/>
      <c r="EG325" s="169"/>
      <c r="EH325" s="169"/>
      <c r="EI325" s="169"/>
      <c r="EJ325" s="169"/>
      <c r="EK325" s="169"/>
      <c r="EL325" s="169"/>
      <c r="EM325" s="169"/>
      <c r="EN325" s="169"/>
      <c r="EO325" s="169"/>
      <c r="EP325" s="169"/>
      <c r="EQ325" s="169"/>
      <c r="ER325" s="169"/>
      <c r="ES325" s="169"/>
      <c r="ET325" s="169"/>
      <c r="EU325" s="169"/>
      <c r="EV325" s="169"/>
      <c r="EW325" s="169"/>
      <c r="EX325" s="169"/>
      <c r="EY325" s="169"/>
      <c r="EZ325" s="169"/>
      <c r="FA325" s="169"/>
      <c r="FB325" s="169"/>
      <c r="FC325" s="169"/>
      <c r="FD325" s="169"/>
      <c r="FE325" s="169"/>
      <c r="FF325" s="169"/>
      <c r="FG325" s="169"/>
      <c r="FH325" s="169"/>
      <c r="FI325" s="169"/>
      <c r="FJ325" s="169"/>
      <c r="FK325" s="169"/>
      <c r="FL325" s="169"/>
      <c r="FM325" s="169"/>
      <c r="FN325" s="169"/>
      <c r="FO325" s="169"/>
      <c r="FP325" s="169"/>
      <c r="FQ325" s="169"/>
      <c r="FR325" s="169"/>
      <c r="FS325" s="169"/>
      <c r="FT325" s="169"/>
      <c r="FU325" s="169"/>
      <c r="FV325" s="169"/>
      <c r="FW325" s="169"/>
      <c r="FX325" s="169"/>
      <c r="FY325" s="169"/>
      <c r="FZ325" s="169"/>
      <c r="GA325" s="169"/>
      <c r="GB325" s="169"/>
      <c r="GC325" s="169"/>
      <c r="GD325" s="169"/>
      <c r="GE325" s="169"/>
      <c r="GF325" s="169"/>
      <c r="GG325" s="169"/>
      <c r="GH325" s="169"/>
      <c r="GI325" s="169"/>
      <c r="GJ325" s="169"/>
      <c r="GK325" s="169"/>
      <c r="GL325" s="169"/>
      <c r="GM325" s="169"/>
      <c r="GN325" s="169"/>
      <c r="GO325" s="169"/>
      <c r="GP325" s="169"/>
      <c r="GQ325" s="169"/>
      <c r="GR325" s="169"/>
      <c r="GS325" s="169"/>
      <c r="GT325" s="169"/>
      <c r="GU325" s="169"/>
      <c r="GV325" s="169"/>
      <c r="GW325" s="169"/>
      <c r="GX325" s="169"/>
      <c r="GY325" s="169"/>
      <c r="GZ325" s="169"/>
      <c r="HA325" s="169"/>
      <c r="HB325" s="169"/>
      <c r="HC325" s="169"/>
      <c r="HD325" s="169"/>
      <c r="HE325" s="169"/>
      <c r="HF325" s="169"/>
      <c r="HG325" s="169"/>
      <c r="HH325" s="169"/>
      <c r="HI325" s="169"/>
      <c r="HJ325" s="169"/>
      <c r="HK325" s="169"/>
      <c r="HL325" s="169"/>
      <c r="HM325" s="169"/>
      <c r="HN325" s="169"/>
      <c r="HO325" s="169"/>
      <c r="HP325" s="169"/>
      <c r="HQ325" s="169"/>
      <c r="HR325" s="169"/>
      <c r="HS325" s="169"/>
      <c r="HT325" s="169"/>
      <c r="HU325" s="169"/>
      <c r="HV325" s="169"/>
      <c r="HW325" s="169"/>
      <c r="HX325" s="169"/>
      <c r="HY325" s="169"/>
      <c r="HZ325" s="169"/>
      <c r="IA325" s="169"/>
      <c r="IB325" s="169"/>
      <c r="IC325" s="169"/>
      <c r="ID325" s="169"/>
      <c r="IE325" s="169"/>
      <c r="IF325" s="169"/>
      <c r="IG325" s="169"/>
      <c r="IH325" s="169"/>
      <c r="II325" s="169"/>
      <c r="IJ325" s="169"/>
      <c r="IK325" s="169"/>
      <c r="IL325" s="169"/>
      <c r="IM325" s="169"/>
      <c r="IN325" s="169"/>
      <c r="IO325" s="169"/>
      <c r="IP325" s="169"/>
      <c r="IQ325" s="169"/>
      <c r="IR325" s="169"/>
      <c r="IS325" s="169"/>
      <c r="IT325" s="169"/>
      <c r="IU325" s="169"/>
      <c r="IV325" s="169"/>
      <c r="IW325" s="169"/>
    </row>
    <row r="326" customFormat="false" ht="12.75" hidden="false" customHeight="false" outlineLevel="0" collapsed="false">
      <c r="AG326" s="164"/>
      <c r="AH326" s="169"/>
      <c r="AI326" s="169"/>
      <c r="AJ326" s="169"/>
      <c r="AK326" s="169"/>
      <c r="AL326" s="169"/>
      <c r="AM326" s="169"/>
      <c r="AN326" s="169"/>
      <c r="AO326" s="169"/>
      <c r="AP326" s="169"/>
      <c r="AQ326" s="169"/>
      <c r="AR326" s="169"/>
      <c r="AS326" s="169"/>
      <c r="AT326" s="169"/>
      <c r="AU326" s="169"/>
      <c r="AV326" s="169"/>
      <c r="AW326" s="169"/>
      <c r="AX326" s="169"/>
      <c r="AY326" s="169"/>
      <c r="AZ326" s="169"/>
      <c r="BA326" s="169"/>
      <c r="BB326" s="169"/>
      <c r="BC326" s="169"/>
      <c r="BD326" s="169"/>
      <c r="BE326" s="169"/>
      <c r="BF326" s="169"/>
      <c r="BG326" s="169"/>
      <c r="BH326" s="169"/>
      <c r="BI326" s="169"/>
      <c r="BJ326" s="169"/>
      <c r="BK326" s="169"/>
      <c r="BL326" s="169"/>
      <c r="BM326" s="169"/>
      <c r="BN326" s="169"/>
      <c r="BO326" s="169"/>
      <c r="BP326" s="169"/>
      <c r="BQ326" s="169"/>
      <c r="BR326" s="169"/>
      <c r="BS326" s="169"/>
      <c r="BT326" s="169"/>
      <c r="BU326" s="169"/>
      <c r="BV326" s="169"/>
      <c r="BW326" s="169"/>
      <c r="BX326" s="169"/>
      <c r="BY326" s="169"/>
      <c r="BZ326" s="169"/>
      <c r="CA326" s="169"/>
      <c r="CB326" s="169"/>
      <c r="CC326" s="169"/>
      <c r="CD326" s="169"/>
      <c r="CE326" s="169"/>
      <c r="CF326" s="169"/>
      <c r="CG326" s="169"/>
      <c r="CH326" s="169"/>
      <c r="CI326" s="169"/>
      <c r="CJ326" s="169"/>
      <c r="CK326" s="169"/>
      <c r="CL326" s="169"/>
      <c r="CM326" s="169"/>
      <c r="CN326" s="169"/>
      <c r="CO326" s="169"/>
      <c r="CP326" s="169"/>
      <c r="CQ326" s="169"/>
      <c r="CR326" s="169"/>
      <c r="CS326" s="169"/>
      <c r="CT326" s="169"/>
      <c r="CU326" s="169"/>
      <c r="CV326" s="169"/>
      <c r="CW326" s="169"/>
      <c r="CX326" s="169"/>
      <c r="CY326" s="169"/>
      <c r="CZ326" s="169"/>
      <c r="DA326" s="169"/>
      <c r="DB326" s="169"/>
      <c r="DC326" s="169"/>
      <c r="DD326" s="169"/>
      <c r="DE326" s="169"/>
      <c r="DF326" s="169"/>
      <c r="DG326" s="169"/>
      <c r="DH326" s="169"/>
      <c r="DI326" s="169"/>
      <c r="DJ326" s="169"/>
      <c r="DK326" s="169"/>
      <c r="DL326" s="169"/>
      <c r="DM326" s="169"/>
      <c r="DN326" s="169"/>
      <c r="DO326" s="169"/>
      <c r="DP326" s="169"/>
      <c r="DQ326" s="169"/>
      <c r="DR326" s="169"/>
      <c r="DS326" s="169"/>
      <c r="DT326" s="169"/>
      <c r="DU326" s="169"/>
      <c r="DV326" s="169"/>
      <c r="DW326" s="169"/>
      <c r="DX326" s="169"/>
      <c r="DY326" s="169"/>
      <c r="DZ326" s="169"/>
      <c r="EA326" s="169"/>
      <c r="EB326" s="169"/>
      <c r="EC326" s="169"/>
      <c r="ED326" s="169"/>
      <c r="EE326" s="169"/>
      <c r="EF326" s="169"/>
      <c r="EG326" s="169"/>
      <c r="EH326" s="169"/>
      <c r="EI326" s="169"/>
      <c r="EJ326" s="169"/>
      <c r="EK326" s="169"/>
      <c r="EL326" s="169"/>
      <c r="EM326" s="169"/>
      <c r="EN326" s="169"/>
      <c r="EO326" s="169"/>
      <c r="EP326" s="169"/>
      <c r="EQ326" s="169"/>
      <c r="ER326" s="169"/>
      <c r="ES326" s="169"/>
      <c r="ET326" s="169"/>
      <c r="EU326" s="169"/>
      <c r="EV326" s="169"/>
      <c r="EW326" s="169"/>
      <c r="EX326" s="169"/>
      <c r="EY326" s="169"/>
      <c r="EZ326" s="169"/>
      <c r="FA326" s="169"/>
      <c r="FB326" s="169"/>
      <c r="FC326" s="169"/>
      <c r="FD326" s="169"/>
      <c r="FE326" s="169"/>
      <c r="FF326" s="169"/>
      <c r="FG326" s="169"/>
      <c r="FH326" s="169"/>
      <c r="FI326" s="169"/>
      <c r="FJ326" s="169"/>
      <c r="FK326" s="169"/>
      <c r="FL326" s="169"/>
      <c r="FM326" s="169"/>
      <c r="FN326" s="169"/>
      <c r="FO326" s="169"/>
      <c r="FP326" s="169"/>
      <c r="FQ326" s="169"/>
      <c r="FR326" s="169"/>
      <c r="FS326" s="169"/>
      <c r="FT326" s="169"/>
      <c r="FU326" s="169"/>
      <c r="FV326" s="169"/>
      <c r="FW326" s="169"/>
      <c r="FX326" s="169"/>
      <c r="FY326" s="169"/>
      <c r="FZ326" s="169"/>
      <c r="GA326" s="169"/>
      <c r="GB326" s="169"/>
      <c r="GC326" s="169"/>
      <c r="GD326" s="169"/>
      <c r="GE326" s="169"/>
      <c r="GF326" s="169"/>
      <c r="GG326" s="169"/>
      <c r="GH326" s="169"/>
      <c r="GI326" s="169"/>
      <c r="GJ326" s="169"/>
      <c r="GK326" s="169"/>
      <c r="GL326" s="169"/>
      <c r="GM326" s="169"/>
      <c r="GN326" s="169"/>
      <c r="GO326" s="169"/>
      <c r="GP326" s="169"/>
      <c r="GQ326" s="169"/>
      <c r="GR326" s="169"/>
      <c r="GS326" s="169"/>
      <c r="GT326" s="169"/>
      <c r="GU326" s="169"/>
      <c r="GV326" s="169"/>
      <c r="GW326" s="169"/>
      <c r="GX326" s="169"/>
      <c r="GY326" s="169"/>
      <c r="GZ326" s="169"/>
      <c r="HA326" s="169"/>
      <c r="HB326" s="169"/>
      <c r="HC326" s="169"/>
      <c r="HD326" s="169"/>
      <c r="HE326" s="169"/>
      <c r="HF326" s="169"/>
      <c r="HG326" s="169"/>
      <c r="HH326" s="169"/>
      <c r="HI326" s="169"/>
      <c r="HJ326" s="169"/>
      <c r="HK326" s="169"/>
      <c r="HL326" s="169"/>
      <c r="HM326" s="169"/>
      <c r="HN326" s="169"/>
      <c r="HO326" s="169"/>
      <c r="HP326" s="169"/>
      <c r="HQ326" s="169"/>
      <c r="HR326" s="169"/>
      <c r="HS326" s="169"/>
      <c r="HT326" s="169"/>
      <c r="HU326" s="169"/>
      <c r="HV326" s="169"/>
      <c r="HW326" s="169"/>
      <c r="HX326" s="169"/>
      <c r="HY326" s="169"/>
      <c r="HZ326" s="169"/>
      <c r="IA326" s="169"/>
      <c r="IB326" s="169"/>
      <c r="IC326" s="169"/>
      <c r="ID326" s="169"/>
      <c r="IE326" s="169"/>
      <c r="IF326" s="169"/>
      <c r="IG326" s="169"/>
      <c r="IH326" s="169"/>
      <c r="II326" s="169"/>
      <c r="IJ326" s="169"/>
      <c r="IK326" s="169"/>
      <c r="IL326" s="169"/>
      <c r="IM326" s="169"/>
      <c r="IN326" s="169"/>
      <c r="IO326" s="169"/>
      <c r="IP326" s="169"/>
      <c r="IQ326" s="169"/>
      <c r="IR326" s="169"/>
      <c r="IS326" s="169"/>
      <c r="IT326" s="169"/>
      <c r="IU326" s="169"/>
      <c r="IV326" s="169"/>
      <c r="IW326" s="169"/>
    </row>
    <row r="327" customFormat="false" ht="12.75" hidden="false" customHeight="false" outlineLevel="0" collapsed="false">
      <c r="AG327" s="164"/>
      <c r="AH327" s="169"/>
      <c r="AI327" s="169"/>
      <c r="AJ327" s="169"/>
      <c r="AK327" s="169"/>
      <c r="AL327" s="169"/>
      <c r="AM327" s="169"/>
      <c r="AN327" s="169"/>
      <c r="AO327" s="169"/>
      <c r="AP327" s="169"/>
      <c r="AQ327" s="169"/>
      <c r="AR327" s="169"/>
      <c r="AS327" s="169"/>
      <c r="AT327" s="169"/>
      <c r="AU327" s="169"/>
      <c r="AV327" s="169"/>
      <c r="AW327" s="169"/>
      <c r="AX327" s="169"/>
      <c r="AY327" s="169"/>
      <c r="AZ327" s="169"/>
      <c r="BA327" s="169"/>
      <c r="BB327" s="169"/>
      <c r="BC327" s="169"/>
      <c r="BD327" s="169"/>
      <c r="BE327" s="169"/>
      <c r="BF327" s="169"/>
      <c r="BG327" s="169"/>
      <c r="BH327" s="169"/>
      <c r="BI327" s="169"/>
      <c r="BJ327" s="169"/>
      <c r="BK327" s="169"/>
      <c r="BL327" s="169"/>
      <c r="BM327" s="169"/>
      <c r="BN327" s="169"/>
      <c r="BO327" s="169"/>
      <c r="BP327" s="169"/>
      <c r="BQ327" s="169"/>
      <c r="BR327" s="169"/>
      <c r="BS327" s="169"/>
      <c r="BT327" s="169"/>
      <c r="BU327" s="169"/>
      <c r="BV327" s="169"/>
      <c r="BW327" s="169"/>
      <c r="BX327" s="169"/>
      <c r="BY327" s="169"/>
      <c r="BZ327" s="169"/>
      <c r="CA327" s="169"/>
      <c r="CB327" s="169"/>
      <c r="CC327" s="169"/>
      <c r="CD327" s="169"/>
      <c r="CE327" s="169"/>
      <c r="CF327" s="169"/>
      <c r="CG327" s="169"/>
      <c r="CH327" s="169"/>
      <c r="CI327" s="169"/>
      <c r="CJ327" s="169"/>
      <c r="CK327" s="169"/>
      <c r="CL327" s="169"/>
      <c r="CM327" s="169"/>
      <c r="CN327" s="169"/>
      <c r="CO327" s="169"/>
      <c r="CP327" s="169"/>
      <c r="CQ327" s="169"/>
      <c r="CR327" s="169"/>
      <c r="CS327" s="169"/>
      <c r="CT327" s="169"/>
      <c r="CU327" s="169"/>
      <c r="CV327" s="169"/>
      <c r="CW327" s="169"/>
      <c r="CX327" s="169"/>
      <c r="CY327" s="169"/>
      <c r="CZ327" s="169"/>
      <c r="DA327" s="169"/>
      <c r="DB327" s="169"/>
      <c r="DC327" s="169"/>
      <c r="DD327" s="169"/>
      <c r="DE327" s="169"/>
      <c r="DF327" s="169"/>
      <c r="DG327" s="169"/>
      <c r="DH327" s="169"/>
      <c r="DI327" s="169"/>
      <c r="DJ327" s="169"/>
      <c r="DK327" s="169"/>
      <c r="DL327" s="169"/>
      <c r="DM327" s="169"/>
      <c r="DN327" s="169"/>
      <c r="DO327" s="169"/>
      <c r="DP327" s="169"/>
      <c r="DQ327" s="169"/>
      <c r="DR327" s="169"/>
      <c r="DS327" s="169"/>
      <c r="DT327" s="169"/>
      <c r="DU327" s="169"/>
      <c r="DV327" s="169"/>
      <c r="DW327" s="169"/>
      <c r="DX327" s="169"/>
      <c r="DY327" s="169"/>
      <c r="DZ327" s="169"/>
      <c r="EA327" s="169"/>
      <c r="EB327" s="169"/>
      <c r="EC327" s="169"/>
      <c r="ED327" s="169"/>
      <c r="EE327" s="169"/>
      <c r="EF327" s="169"/>
      <c r="EG327" s="169"/>
      <c r="EH327" s="169"/>
      <c r="EI327" s="169"/>
      <c r="EJ327" s="169"/>
      <c r="EK327" s="169"/>
      <c r="EL327" s="169"/>
      <c r="EM327" s="169"/>
      <c r="EN327" s="169"/>
      <c r="EO327" s="169"/>
      <c r="EP327" s="169"/>
      <c r="EQ327" s="169"/>
      <c r="ER327" s="169"/>
      <c r="ES327" s="169"/>
      <c r="ET327" s="169"/>
      <c r="EU327" s="169"/>
      <c r="EV327" s="169"/>
      <c r="EW327" s="169"/>
      <c r="EX327" s="169"/>
      <c r="EY327" s="169"/>
      <c r="EZ327" s="169"/>
      <c r="FA327" s="169"/>
      <c r="FB327" s="169"/>
      <c r="FC327" s="169"/>
      <c r="FD327" s="169"/>
      <c r="FE327" s="169"/>
      <c r="FF327" s="169"/>
      <c r="FG327" s="169"/>
      <c r="FH327" s="169"/>
      <c r="FI327" s="169"/>
      <c r="FJ327" s="169"/>
      <c r="FK327" s="169"/>
      <c r="FL327" s="169"/>
      <c r="FM327" s="169"/>
      <c r="FN327" s="169"/>
      <c r="FO327" s="169"/>
      <c r="FP327" s="169"/>
      <c r="FQ327" s="169"/>
      <c r="FR327" s="169"/>
      <c r="FS327" s="169"/>
      <c r="FT327" s="169"/>
      <c r="FU327" s="169"/>
      <c r="FV327" s="169"/>
      <c r="FW327" s="169"/>
      <c r="FX327" s="169"/>
      <c r="FY327" s="169"/>
      <c r="FZ327" s="169"/>
      <c r="GA327" s="169"/>
      <c r="GB327" s="169"/>
      <c r="GC327" s="169"/>
      <c r="GD327" s="169"/>
      <c r="GE327" s="169"/>
      <c r="GF327" s="169"/>
      <c r="GG327" s="169"/>
      <c r="GH327" s="169"/>
      <c r="GI327" s="169"/>
      <c r="GJ327" s="169"/>
      <c r="GK327" s="169"/>
      <c r="GL327" s="169"/>
      <c r="GM327" s="169"/>
      <c r="GN327" s="169"/>
      <c r="GO327" s="169"/>
      <c r="GP327" s="169"/>
      <c r="GQ327" s="169"/>
      <c r="GR327" s="169"/>
      <c r="GS327" s="169"/>
      <c r="GT327" s="169"/>
      <c r="GU327" s="169"/>
      <c r="GV327" s="169"/>
      <c r="GW327" s="169"/>
      <c r="GX327" s="169"/>
      <c r="GY327" s="169"/>
      <c r="GZ327" s="169"/>
      <c r="HA327" s="169"/>
      <c r="HB327" s="169"/>
      <c r="HC327" s="169"/>
      <c r="HD327" s="169"/>
      <c r="HE327" s="169"/>
      <c r="HF327" s="169"/>
      <c r="HG327" s="169"/>
      <c r="HH327" s="169"/>
      <c r="HI327" s="169"/>
      <c r="HJ327" s="169"/>
      <c r="HK327" s="169"/>
      <c r="HL327" s="169"/>
      <c r="HM327" s="169"/>
      <c r="HN327" s="169"/>
      <c r="HO327" s="169"/>
      <c r="HP327" s="169"/>
      <c r="HQ327" s="169"/>
      <c r="HR327" s="169"/>
      <c r="HS327" s="169"/>
      <c r="HT327" s="169"/>
      <c r="HU327" s="169"/>
      <c r="HV327" s="169"/>
      <c r="HW327" s="169"/>
      <c r="HX327" s="169"/>
      <c r="HY327" s="169"/>
      <c r="HZ327" s="169"/>
      <c r="IA327" s="169"/>
      <c r="IB327" s="169"/>
      <c r="IC327" s="169"/>
      <c r="ID327" s="169"/>
      <c r="IE327" s="169"/>
      <c r="IF327" s="169"/>
      <c r="IG327" s="169"/>
      <c r="IH327" s="169"/>
      <c r="II327" s="169"/>
      <c r="IJ327" s="169"/>
      <c r="IK327" s="169"/>
      <c r="IL327" s="169"/>
      <c r="IM327" s="169"/>
      <c r="IN327" s="169"/>
      <c r="IO327" s="169"/>
      <c r="IP327" s="169"/>
      <c r="IQ327" s="169"/>
      <c r="IR327" s="169"/>
      <c r="IS327" s="169"/>
      <c r="IT327" s="169"/>
      <c r="IU327" s="169"/>
      <c r="IV327" s="169"/>
      <c r="IW327" s="169"/>
    </row>
    <row r="328" customFormat="false" ht="12.75" hidden="false" customHeight="false" outlineLevel="0" collapsed="false">
      <c r="AG328" s="164"/>
      <c r="AH328" s="169"/>
      <c r="AI328" s="169"/>
      <c r="AJ328" s="169"/>
      <c r="AK328" s="169"/>
      <c r="AL328" s="169"/>
      <c r="AM328" s="169"/>
      <c r="AN328" s="169"/>
      <c r="AO328" s="169"/>
      <c r="AP328" s="169"/>
      <c r="AQ328" s="169"/>
      <c r="AR328" s="169"/>
      <c r="AS328" s="169"/>
      <c r="AT328" s="169"/>
      <c r="AU328" s="169"/>
      <c r="AV328" s="169"/>
      <c r="AW328" s="169"/>
      <c r="AX328" s="169"/>
      <c r="AY328" s="169"/>
      <c r="AZ328" s="169"/>
      <c r="BA328" s="169"/>
      <c r="BB328" s="169"/>
      <c r="BC328" s="169"/>
      <c r="BD328" s="169"/>
      <c r="BE328" s="169"/>
      <c r="BF328" s="169"/>
      <c r="BG328" s="169"/>
      <c r="BH328" s="169"/>
      <c r="BI328" s="169"/>
      <c r="BJ328" s="169"/>
      <c r="BK328" s="169"/>
      <c r="BL328" s="169"/>
      <c r="BM328" s="169"/>
      <c r="BN328" s="169"/>
      <c r="BO328" s="169"/>
      <c r="BP328" s="169"/>
      <c r="BQ328" s="169"/>
      <c r="BR328" s="169"/>
      <c r="BS328" s="169"/>
      <c r="BT328" s="169"/>
      <c r="BU328" s="169"/>
      <c r="BV328" s="169"/>
      <c r="BW328" s="169"/>
      <c r="BX328" s="169"/>
      <c r="BY328" s="169"/>
      <c r="BZ328" s="169"/>
      <c r="CA328" s="169"/>
      <c r="CB328" s="169"/>
      <c r="CC328" s="169"/>
      <c r="CD328" s="169"/>
      <c r="CE328" s="169"/>
      <c r="CF328" s="169"/>
      <c r="CG328" s="169"/>
      <c r="CH328" s="169"/>
      <c r="CI328" s="169"/>
      <c r="CJ328" s="169"/>
      <c r="CK328" s="169"/>
      <c r="CL328" s="169"/>
      <c r="CM328" s="169"/>
      <c r="CN328" s="169"/>
      <c r="CO328" s="169"/>
      <c r="CP328" s="169"/>
      <c r="CQ328" s="169"/>
      <c r="CR328" s="169"/>
      <c r="CS328" s="169"/>
      <c r="CT328" s="169"/>
      <c r="CU328" s="169"/>
      <c r="CV328" s="169"/>
      <c r="CW328" s="169"/>
      <c r="CX328" s="169"/>
      <c r="CY328" s="169"/>
      <c r="CZ328" s="169"/>
      <c r="DA328" s="169"/>
      <c r="DB328" s="169"/>
      <c r="DC328" s="169"/>
      <c r="DD328" s="169"/>
      <c r="DE328" s="169"/>
      <c r="DF328" s="169"/>
      <c r="DG328" s="169"/>
      <c r="DH328" s="169"/>
      <c r="DI328" s="169"/>
      <c r="DJ328" s="169"/>
      <c r="DK328" s="169"/>
      <c r="DL328" s="169"/>
      <c r="DM328" s="169"/>
      <c r="DN328" s="169"/>
      <c r="DO328" s="169"/>
      <c r="DP328" s="169"/>
      <c r="DQ328" s="169"/>
      <c r="DR328" s="169"/>
      <c r="DS328" s="169"/>
      <c r="DT328" s="169"/>
      <c r="DU328" s="169"/>
      <c r="DV328" s="169"/>
      <c r="DW328" s="169"/>
      <c r="DX328" s="169"/>
      <c r="DY328" s="169"/>
      <c r="DZ328" s="169"/>
      <c r="EA328" s="169"/>
      <c r="EB328" s="169"/>
      <c r="EC328" s="169"/>
      <c r="ED328" s="169"/>
      <c r="EE328" s="169"/>
      <c r="EF328" s="169"/>
      <c r="EG328" s="169"/>
      <c r="EH328" s="169"/>
      <c r="EI328" s="169"/>
      <c r="EJ328" s="169"/>
      <c r="EK328" s="169"/>
      <c r="EL328" s="169"/>
      <c r="EM328" s="169"/>
      <c r="EN328" s="169"/>
      <c r="EO328" s="169"/>
      <c r="EP328" s="169"/>
      <c r="EQ328" s="169"/>
      <c r="ER328" s="169"/>
      <c r="ES328" s="169"/>
      <c r="ET328" s="169"/>
      <c r="EU328" s="169"/>
      <c r="EV328" s="169"/>
      <c r="EW328" s="169"/>
      <c r="EX328" s="169"/>
      <c r="EY328" s="169"/>
      <c r="EZ328" s="169"/>
      <c r="FA328" s="169"/>
      <c r="FB328" s="169"/>
      <c r="FC328" s="169"/>
      <c r="FD328" s="169"/>
      <c r="FE328" s="169"/>
      <c r="FF328" s="169"/>
      <c r="FG328" s="169"/>
      <c r="FH328" s="169"/>
      <c r="FI328" s="169"/>
      <c r="FJ328" s="169"/>
      <c r="FK328" s="169"/>
      <c r="FL328" s="169"/>
      <c r="FM328" s="169"/>
      <c r="FN328" s="169"/>
      <c r="FO328" s="169"/>
      <c r="FP328" s="169"/>
      <c r="FQ328" s="169"/>
      <c r="FR328" s="169"/>
      <c r="FS328" s="169"/>
      <c r="FT328" s="169"/>
      <c r="FU328" s="169"/>
      <c r="FV328" s="169"/>
      <c r="FW328" s="169"/>
      <c r="FX328" s="169"/>
      <c r="FY328" s="169"/>
      <c r="FZ328" s="169"/>
      <c r="GA328" s="169"/>
      <c r="GB328" s="169"/>
      <c r="GC328" s="169"/>
      <c r="GD328" s="169"/>
      <c r="GE328" s="169"/>
      <c r="GF328" s="169"/>
      <c r="GG328" s="169"/>
      <c r="GH328" s="169"/>
      <c r="GI328" s="169"/>
      <c r="GJ328" s="169"/>
      <c r="GK328" s="169"/>
      <c r="GL328" s="169"/>
      <c r="GM328" s="169"/>
      <c r="GN328" s="169"/>
      <c r="GO328" s="169"/>
      <c r="GP328" s="169"/>
      <c r="GQ328" s="169"/>
      <c r="GR328" s="169"/>
      <c r="GS328" s="169"/>
      <c r="GT328" s="169"/>
      <c r="GU328" s="169"/>
      <c r="GV328" s="169"/>
      <c r="GW328" s="169"/>
      <c r="GX328" s="169"/>
      <c r="GY328" s="169"/>
      <c r="GZ328" s="169"/>
      <c r="HA328" s="169"/>
      <c r="HB328" s="169"/>
      <c r="HC328" s="169"/>
      <c r="HD328" s="169"/>
      <c r="HE328" s="169"/>
      <c r="HF328" s="169"/>
      <c r="HG328" s="169"/>
      <c r="HH328" s="169"/>
      <c r="HI328" s="169"/>
      <c r="HJ328" s="169"/>
      <c r="HK328" s="169"/>
      <c r="HL328" s="169"/>
      <c r="HM328" s="169"/>
      <c r="HN328" s="169"/>
      <c r="HO328" s="169"/>
      <c r="HP328" s="169"/>
      <c r="HQ328" s="169"/>
      <c r="HR328" s="169"/>
      <c r="HS328" s="169"/>
      <c r="HT328" s="169"/>
      <c r="HU328" s="169"/>
      <c r="HV328" s="169"/>
      <c r="HW328" s="169"/>
      <c r="HX328" s="169"/>
      <c r="HY328" s="169"/>
      <c r="HZ328" s="169"/>
      <c r="IA328" s="169"/>
      <c r="IB328" s="169"/>
      <c r="IC328" s="169"/>
      <c r="ID328" s="169"/>
      <c r="IE328" s="169"/>
      <c r="IF328" s="169"/>
      <c r="IG328" s="169"/>
      <c r="IH328" s="169"/>
      <c r="II328" s="169"/>
      <c r="IJ328" s="169"/>
      <c r="IK328" s="169"/>
      <c r="IL328" s="169"/>
      <c r="IM328" s="169"/>
      <c r="IN328" s="169"/>
      <c r="IO328" s="169"/>
      <c r="IP328" s="169"/>
      <c r="IQ328" s="169"/>
      <c r="IR328" s="169"/>
      <c r="IS328" s="169"/>
      <c r="IT328" s="169"/>
      <c r="IU328" s="169"/>
      <c r="IV328" s="169"/>
      <c r="IW328" s="169"/>
    </row>
    <row r="329" customFormat="false" ht="12.75" hidden="false" customHeight="false" outlineLevel="0" collapsed="false">
      <c r="AG329" s="164"/>
    </row>
    <row r="330" customFormat="false" ht="12.75" hidden="false" customHeight="false" outlineLevel="0" collapsed="false">
      <c r="AG330" s="164"/>
    </row>
    <row r="331" customFormat="false" ht="12.75" hidden="false" customHeight="false" outlineLevel="0" collapsed="false">
      <c r="AG331" s="169"/>
    </row>
    <row r="332" customFormat="false" ht="12.75" hidden="false" customHeight="false" outlineLevel="0" collapsed="false">
      <c r="AG332" s="169"/>
    </row>
    <row r="333" customFormat="false" ht="12.75" hidden="false" customHeight="false" outlineLevel="0" collapsed="false">
      <c r="AG333" s="169"/>
    </row>
    <row r="334" customFormat="false" ht="12.75" hidden="false" customHeight="false" outlineLevel="0" collapsed="false">
      <c r="AG334" s="169"/>
    </row>
    <row r="335" customFormat="false" ht="12.75" hidden="false" customHeight="false" outlineLevel="0" collapsed="false">
      <c r="AG335" s="169"/>
    </row>
    <row r="336" customFormat="false" ht="12.75" hidden="false" customHeight="false" outlineLevel="0" collapsed="false">
      <c r="AG336" s="169"/>
    </row>
    <row r="337" customFormat="false" ht="12.75" hidden="false" customHeight="false" outlineLevel="0" collapsed="false">
      <c r="AG337" s="169"/>
    </row>
    <row r="338" customFormat="false" ht="12.75" hidden="false" customHeight="false" outlineLevel="0" collapsed="false">
      <c r="AG338" s="169"/>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107</xdr:row>
                    <xdr:rowOff>171360</xdr:rowOff>
                  </from>
                  <to>
                    <xdr:col>12</xdr:col>
                    <xdr:colOff>100800</xdr:colOff>
                    <xdr:row>108</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9" width="11.7"/>
    <col collapsed="false" customWidth="true" hidden="false" outlineLevel="0" max="6" min="5" style="679" width="12.99"/>
    <col collapsed="false" customWidth="true" hidden="false" outlineLevel="0" max="8" min="7" style="679" width="9.28"/>
    <col collapsed="false" customWidth="true" hidden="false" outlineLevel="0" max="9" min="9" style="679" width="13.99"/>
    <col collapsed="false" customWidth="true" hidden="false" outlineLevel="0" max="10" min="10" style="679" width="7.42"/>
    <col collapsed="false" customWidth="true" hidden="false" outlineLevel="0" max="13" min="11" style="679" width="12.28"/>
  </cols>
  <sheetData>
    <row r="1" customFormat="false" ht="12.75" hidden="false" customHeight="false" outlineLevel="0" collapsed="false">
      <c r="B1" s="679" t="s">
        <v>350</v>
      </c>
      <c r="J1" s="679" t="s">
        <v>191</v>
      </c>
      <c r="K1" s="679" t="s">
        <v>208</v>
      </c>
    </row>
    <row r="2" customFormat="false" ht="12.75" hidden="false" customHeight="false" outlineLevel="0" collapsed="false">
      <c r="B2" s="0" t="s">
        <v>201</v>
      </c>
      <c r="C2" s="0" t="s">
        <v>200</v>
      </c>
      <c r="D2" s="0" t="s">
        <v>199</v>
      </c>
      <c r="E2" s="0" t="s">
        <v>91</v>
      </c>
      <c r="F2" s="0" t="s">
        <v>92</v>
      </c>
      <c r="G2" s="0" t="s">
        <v>197</v>
      </c>
      <c r="H2" s="0" t="s">
        <v>198</v>
      </c>
      <c r="I2" s="0" t="s">
        <v>196</v>
      </c>
      <c r="J2" s="0" t="s">
        <v>191</v>
      </c>
      <c r="K2" s="0" t="s">
        <v>189</v>
      </c>
      <c r="L2" s="0" t="s">
        <v>188</v>
      </c>
      <c r="M2" s="0" t="s">
        <v>187</v>
      </c>
    </row>
    <row r="3" customFormat="false" ht="12.75" hidden="false" customHeight="false" outlineLevel="0" collapsed="false">
      <c r="A3" s="0" t="s">
        <v>332</v>
      </c>
      <c r="B3" s="679" t="s">
        <v>351</v>
      </c>
      <c r="C3" s="679" t="s">
        <v>352</v>
      </c>
      <c r="D3" s="679" t="s">
        <v>353</v>
      </c>
      <c r="E3" s="679" t="s">
        <v>354</v>
      </c>
      <c r="F3" s="679" t="s">
        <v>355</v>
      </c>
      <c r="G3" s="679" t="s">
        <v>197</v>
      </c>
      <c r="H3" s="679" t="s">
        <v>198</v>
      </c>
      <c r="I3" s="679" t="s">
        <v>356</v>
      </c>
      <c r="J3" s="679" t="s">
        <v>191</v>
      </c>
      <c r="K3" s="679" t="s">
        <v>357</v>
      </c>
      <c r="L3" s="679" t="s">
        <v>358</v>
      </c>
      <c r="M3" s="679" t="s">
        <v>359</v>
      </c>
    </row>
    <row r="4" customFormat="false" ht="12.75" hidden="false" customHeight="false" outlineLevel="0" collapsed="false">
      <c r="A4" s="0" t="n">
        <v>1</v>
      </c>
      <c r="B4" s="679" t="n">
        <v>54.56299</v>
      </c>
      <c r="C4" s="679" t="n">
        <v>57.4053</v>
      </c>
      <c r="D4" s="679" t="n">
        <v>108.463</v>
      </c>
      <c r="E4" s="679" t="n">
        <v>157.396757</v>
      </c>
      <c r="F4" s="679" t="n">
        <v>157.396757</v>
      </c>
      <c r="G4" s="679" t="n">
        <v>251.9710455</v>
      </c>
      <c r="H4" s="679" t="n">
        <v>251.9710455</v>
      </c>
      <c r="I4" s="679" t="n">
        <v>472.89110365</v>
      </c>
      <c r="J4" s="679" t="n">
        <v>273.7965496</v>
      </c>
      <c r="K4" s="679" t="n">
        <v>84.465547</v>
      </c>
      <c r="L4" s="679" t="n">
        <v>101.264546</v>
      </c>
      <c r="M4" s="679" t="n">
        <v>101.6345</v>
      </c>
    </row>
    <row r="5" customFormat="false" ht="12.75" hidden="false" customHeight="false" outlineLevel="0" collapsed="false">
      <c r="A5" s="0" t="n">
        <v>2</v>
      </c>
      <c r="B5" s="679" t="n">
        <v>32.53598</v>
      </c>
      <c r="C5" s="679" t="n">
        <v>33.3606</v>
      </c>
      <c r="D5" s="679" t="n">
        <v>58.141</v>
      </c>
      <c r="E5" s="679" t="n">
        <v>83.500354</v>
      </c>
      <c r="F5" s="679" t="n">
        <v>83.500354</v>
      </c>
      <c r="G5" s="679" t="n">
        <v>128.837691</v>
      </c>
      <c r="H5" s="679" t="n">
        <v>128.837691</v>
      </c>
      <c r="I5" s="679" t="n">
        <v>239.1684073</v>
      </c>
      <c r="J5" s="679" t="n">
        <v>140.2253992</v>
      </c>
      <c r="K5" s="679" t="n">
        <v>46.513294</v>
      </c>
      <c r="L5" s="679" t="n">
        <v>53.191992</v>
      </c>
      <c r="M5" s="679" t="n">
        <v>54.744</v>
      </c>
    </row>
    <row r="6" customFormat="false" ht="12.75" hidden="false" customHeight="false" outlineLevel="0" collapsed="false">
      <c r="A6" s="0" t="n">
        <v>3</v>
      </c>
      <c r="B6" s="679" t="n">
        <v>25.1956366666667</v>
      </c>
      <c r="C6" s="679" t="n">
        <v>25.3492333333333</v>
      </c>
      <c r="D6" s="679" t="n">
        <v>41.3756666666667</v>
      </c>
      <c r="E6" s="679" t="n">
        <v>58.8806176666667</v>
      </c>
      <c r="F6" s="679" t="n">
        <v>58.8806176666667</v>
      </c>
      <c r="G6" s="679" t="n">
        <v>87.8010031666667</v>
      </c>
      <c r="H6" s="679" t="n">
        <v>87.8010031666667</v>
      </c>
      <c r="I6" s="679" t="n">
        <v>161.26571095</v>
      </c>
      <c r="J6" s="679" t="n">
        <v>95.7242488</v>
      </c>
      <c r="K6" s="679" t="n">
        <v>33.8933743333333</v>
      </c>
      <c r="L6" s="679" t="n">
        <v>37.225438</v>
      </c>
      <c r="M6" s="679" t="n">
        <v>39.1235</v>
      </c>
    </row>
    <row r="7" customFormat="false" ht="12.75" hidden="false" customHeight="false" outlineLevel="0" collapsed="false">
      <c r="A7" s="0" t="n">
        <v>4</v>
      </c>
      <c r="B7" s="679" t="n">
        <v>21.52696</v>
      </c>
      <c r="C7" s="679" t="n">
        <v>21.3462</v>
      </c>
      <c r="D7" s="679" t="n">
        <v>32.9995</v>
      </c>
      <c r="E7" s="679" t="n">
        <v>46.580048</v>
      </c>
      <c r="F7" s="679" t="n">
        <v>46.580048</v>
      </c>
      <c r="G7" s="679" t="n">
        <v>67.288482</v>
      </c>
      <c r="H7" s="679" t="n">
        <v>67.288482</v>
      </c>
      <c r="I7" s="679" t="n">
        <v>122.3180146</v>
      </c>
      <c r="J7" s="679" t="n">
        <v>73.4905984</v>
      </c>
      <c r="K7" s="679" t="n">
        <v>27.606538</v>
      </c>
      <c r="L7" s="679" t="n">
        <v>29.285384</v>
      </c>
      <c r="M7" s="679" t="n">
        <v>31.3205</v>
      </c>
    </row>
    <row r="8" customFormat="false" ht="12.75" hidden="false" customHeight="false" outlineLevel="0" collapsed="false">
      <c r="A8" s="0" t="n">
        <v>5</v>
      </c>
      <c r="B8" s="679" t="n">
        <v>19.32695</v>
      </c>
      <c r="C8" s="679" t="n">
        <v>18.9465</v>
      </c>
      <c r="D8" s="679" t="n">
        <v>27.979</v>
      </c>
      <c r="E8" s="679" t="n">
        <v>39.207145</v>
      </c>
      <c r="F8" s="679" t="n">
        <v>39.207145</v>
      </c>
      <c r="G8" s="679" t="n">
        <v>54.9856275</v>
      </c>
      <c r="H8" s="679" t="n">
        <v>54.9856275</v>
      </c>
      <c r="I8" s="679" t="n">
        <v>98.95231825</v>
      </c>
      <c r="J8" s="679" t="n">
        <v>60.163948</v>
      </c>
      <c r="K8" s="679" t="n">
        <v>23.852935</v>
      </c>
      <c r="L8" s="679" t="n">
        <v>24.55593</v>
      </c>
      <c r="M8" s="679" t="n">
        <v>26.6445</v>
      </c>
    </row>
    <row r="9" customFormat="false" ht="12.75" hidden="false" customHeight="false" outlineLevel="0" collapsed="false">
      <c r="A9" s="0" t="n">
        <v>6</v>
      </c>
      <c r="B9" s="679" t="n">
        <v>17.8612733333333</v>
      </c>
      <c r="C9" s="679" t="n">
        <v>17.3484666666667</v>
      </c>
      <c r="D9" s="679" t="n">
        <v>24.6363333333333</v>
      </c>
      <c r="E9" s="679" t="n">
        <v>34.2980753333333</v>
      </c>
      <c r="F9" s="679" t="n">
        <v>34.2980753333333</v>
      </c>
      <c r="G9" s="679" t="n">
        <v>46.7876063333333</v>
      </c>
      <c r="H9" s="679" t="n">
        <v>46.7876063333333</v>
      </c>
      <c r="I9" s="679" t="n">
        <v>83.3776219</v>
      </c>
      <c r="J9" s="679" t="n">
        <v>51.2907976</v>
      </c>
      <c r="K9" s="679" t="n">
        <v>21.3659486666667</v>
      </c>
      <c r="L9" s="679" t="n">
        <v>21.431776</v>
      </c>
      <c r="M9" s="679" t="n">
        <v>23.532</v>
      </c>
    </row>
    <row r="10" customFormat="false" ht="12.75" hidden="false" customHeight="false" outlineLevel="0" collapsed="false">
      <c r="A10" s="0" t="n">
        <v>7</v>
      </c>
      <c r="B10" s="679" t="n">
        <v>16.8152157142857</v>
      </c>
      <c r="C10" s="679" t="n">
        <v>16.2085285714286</v>
      </c>
      <c r="D10" s="679" t="n">
        <v>22.2524285714286</v>
      </c>
      <c r="E10" s="679" t="n">
        <v>30.7969104285714</v>
      </c>
      <c r="F10" s="679" t="n">
        <v>30.7969104285714</v>
      </c>
      <c r="G10" s="679" t="n">
        <v>40.9352042142857</v>
      </c>
      <c r="H10" s="679" t="n">
        <v>40.9352042142857</v>
      </c>
      <c r="I10" s="679" t="n">
        <v>72.25492555</v>
      </c>
      <c r="J10" s="679" t="n">
        <v>44.9625043428571</v>
      </c>
      <c r="K10" s="679" t="n">
        <v>19.6027432857143</v>
      </c>
      <c r="L10" s="679" t="n">
        <v>19.2249362857143</v>
      </c>
      <c r="M10" s="679" t="n">
        <v>21.3129285714286</v>
      </c>
    </row>
    <row r="11" customFormat="false" ht="12.75" hidden="false" customHeight="false" outlineLevel="0" collapsed="false">
      <c r="A11" s="0" t="n">
        <v>8</v>
      </c>
      <c r="B11" s="679" t="n">
        <v>16.03142</v>
      </c>
      <c r="C11" s="679" t="n">
        <v>15.3549</v>
      </c>
      <c r="D11" s="679" t="n">
        <v>20.46775</v>
      </c>
      <c r="E11" s="679" t="n">
        <v>30.7969104285714</v>
      </c>
      <c r="F11" s="679" t="n">
        <v>30.7969104285714</v>
      </c>
      <c r="G11" s="679" t="n">
        <v>40.9352042142857</v>
      </c>
      <c r="H11" s="679" t="n">
        <v>40.9352042142857</v>
      </c>
      <c r="I11" s="679" t="n">
        <v>72.25492555</v>
      </c>
      <c r="J11" s="679" t="n">
        <v>44.9625043428571</v>
      </c>
      <c r="K11" s="679" t="n">
        <v>19.6027432857143</v>
      </c>
      <c r="L11" s="679" t="n">
        <v>19.2249362857143</v>
      </c>
      <c r="M11" s="679" t="n">
        <v>19.65225</v>
      </c>
    </row>
    <row r="12" customFormat="false" ht="12.75" hidden="false" customHeight="false" outlineLevel="0" collapsed="false">
      <c r="A12" s="0" t="n">
        <v>9</v>
      </c>
      <c r="B12" s="679" t="n">
        <v>15.4224655555556</v>
      </c>
      <c r="C12" s="679" t="n">
        <v>14.6921444444444</v>
      </c>
      <c r="D12" s="679" t="n">
        <v>19.0825555555556</v>
      </c>
      <c r="E12" s="679" t="n">
        <v>26.1410885555556</v>
      </c>
      <c r="F12" s="679" t="n">
        <v>26.1410885555556</v>
      </c>
      <c r="G12" s="679" t="n">
        <v>33.1397650555556</v>
      </c>
      <c r="H12" s="679" t="n">
        <v>33.1397650555556</v>
      </c>
      <c r="I12" s="679" t="n">
        <v>57.42953285</v>
      </c>
      <c r="J12" s="679" t="n">
        <v>36.5473464</v>
      </c>
      <c r="K12" s="679" t="n">
        <v>17.2826341111111</v>
      </c>
      <c r="L12" s="679" t="n">
        <v>16.340114</v>
      </c>
      <c r="M12" s="679" t="n">
        <v>18.3638333333333</v>
      </c>
    </row>
    <row r="13" customFormat="false" ht="12.75" hidden="false" customHeight="false" outlineLevel="0" collapsed="false">
      <c r="A13" s="0" t="n">
        <v>10</v>
      </c>
      <c r="B13" s="679" t="n">
        <v>14.9359</v>
      </c>
      <c r="C13" s="679" t="n">
        <v>14.163</v>
      </c>
      <c r="D13" s="679" t="n">
        <v>17.977</v>
      </c>
      <c r="E13" s="679" t="n">
        <v>24.51713</v>
      </c>
      <c r="F13" s="679" t="n">
        <v>24.51713</v>
      </c>
      <c r="G13" s="679" t="n">
        <v>30.414855</v>
      </c>
      <c r="H13" s="679" t="n">
        <v>30.414855</v>
      </c>
      <c r="I13" s="679" t="n">
        <v>52.2428365</v>
      </c>
      <c r="J13" s="679" t="n">
        <v>33.612196</v>
      </c>
      <c r="K13" s="679" t="n">
        <v>16.48447</v>
      </c>
      <c r="L13" s="679" t="n">
        <v>15.35636</v>
      </c>
      <c r="M13" s="679" t="n">
        <v>17.336</v>
      </c>
    </row>
    <row r="14" customFormat="false" ht="12.75" hidden="false" customHeight="false" outlineLevel="0" collapsed="false">
      <c r="A14" s="0" t="n">
        <v>11</v>
      </c>
      <c r="B14" s="679" t="n">
        <v>14.5383445454545</v>
      </c>
      <c r="C14" s="679" t="n">
        <v>13.7310272727273</v>
      </c>
      <c r="D14" s="679" t="n">
        <v>17.0748181818182</v>
      </c>
      <c r="E14" s="679" t="n">
        <v>23.1918179090909</v>
      </c>
      <c r="F14" s="679" t="n">
        <v>23.1918179090909</v>
      </c>
      <c r="G14" s="679" t="n">
        <v>28.1875005</v>
      </c>
      <c r="H14" s="679" t="n">
        <v>28.1875005</v>
      </c>
      <c r="I14" s="679" t="n">
        <v>48.0005037863636</v>
      </c>
      <c r="J14" s="679" t="n">
        <v>31.2168637818182</v>
      </c>
      <c r="K14" s="679" t="n">
        <v>15.8398351818182</v>
      </c>
      <c r="L14" s="679" t="n">
        <v>14.5671878181818</v>
      </c>
      <c r="M14" s="679" t="n">
        <v>16.4976818181818</v>
      </c>
    </row>
    <row r="15" customFormat="false" ht="12.75" hidden="false" customHeight="false" outlineLevel="0" collapsed="false">
      <c r="A15" s="0" t="n">
        <v>12</v>
      </c>
      <c r="B15" s="679" t="n">
        <v>14.2075466666667</v>
      </c>
      <c r="C15" s="679" t="n">
        <v>13.3719333333333</v>
      </c>
      <c r="D15" s="679" t="n">
        <v>16.3251666666667</v>
      </c>
      <c r="E15" s="679" t="n">
        <v>22.0904906666667</v>
      </c>
      <c r="F15" s="679" t="n">
        <v>22.0904906666667</v>
      </c>
      <c r="G15" s="679" t="n">
        <v>26.3333126666667</v>
      </c>
      <c r="H15" s="679" t="n">
        <v>26.3333126666667</v>
      </c>
      <c r="I15" s="679" t="n">
        <v>44.4664438</v>
      </c>
      <c r="J15" s="679" t="n">
        <v>29.2263952</v>
      </c>
      <c r="K15" s="679" t="n">
        <v>15.3103473333333</v>
      </c>
      <c r="L15" s="679" t="n">
        <v>13.923952</v>
      </c>
      <c r="M15" s="679" t="n">
        <v>15.8015</v>
      </c>
    </row>
    <row r="16" customFormat="false" ht="12.75" hidden="false" customHeight="false" outlineLevel="0" collapsed="false">
      <c r="A16" s="0" t="n">
        <v>13</v>
      </c>
      <c r="B16" s="679" t="n">
        <v>13.9281007692308</v>
      </c>
      <c r="C16" s="679" t="n">
        <v>13.0689</v>
      </c>
      <c r="D16" s="679" t="n">
        <v>15.6928461538462</v>
      </c>
      <c r="E16" s="679" t="n">
        <v>21.1614594615385</v>
      </c>
      <c r="F16" s="679" t="n">
        <v>21.1614594615385</v>
      </c>
      <c r="G16" s="679" t="n">
        <v>24.7661761153846</v>
      </c>
      <c r="H16" s="679" t="n">
        <v>24.7661761153846</v>
      </c>
      <c r="I16" s="679" t="n">
        <v>41.4772089884615</v>
      </c>
      <c r="J16" s="679" t="n">
        <v>27.5473601846154</v>
      </c>
      <c r="K16" s="679" t="n">
        <v>14.8694340769231</v>
      </c>
      <c r="L16" s="679" t="n">
        <v>13.3929749230769</v>
      </c>
      <c r="M16" s="679" t="n">
        <v>15.2146538461538</v>
      </c>
    </row>
    <row r="17" customFormat="false" ht="12.75" hidden="false" customHeight="false" outlineLevel="0" collapsed="false">
      <c r="A17" s="0" t="n">
        <v>14</v>
      </c>
      <c r="B17" s="679" t="n">
        <v>13.6890028571429</v>
      </c>
      <c r="C17" s="679" t="n">
        <v>12.8099142857143</v>
      </c>
      <c r="D17" s="679" t="n">
        <v>15.1527142857143</v>
      </c>
      <c r="E17" s="679" t="n">
        <v>20.3678037142857</v>
      </c>
      <c r="F17" s="679" t="n">
        <v>20.3678037142857</v>
      </c>
      <c r="G17" s="679" t="n">
        <v>23.4245798571429</v>
      </c>
      <c r="H17" s="679" t="n">
        <v>23.4245798571429</v>
      </c>
      <c r="I17" s="679" t="n">
        <v>38.9160511</v>
      </c>
      <c r="J17" s="679" t="n">
        <v>26.1130229714286</v>
      </c>
      <c r="K17" s="679" t="n">
        <v>14.4981151428571</v>
      </c>
      <c r="L17" s="679" t="n">
        <v>12.9502011428571</v>
      </c>
      <c r="M17" s="679" t="n">
        <v>14.7137142857143</v>
      </c>
    </row>
    <row r="18" customFormat="false" ht="12.75" hidden="false" customHeight="false" outlineLevel="0" collapsed="false">
      <c r="A18" s="0" t="n">
        <v>15</v>
      </c>
      <c r="B18" s="679" t="n">
        <v>13.4821833333333</v>
      </c>
      <c r="C18" s="679" t="n">
        <v>12.5861666666667</v>
      </c>
      <c r="D18" s="679" t="n">
        <v>14.6863333333333</v>
      </c>
      <c r="E18" s="679" t="n">
        <v>19.6824483333333</v>
      </c>
      <c r="F18" s="679" t="n">
        <v>19.6824483333333</v>
      </c>
      <c r="G18" s="679" t="n">
        <v>22.2634158333333</v>
      </c>
      <c r="H18" s="679" t="n">
        <v>22.2634158333333</v>
      </c>
      <c r="I18" s="679" t="n">
        <v>36.69735475</v>
      </c>
      <c r="J18" s="679" t="n">
        <v>24.874444</v>
      </c>
      <c r="K18" s="679" t="n">
        <v>14.1824716666667</v>
      </c>
      <c r="L18" s="679" t="n">
        <v>12.57799</v>
      </c>
      <c r="M18" s="679" t="n">
        <v>14.2815</v>
      </c>
    </row>
    <row r="19" customFormat="false" ht="12.75" hidden="false" customHeight="false" outlineLevel="0" collapsed="false">
      <c r="A19" s="0" t="n">
        <v>16</v>
      </c>
      <c r="B19" s="679" t="n">
        <v>13.30159</v>
      </c>
      <c r="C19" s="679" t="n">
        <v>12.39105</v>
      </c>
      <c r="D19" s="679" t="n">
        <v>14.279875</v>
      </c>
      <c r="E19" s="679" t="n">
        <v>19.085087</v>
      </c>
      <c r="F19" s="679" t="n">
        <v>19.085087</v>
      </c>
      <c r="G19" s="679" t="n">
        <v>21.248853</v>
      </c>
      <c r="H19" s="679" t="n">
        <v>21.248853</v>
      </c>
      <c r="I19" s="679" t="n">
        <v>34.7569084</v>
      </c>
      <c r="J19" s="679" t="n">
        <v>23.7949186</v>
      </c>
      <c r="K19" s="679" t="n">
        <v>13.9120645</v>
      </c>
      <c r="L19" s="679" t="n">
        <v>12.263111</v>
      </c>
      <c r="M19" s="679" t="n">
        <v>13.905125</v>
      </c>
    </row>
    <row r="20" customFormat="false" ht="12.75" hidden="false" customHeight="false" outlineLevel="0" collapsed="false">
      <c r="A20" s="0" t="n">
        <v>17</v>
      </c>
      <c r="B20" s="679" t="n">
        <v>13.1425947058824</v>
      </c>
      <c r="C20" s="679" t="n">
        <v>12.2195117647059</v>
      </c>
      <c r="D20" s="679" t="n">
        <v>13.9227647058824</v>
      </c>
      <c r="E20" s="679" t="n">
        <v>18.5601913529412</v>
      </c>
      <c r="F20" s="679" t="n">
        <v>18.5601913529412</v>
      </c>
      <c r="G20" s="679" t="n">
        <v>20.3550205588235</v>
      </c>
      <c r="H20" s="679" t="n">
        <v>20.3550205588235</v>
      </c>
      <c r="I20" s="679" t="n">
        <v>33.0456091088235</v>
      </c>
      <c r="J20" s="679" t="n">
        <v>22.8463784941176</v>
      </c>
      <c r="K20" s="679" t="n">
        <v>13.6789107647059</v>
      </c>
      <c r="L20" s="679" t="n">
        <v>11.9954467058824</v>
      </c>
      <c r="M20" s="679" t="n">
        <v>13.5747352941176</v>
      </c>
    </row>
    <row r="21" customFormat="false" ht="12.75" hidden="false" customHeight="false" outlineLevel="0" collapsed="false">
      <c r="A21" s="0" t="n">
        <v>18</v>
      </c>
      <c r="B21" s="679" t="n">
        <v>13.0015977777778</v>
      </c>
      <c r="C21" s="679" t="n">
        <v>12.0676222222222</v>
      </c>
      <c r="D21" s="679" t="n">
        <v>13.6067777777778</v>
      </c>
      <c r="E21" s="679" t="n">
        <v>18.0956837777778</v>
      </c>
      <c r="F21" s="679" t="n">
        <v>18.0956837777778</v>
      </c>
      <c r="G21" s="679" t="n">
        <v>19.5617967777778</v>
      </c>
      <c r="H21" s="679" t="n">
        <v>19.5617967777778</v>
      </c>
      <c r="I21" s="679" t="n">
        <v>31.5252657</v>
      </c>
      <c r="J21" s="679" t="n">
        <v>22.0069928</v>
      </c>
      <c r="K21" s="679" t="n">
        <v>13.4768015555556</v>
      </c>
      <c r="L21" s="679" t="n">
        <v>11.767128</v>
      </c>
      <c r="M21" s="679" t="n">
        <v>13.2826666666667</v>
      </c>
    </row>
    <row r="22" customFormat="false" ht="12.75" hidden="false" customHeight="false" outlineLevel="0" collapsed="false">
      <c r="A22" s="0" t="n">
        <v>19</v>
      </c>
      <c r="B22" s="679" t="n">
        <v>12.8757573684211</v>
      </c>
      <c r="C22" s="679" t="n">
        <v>11.9322789473684</v>
      </c>
      <c r="D22" s="679" t="n">
        <v>13.3254210526316</v>
      </c>
      <c r="E22" s="679" t="n">
        <v>17.6820293157895</v>
      </c>
      <c r="F22" s="679" t="n">
        <v>17.6820293157895</v>
      </c>
      <c r="G22" s="679" t="n">
        <v>18.8532960789474</v>
      </c>
      <c r="H22" s="679" t="n">
        <v>18.8532960789474</v>
      </c>
      <c r="I22" s="679" t="n">
        <v>30.1657272447368</v>
      </c>
      <c r="J22" s="679" t="n">
        <v>21.2595266105263</v>
      </c>
      <c r="K22" s="679" t="n">
        <v>13.3008351052632</v>
      </c>
      <c r="L22" s="679" t="n">
        <v>11.5719424210526</v>
      </c>
      <c r="M22" s="679" t="n">
        <v>13.0228684210526</v>
      </c>
    </row>
    <row r="23" customFormat="false" ht="12.75" hidden="false" customHeight="false" outlineLevel="0" collapsed="false">
      <c r="A23" s="0" t="n">
        <v>20</v>
      </c>
      <c r="B23" s="679" t="n">
        <v>12.7628</v>
      </c>
      <c r="C23" s="679" t="n">
        <v>11.811</v>
      </c>
      <c r="D23" s="679" t="n">
        <v>13.0735</v>
      </c>
      <c r="E23" s="679" t="n">
        <v>17.3116</v>
      </c>
      <c r="F23" s="679" t="n">
        <v>17.3116</v>
      </c>
      <c r="G23" s="679" t="n">
        <v>18.21681</v>
      </c>
      <c r="H23" s="679" t="n">
        <v>18.21681</v>
      </c>
      <c r="I23" s="679" t="n">
        <v>28.942873</v>
      </c>
      <c r="J23" s="679" t="n">
        <v>20.590192</v>
      </c>
      <c r="K23" s="679" t="n">
        <v>13.14709</v>
      </c>
      <c r="L23" s="679" t="n">
        <v>11.40492</v>
      </c>
      <c r="M23" s="679" t="n">
        <v>12.7905</v>
      </c>
    </row>
    <row r="24" customFormat="false" ht="12.75" hidden="false" customHeight="false" outlineLevel="0" collapsed="false">
      <c r="A24" s="0" t="n">
        <v>21</v>
      </c>
      <c r="B24" s="679" t="n">
        <v>12.6608852380952</v>
      </c>
      <c r="C24" s="679" t="n">
        <v>11.7017761904762</v>
      </c>
      <c r="D24" s="679" t="n">
        <v>12.8468095238095</v>
      </c>
      <c r="E24" s="679" t="n">
        <v>16.9782208095238</v>
      </c>
      <c r="F24" s="679" t="n">
        <v>16.9782208095238</v>
      </c>
      <c r="G24" s="679" t="n">
        <v>17.6420507380952</v>
      </c>
      <c r="H24" s="679" t="n">
        <v>17.6420507380952</v>
      </c>
      <c r="I24" s="679" t="n">
        <v>27.83717665</v>
      </c>
      <c r="J24" s="679" t="n">
        <v>19.9878273142857</v>
      </c>
      <c r="K24" s="679" t="n">
        <v>13.0123917619048</v>
      </c>
      <c r="L24" s="679" t="n">
        <v>11.2620374285714</v>
      </c>
      <c r="M24" s="679" t="n">
        <v>12.5816428571429</v>
      </c>
    </row>
    <row r="25" customFormat="false" ht="12.75" hidden="false" customHeight="false" outlineLevel="0" collapsed="false">
      <c r="A25" s="0" t="n">
        <v>22</v>
      </c>
      <c r="B25" s="679" t="n">
        <v>12.5685072727273</v>
      </c>
      <c r="C25" s="679" t="n">
        <v>11.6029636363636</v>
      </c>
      <c r="D25" s="679" t="n">
        <v>12.6419090909091</v>
      </c>
      <c r="E25" s="679" t="n">
        <v>16.6768394545455</v>
      </c>
      <c r="F25" s="679" t="n">
        <v>16.6768394545455</v>
      </c>
      <c r="G25" s="679" t="n">
        <v>17.120601</v>
      </c>
      <c r="H25" s="679" t="n">
        <v>17.120601</v>
      </c>
      <c r="I25" s="679" t="n">
        <v>26.8326621181818</v>
      </c>
      <c r="J25" s="679" t="n">
        <v>19.4433002909091</v>
      </c>
      <c r="K25" s="679" t="n">
        <v>12.8941430909091</v>
      </c>
      <c r="L25" s="679" t="n">
        <v>11.1400029090909</v>
      </c>
      <c r="M25" s="679" t="n">
        <v>12.3930909090909</v>
      </c>
    </row>
    <row r="26" customFormat="false" ht="12.75" hidden="false" customHeight="false" outlineLevel="0" collapsed="false">
      <c r="A26" s="0" t="n">
        <v>23</v>
      </c>
      <c r="B26" s="679" t="n">
        <v>12.484422173913</v>
      </c>
      <c r="C26" s="679" t="n">
        <v>11.5132043478261</v>
      </c>
      <c r="D26" s="679" t="n">
        <v>12.4559565217391</v>
      </c>
      <c r="E26" s="679" t="n">
        <v>16.4032823043478</v>
      </c>
      <c r="F26" s="679" t="n">
        <v>16.4032823043478</v>
      </c>
      <c r="G26" s="679" t="n">
        <v>16.6455073695652</v>
      </c>
      <c r="H26" s="679" t="n">
        <v>16.6455073695652</v>
      </c>
      <c r="I26" s="679" t="n">
        <v>25.916131776087</v>
      </c>
      <c r="J26" s="679" t="n">
        <v>18.9490668869565</v>
      </c>
      <c r="K26" s="679" t="n">
        <v>12.7901983913043</v>
      </c>
      <c r="L26" s="679" t="n">
        <v>11.0360971304348</v>
      </c>
      <c r="M26" s="679" t="n">
        <v>12.2221956521739</v>
      </c>
    </row>
    <row r="27" customFormat="false" ht="12.75" hidden="false" customHeight="false" outlineLevel="0" collapsed="false">
      <c r="A27" s="0" t="n">
        <v>24</v>
      </c>
      <c r="B27" s="679" t="n">
        <v>12.4075933333333</v>
      </c>
      <c r="C27" s="679" t="n">
        <v>11.4313666666667</v>
      </c>
      <c r="D27" s="679" t="n">
        <v>12.2865833333333</v>
      </c>
      <c r="E27" s="679" t="n">
        <v>16.1540713333333</v>
      </c>
      <c r="F27" s="679" t="n">
        <v>16.1540713333333</v>
      </c>
      <c r="G27" s="679" t="n">
        <v>16.2109753333333</v>
      </c>
      <c r="H27" s="679" t="n">
        <v>16.2109753333333</v>
      </c>
      <c r="I27" s="679" t="n">
        <v>25.0765876</v>
      </c>
      <c r="J27" s="679" t="n">
        <v>18.4988404</v>
      </c>
      <c r="K27" s="679" t="n">
        <v>12.6987696666667</v>
      </c>
      <c r="L27" s="679" t="n">
        <v>10.948054</v>
      </c>
      <c r="M27" s="679" t="n">
        <v>12.06675</v>
      </c>
    </row>
    <row r="28" customFormat="false" ht="12.75" hidden="false" customHeight="false" outlineLevel="0" collapsed="false">
      <c r="A28" s="0" t="n">
        <v>25</v>
      </c>
      <c r="B28" s="679" t="n">
        <v>12.33715</v>
      </c>
      <c r="C28" s="679" t="n">
        <v>11.3565</v>
      </c>
      <c r="D28" s="679" t="n">
        <v>12.1318</v>
      </c>
      <c r="E28" s="679" t="n">
        <v>15.926285</v>
      </c>
      <c r="F28" s="679" t="n">
        <v>15.926285</v>
      </c>
      <c r="G28" s="679" t="n">
        <v>15.8121375</v>
      </c>
      <c r="H28" s="679" t="n">
        <v>15.8121375</v>
      </c>
      <c r="I28" s="679" t="n">
        <v>24.30479125</v>
      </c>
      <c r="J28" s="679" t="n">
        <v>18.08734</v>
      </c>
      <c r="K28" s="679" t="n">
        <v>12.618355</v>
      </c>
      <c r="L28" s="679" t="n">
        <v>10.87397</v>
      </c>
      <c r="M28" s="679" t="n">
        <v>11.9249</v>
      </c>
    </row>
    <row r="29" customFormat="false" ht="12.75" hidden="false" customHeight="false" outlineLevel="0" collapsed="false">
      <c r="A29" s="0" t="n">
        <v>26</v>
      </c>
      <c r="B29" s="679" t="n">
        <v>12.2723553846154</v>
      </c>
      <c r="C29" s="679" t="n">
        <v>11.2878</v>
      </c>
      <c r="D29" s="679" t="n">
        <v>11.9899230769231</v>
      </c>
      <c r="E29" s="679" t="n">
        <v>15.7174512307692</v>
      </c>
      <c r="F29" s="679" t="n">
        <v>15.7174512307692</v>
      </c>
      <c r="G29" s="679" t="n">
        <v>15.4448753076923</v>
      </c>
      <c r="H29" s="679" t="n">
        <v>15.4448753076923</v>
      </c>
      <c r="I29" s="679" t="n">
        <v>23.5929256692308</v>
      </c>
      <c r="J29" s="679" t="n">
        <v>17.7100972923077</v>
      </c>
      <c r="K29" s="679" t="n">
        <v>12.5476835384615</v>
      </c>
      <c r="L29" s="679" t="n">
        <v>10.8122344615385</v>
      </c>
      <c r="M29" s="679" t="n">
        <v>11.7950769230769</v>
      </c>
    </row>
    <row r="30" customFormat="false" ht="12.75" hidden="false" customHeight="false" outlineLevel="0" collapsed="false">
      <c r="A30" s="0" t="n">
        <v>27</v>
      </c>
      <c r="B30" s="679" t="n">
        <v>12.2125818518519</v>
      </c>
      <c r="C30" s="679" t="n">
        <v>11.2245814814815</v>
      </c>
      <c r="D30" s="679" t="n">
        <v>11.8595185185185</v>
      </c>
      <c r="E30" s="679" t="n">
        <v>15.5254641851852</v>
      </c>
      <c r="F30" s="679" t="n">
        <v>15.5254641851852</v>
      </c>
      <c r="G30" s="679" t="n">
        <v>15.1056803518519</v>
      </c>
      <c r="H30" s="679" t="n">
        <v>15.1056803518519</v>
      </c>
      <c r="I30" s="679" t="n">
        <v>22.9343318833333</v>
      </c>
      <c r="J30" s="679" t="n">
        <v>17.3633058666667</v>
      </c>
      <c r="K30" s="679" t="n">
        <v>12.4856727037037</v>
      </c>
      <c r="L30" s="679" t="n">
        <v>10.7614753333333</v>
      </c>
      <c r="M30" s="679" t="n">
        <v>11.6759444444444</v>
      </c>
    </row>
    <row r="31" customFormat="false" ht="12.75" hidden="false" customHeight="false" outlineLevel="0" collapsed="false">
      <c r="A31" s="0" t="n">
        <v>28</v>
      </c>
      <c r="B31" s="679" t="n">
        <v>12.1572914285714</v>
      </c>
      <c r="C31" s="679" t="n">
        <v>11.1662571428571</v>
      </c>
      <c r="D31" s="679" t="n">
        <v>11.7393571428571</v>
      </c>
      <c r="E31" s="679" t="n">
        <v>15.3485188571429</v>
      </c>
      <c r="F31" s="679" t="n">
        <v>15.3485188571429</v>
      </c>
      <c r="G31" s="679" t="n">
        <v>14.7915454285714</v>
      </c>
      <c r="H31" s="679" t="n">
        <v>14.7915454285714</v>
      </c>
      <c r="I31" s="679" t="n">
        <v>22.3233022</v>
      </c>
      <c r="J31" s="679" t="n">
        <v>17.0437030857143</v>
      </c>
      <c r="K31" s="679" t="n">
        <v>12.4313945714286</v>
      </c>
      <c r="L31" s="679" t="n">
        <v>10.7205165714286</v>
      </c>
      <c r="M31" s="679" t="n">
        <v>11.5663571428571</v>
      </c>
    </row>
    <row r="32" customFormat="false" ht="12.75" hidden="false" customHeight="false" outlineLevel="0" collapsed="false">
      <c r="A32" s="0" t="n">
        <v>29</v>
      </c>
      <c r="B32" s="679" t="n">
        <v>12.1060203448276</v>
      </c>
      <c r="C32" s="679" t="n">
        <v>11.1123206896552</v>
      </c>
      <c r="D32" s="679" t="n">
        <v>11.6283793103448</v>
      </c>
      <c r="E32" s="679" t="n">
        <v>15.1850592068966</v>
      </c>
      <c r="F32" s="679" t="n">
        <v>15.1850592068966</v>
      </c>
      <c r="G32" s="679" t="n">
        <v>14.4998781206897</v>
      </c>
      <c r="H32" s="679" t="n">
        <v>14.4998781206897</v>
      </c>
      <c r="I32" s="679" t="n">
        <v>21.7549161948276</v>
      </c>
      <c r="J32" s="679" t="n">
        <v>16.7484763310345</v>
      </c>
      <c r="K32" s="679" t="n">
        <v>12.3840492068966</v>
      </c>
      <c r="L32" s="679" t="n">
        <v>10.6883443448276</v>
      </c>
      <c r="M32" s="679" t="n">
        <v>11.4653275862069</v>
      </c>
    </row>
    <row r="33" customFormat="false" ht="12.75" hidden="false" customHeight="false" outlineLevel="0" collapsed="false">
      <c r="A33" s="0" t="n">
        <v>30</v>
      </c>
      <c r="B33" s="679" t="n">
        <v>12.0583666666667</v>
      </c>
      <c r="C33" s="679" t="n">
        <v>11.0623333333333</v>
      </c>
      <c r="D33" s="679" t="n">
        <v>11.5256666666667</v>
      </c>
      <c r="E33" s="679" t="n">
        <v>15.0337366666667</v>
      </c>
      <c r="F33" s="679" t="n">
        <v>15.0337366666667</v>
      </c>
      <c r="G33" s="679" t="n">
        <v>14.2284316666667</v>
      </c>
      <c r="H33" s="679" t="n">
        <v>14.2284316666667</v>
      </c>
      <c r="I33" s="679" t="n">
        <v>21.2249095</v>
      </c>
      <c r="J33" s="679" t="n">
        <v>16.475188</v>
      </c>
      <c r="K33" s="679" t="n">
        <v>12.3429433333333</v>
      </c>
      <c r="L33" s="679" t="n">
        <v>10.66408</v>
      </c>
      <c r="M33" s="679" t="n">
        <v>11.372</v>
      </c>
    </row>
    <row r="34" customFormat="false" ht="12.75" hidden="false" customHeight="false" outlineLevel="0" collapsed="false">
      <c r="A34" s="0" t="n">
        <v>31</v>
      </c>
      <c r="B34" s="679" t="n">
        <v>12.0139803225806</v>
      </c>
      <c r="C34" s="679" t="n">
        <v>11.0159129032258</v>
      </c>
      <c r="D34" s="679" t="n">
        <v>11.4304193548387</v>
      </c>
      <c r="E34" s="679" t="n">
        <v>14.8933766774194</v>
      </c>
      <c r="F34" s="679" t="n">
        <v>14.8933766774194</v>
      </c>
      <c r="G34" s="679" t="n">
        <v>13.9752492096774</v>
      </c>
      <c r="H34" s="679" t="n">
        <v>13.9752492096774</v>
      </c>
      <c r="I34" s="679" t="n">
        <v>20.7295679887097</v>
      </c>
      <c r="J34" s="679" t="n">
        <v>16.2217150193548</v>
      </c>
      <c r="K34" s="679" t="n">
        <v>12.3074731290323</v>
      </c>
      <c r="L34" s="679" t="n">
        <v>10.6469582580645</v>
      </c>
      <c r="M34" s="679" t="n">
        <v>11.2856290322581</v>
      </c>
    </row>
    <row r="35" customFormat="false" ht="12.75" hidden="false" customHeight="false" outlineLevel="0" collapsed="false">
      <c r="A35" s="0" t="n">
        <v>32</v>
      </c>
      <c r="B35" s="679" t="n">
        <v>11.972555</v>
      </c>
      <c r="C35" s="679" t="n">
        <v>10.972725</v>
      </c>
      <c r="D35" s="679" t="n">
        <v>11.3419375</v>
      </c>
      <c r="E35" s="679" t="n">
        <v>14.7629515</v>
      </c>
      <c r="F35" s="679" t="n">
        <v>14.7629515</v>
      </c>
      <c r="G35" s="679" t="n">
        <v>13.7386185</v>
      </c>
      <c r="H35" s="679" t="n">
        <v>13.7386185</v>
      </c>
      <c r="I35" s="679" t="n">
        <v>20.2656418</v>
      </c>
      <c r="J35" s="679" t="n">
        <v>15.9861997</v>
      </c>
      <c r="K35" s="679" t="n">
        <v>12.27711025</v>
      </c>
      <c r="L35" s="679" t="n">
        <v>10.6363095</v>
      </c>
      <c r="M35" s="679" t="n">
        <v>11.2055625</v>
      </c>
    </row>
    <row r="36" customFormat="false" ht="12.75" hidden="false" customHeight="false" outlineLevel="0" collapsed="false">
      <c r="A36" s="0" t="n">
        <v>33</v>
      </c>
      <c r="B36" s="679" t="n">
        <v>11.9338215151515</v>
      </c>
      <c r="C36" s="679" t="n">
        <v>10.9324757575758</v>
      </c>
      <c r="D36" s="679" t="n">
        <v>11.2596060606061</v>
      </c>
      <c r="E36" s="679" t="n">
        <v>14.641557969697</v>
      </c>
      <c r="F36" s="679" t="n">
        <v>14.641557969697</v>
      </c>
      <c r="G36" s="679" t="n">
        <v>13.5170348333333</v>
      </c>
      <c r="H36" s="679" t="n">
        <v>13.5170348333333</v>
      </c>
      <c r="I36" s="679" t="n">
        <v>19.8302749954545</v>
      </c>
      <c r="J36" s="679" t="n">
        <v>15.7670095272727</v>
      </c>
      <c r="K36" s="679" t="n">
        <v>12.2513903939394</v>
      </c>
      <c r="L36" s="679" t="n">
        <v>10.6315452727273</v>
      </c>
      <c r="M36" s="679" t="n">
        <v>11.1312272727273</v>
      </c>
    </row>
    <row r="37" customFormat="false" ht="12.75" hidden="false" customHeight="false" outlineLevel="0" collapsed="false">
      <c r="A37" s="0" t="n">
        <v>34</v>
      </c>
      <c r="B37" s="679" t="n">
        <v>11.8975423529412</v>
      </c>
      <c r="C37" s="679" t="n">
        <v>10.8949058823529</v>
      </c>
      <c r="D37" s="679" t="n">
        <v>11.1828823529412</v>
      </c>
      <c r="E37" s="679" t="n">
        <v>14.5283991764706</v>
      </c>
      <c r="F37" s="679" t="n">
        <v>14.5283991764706</v>
      </c>
      <c r="G37" s="679" t="n">
        <v>13.3091705294118</v>
      </c>
      <c r="H37" s="679" t="n">
        <v>13.3091705294118</v>
      </c>
      <c r="I37" s="679" t="n">
        <v>19.4209476294118</v>
      </c>
      <c r="J37" s="679" t="n">
        <v>15.5627040470588</v>
      </c>
      <c r="K37" s="679" t="n">
        <v>12.2299038823529</v>
      </c>
      <c r="L37" s="679" t="n">
        <v>10.6321463529412</v>
      </c>
      <c r="M37" s="679" t="n">
        <v>11.0621176470588</v>
      </c>
    </row>
    <row r="38" customFormat="false" ht="12.75" hidden="false" customHeight="false" outlineLevel="0" collapsed="false">
      <c r="A38" s="0" t="n">
        <v>35</v>
      </c>
      <c r="B38" s="679" t="n">
        <v>11.8635071428571</v>
      </c>
      <c r="C38" s="679" t="n">
        <v>10.8597857142857</v>
      </c>
      <c r="D38" s="679" t="n">
        <v>11.1112857142857</v>
      </c>
      <c r="E38" s="679" t="n">
        <v>14.4227692857143</v>
      </c>
      <c r="F38" s="679" t="n">
        <v>14.4227692857143</v>
      </c>
      <c r="G38" s="679" t="n">
        <v>13.1138496428571</v>
      </c>
      <c r="H38" s="679" t="n">
        <v>13.1138496428571</v>
      </c>
      <c r="I38" s="679" t="n">
        <v>19.03542775</v>
      </c>
      <c r="J38" s="679" t="n">
        <v>15.3720074285714</v>
      </c>
      <c r="K38" s="679" t="n">
        <v>12.2122878571429</v>
      </c>
      <c r="L38" s="679" t="n">
        <v>10.6376528571429</v>
      </c>
      <c r="M38" s="679" t="n">
        <v>10.9977857142857</v>
      </c>
    </row>
    <row r="39" customFormat="false" ht="12.75" hidden="false" customHeight="false" outlineLevel="0" collapsed="false">
      <c r="A39" s="0" t="n">
        <v>36</v>
      </c>
      <c r="B39" s="679" t="n">
        <v>11.8315288888889</v>
      </c>
      <c r="C39" s="679" t="n">
        <v>10.8269111111111</v>
      </c>
      <c r="D39" s="679" t="n">
        <v>11.0443888888889</v>
      </c>
      <c r="E39" s="679" t="n">
        <v>14.3240408888889</v>
      </c>
      <c r="F39" s="679" t="n">
        <v>14.3240408888889</v>
      </c>
      <c r="G39" s="679" t="n">
        <v>12.9300268888889</v>
      </c>
      <c r="H39" s="679" t="n">
        <v>12.9300268888889</v>
      </c>
      <c r="I39" s="679" t="n">
        <v>18.6717314</v>
      </c>
      <c r="J39" s="679" t="n">
        <v>15.1937856</v>
      </c>
      <c r="K39" s="679" t="n">
        <v>12.1982197777778</v>
      </c>
      <c r="L39" s="679" t="n">
        <v>10.647656</v>
      </c>
      <c r="M39" s="679" t="n">
        <v>10.9378333333333</v>
      </c>
    </row>
    <row r="40" customFormat="false" ht="12.75" hidden="false" customHeight="false" outlineLevel="0" collapsed="false">
      <c r="A40" s="0" t="n">
        <v>37</v>
      </c>
      <c r="B40" s="679" t="n">
        <v>11.8014408108108</v>
      </c>
      <c r="C40" s="679" t="n">
        <v>10.7961</v>
      </c>
      <c r="D40" s="679" t="n">
        <v>10.9818108108108</v>
      </c>
      <c r="E40" s="679" t="n">
        <v>14.2316544054054</v>
      </c>
      <c r="F40" s="679" t="n">
        <v>14.2316544054054</v>
      </c>
      <c r="G40" s="679" t="n">
        <v>12.7567699864865</v>
      </c>
      <c r="H40" s="679" t="n">
        <v>12.7567699864865</v>
      </c>
      <c r="I40" s="679" t="n">
        <v>18.3280891040541</v>
      </c>
      <c r="J40" s="679" t="n">
        <v>15.0270270918919</v>
      </c>
      <c r="K40" s="679" t="n">
        <v>12.187411972973</v>
      </c>
      <c r="L40" s="679" t="n">
        <v>10.6617911891892</v>
      </c>
      <c r="M40" s="679" t="n">
        <v>10.8819054054054</v>
      </c>
    </row>
    <row r="41" customFormat="false" ht="12.75" hidden="false" customHeight="false" outlineLevel="0" collapsed="false">
      <c r="A41" s="0" t="n">
        <v>38</v>
      </c>
      <c r="B41" s="679" t="n">
        <v>11.7730936842105</v>
      </c>
      <c r="C41" s="679" t="n">
        <v>10.7671894736842</v>
      </c>
      <c r="D41" s="679" t="n">
        <v>10.9232105263158</v>
      </c>
      <c r="E41" s="679" t="n">
        <v>14.1451091578947</v>
      </c>
      <c r="F41" s="679" t="n">
        <v>14.1451091578947</v>
      </c>
      <c r="G41" s="679" t="n">
        <v>12.5932447894737</v>
      </c>
      <c r="H41" s="679" t="n">
        <v>12.5932447894737</v>
      </c>
      <c r="I41" s="679" t="n">
        <v>18.0029176473684</v>
      </c>
      <c r="J41" s="679" t="n">
        <v>14.8708269052632</v>
      </c>
      <c r="K41" s="679" t="n">
        <v>12.1796070526316</v>
      </c>
      <c r="L41" s="679" t="n">
        <v>10.6797322105263</v>
      </c>
      <c r="M41" s="679" t="n">
        <v>10.8296842105263</v>
      </c>
    </row>
    <row r="42" customFormat="false" ht="12.75" hidden="false" customHeight="false" outlineLevel="0" collapsed="false">
      <c r="A42" s="0" t="n">
        <v>39</v>
      </c>
      <c r="B42" s="679" t="n">
        <v>11.7463535897436</v>
      </c>
      <c r="C42" s="679" t="n">
        <v>10.7400333333333</v>
      </c>
      <c r="D42" s="679" t="n">
        <v>10.8682820512821</v>
      </c>
      <c r="E42" s="679" t="n">
        <v>14.0639558205128</v>
      </c>
      <c r="F42" s="679" t="n">
        <v>14.0639558205128</v>
      </c>
      <c r="G42" s="679" t="n">
        <v>12.4387027051282</v>
      </c>
      <c r="H42" s="679" t="n">
        <v>12.4387027051282</v>
      </c>
      <c r="I42" s="679" t="n">
        <v>17.6947961961538</v>
      </c>
      <c r="J42" s="679" t="n">
        <v>14.7243728615385</v>
      </c>
      <c r="K42" s="679" t="n">
        <v>12.174574025641</v>
      </c>
      <c r="L42" s="679" t="n">
        <v>10.7011863076923</v>
      </c>
      <c r="M42" s="679" t="n">
        <v>10.7808846153846</v>
      </c>
    </row>
    <row r="43" customFormat="false" ht="12.75" hidden="false" customHeight="false" outlineLevel="0" collapsed="false">
      <c r="A43" s="0" t="n">
        <v>40</v>
      </c>
      <c r="B43" s="679" t="n">
        <v>11.7211</v>
      </c>
      <c r="C43" s="679" t="n">
        <v>10.7145</v>
      </c>
      <c r="D43" s="679" t="n">
        <v>10.81675</v>
      </c>
      <c r="E43" s="679" t="n">
        <v>13.98779</v>
      </c>
      <c r="F43" s="679" t="n">
        <v>13.98779</v>
      </c>
      <c r="G43" s="679" t="n">
        <v>12.29247</v>
      </c>
      <c r="H43" s="679" t="n">
        <v>12.29247</v>
      </c>
      <c r="I43" s="679" t="n">
        <v>17.402446</v>
      </c>
      <c r="J43" s="679" t="n">
        <v>14.586934</v>
      </c>
      <c r="K43" s="679" t="n">
        <v>12.172105</v>
      </c>
      <c r="L43" s="679" t="n">
        <v>10.72589</v>
      </c>
      <c r="M43" s="679" t="n">
        <v>10.73525</v>
      </c>
    </row>
    <row r="44" customFormat="false" ht="12.75" hidden="false" customHeight="false" outlineLevel="0" collapsed="false">
      <c r="A44" s="0" t="n">
        <v>41</v>
      </c>
      <c r="B44" s="679" t="n">
        <v>11.6972241463415</v>
      </c>
      <c r="C44" s="679" t="n">
        <v>10.6904707317073</v>
      </c>
      <c r="D44" s="679" t="n">
        <v>10.7683658536585</v>
      </c>
      <c r="E44" s="679" t="n">
        <v>13.9162467560976</v>
      </c>
      <c r="F44" s="679" t="n">
        <v>13.9162467560976</v>
      </c>
      <c r="G44" s="679" t="n">
        <v>12.1539386707317</v>
      </c>
      <c r="H44" s="679" t="n">
        <v>12.1539386707317</v>
      </c>
      <c r="I44" s="679" t="n">
        <v>17.1247130646341</v>
      </c>
      <c r="J44" s="679" t="n">
        <v>14.4578506731707</v>
      </c>
      <c r="K44" s="679" t="n">
        <v>12.1720123658537</v>
      </c>
      <c r="L44" s="679" t="n">
        <v>10.7536055121951</v>
      </c>
      <c r="M44" s="679" t="n">
        <v>10.6925487804878</v>
      </c>
    </row>
    <row r="45" customFormat="false" ht="12.75" hidden="false" customHeight="false" outlineLevel="0" collapsed="false">
      <c r="A45" s="0" t="n">
        <v>42</v>
      </c>
      <c r="B45" s="679" t="n">
        <v>11.6746276190476</v>
      </c>
      <c r="C45" s="679" t="n">
        <v>10.6678380952381</v>
      </c>
      <c r="D45" s="679" t="n">
        <v>10.7229047619048</v>
      </c>
      <c r="E45" s="679" t="n">
        <v>13.8489959047619</v>
      </c>
      <c r="F45" s="679" t="n">
        <v>13.8489959047619</v>
      </c>
      <c r="G45" s="679" t="n">
        <v>12.0225586190476</v>
      </c>
      <c r="H45" s="679" t="n">
        <v>12.0225586190476</v>
      </c>
      <c r="I45" s="679" t="n">
        <v>16.8605533</v>
      </c>
      <c r="J45" s="679" t="n">
        <v>14.3365260571429</v>
      </c>
      <c r="K45" s="679" t="n">
        <v>12.1741263809524</v>
      </c>
      <c r="L45" s="679" t="n">
        <v>10.7841177142857</v>
      </c>
      <c r="M45" s="679" t="n">
        <v>10.6525714285714</v>
      </c>
    </row>
    <row r="46" customFormat="false" ht="12.75" hidden="false" customHeight="false" outlineLevel="0" collapsed="false">
      <c r="A46" s="0" t="n">
        <v>43</v>
      </c>
      <c r="B46" s="679" t="n">
        <v>11.6532211627907</v>
      </c>
      <c r="C46" s="679" t="n">
        <v>10.6465046511628</v>
      </c>
      <c r="D46" s="679" t="n">
        <v>10.6801627906977</v>
      </c>
      <c r="E46" s="679" t="n">
        <v>13.7857379767442</v>
      </c>
      <c r="F46" s="679" t="n">
        <v>13.7857379767442</v>
      </c>
      <c r="G46" s="679" t="n">
        <v>11.8978309186047</v>
      </c>
      <c r="H46" s="679" t="n">
        <v>11.8978309186047</v>
      </c>
      <c r="I46" s="679" t="n">
        <v>16.6090197406977</v>
      </c>
      <c r="J46" s="679" t="n">
        <v>14.2224188465116</v>
      </c>
      <c r="K46" s="679" t="n">
        <v>12.1782930930233</v>
      </c>
      <c r="L46" s="679" t="n">
        <v>10.8172314883721</v>
      </c>
      <c r="M46" s="679" t="n">
        <v>10.6151279069767</v>
      </c>
    </row>
    <row r="47" customFormat="false" ht="12.75" hidden="false" customHeight="false" outlineLevel="0" collapsed="false">
      <c r="A47" s="0" t="n">
        <v>44</v>
      </c>
      <c r="B47" s="679" t="n">
        <v>11.6329236363636</v>
      </c>
      <c r="C47" s="679" t="n">
        <v>10.6263818181818</v>
      </c>
      <c r="D47" s="679" t="n">
        <v>10.6399545454545</v>
      </c>
      <c r="E47" s="679" t="n">
        <v>13.7262007272727</v>
      </c>
      <c r="F47" s="679" t="n">
        <v>13.7262007272727</v>
      </c>
      <c r="G47" s="679" t="n">
        <v>11.779302</v>
      </c>
      <c r="H47" s="679" t="n">
        <v>11.779302</v>
      </c>
      <c r="I47" s="679" t="n">
        <v>16.3692515090909</v>
      </c>
      <c r="J47" s="679" t="n">
        <v>14.1150369454545</v>
      </c>
      <c r="K47" s="679" t="n">
        <v>12.1843725454545</v>
      </c>
      <c r="L47" s="679" t="n">
        <v>10.8527694545455</v>
      </c>
      <c r="M47" s="679" t="n">
        <v>10.5800454545455</v>
      </c>
    </row>
    <row r="48" customFormat="false" ht="12.75" hidden="false" customHeight="false" outlineLevel="0" collapsed="false">
      <c r="A48" s="0" t="n">
        <v>45</v>
      </c>
      <c r="B48" s="679" t="n">
        <v>11.6136611111111</v>
      </c>
      <c r="C48" s="679" t="n">
        <v>10.6073888888889</v>
      </c>
      <c r="D48" s="679" t="n">
        <v>10.6021111111111</v>
      </c>
      <c r="E48" s="679" t="n">
        <v>13.6701361111111</v>
      </c>
      <c r="F48" s="679" t="n">
        <v>13.6701361111111</v>
      </c>
      <c r="G48" s="679" t="n">
        <v>11.6665586111111</v>
      </c>
      <c r="H48" s="679" t="n">
        <v>11.6665586111111</v>
      </c>
      <c r="I48" s="679" t="n">
        <v>16.14046425</v>
      </c>
      <c r="J48" s="679" t="n">
        <v>14.013932</v>
      </c>
      <c r="K48" s="679" t="n">
        <v>12.1922372222222</v>
      </c>
      <c r="L48" s="679" t="n">
        <v>10.89057</v>
      </c>
      <c r="M48" s="679" t="n">
        <v>10.5471666666667</v>
      </c>
    </row>
    <row r="49" customFormat="false" ht="12.75" hidden="false" customHeight="false" outlineLevel="0" collapsed="false">
      <c r="A49" s="0" t="n">
        <v>46</v>
      </c>
      <c r="B49" s="679" t="n">
        <v>11.5953660869565</v>
      </c>
      <c r="C49" s="679" t="n">
        <v>10.589452173913</v>
      </c>
      <c r="D49" s="679" t="n">
        <v>10.5664782608696</v>
      </c>
      <c r="E49" s="679" t="n">
        <v>13.6173176521739</v>
      </c>
      <c r="F49" s="679" t="n">
        <v>13.6173176521739</v>
      </c>
      <c r="G49" s="679" t="n">
        <v>11.5592234347826</v>
      </c>
      <c r="H49" s="679" t="n">
        <v>11.5592234347826</v>
      </c>
      <c r="I49" s="679" t="n">
        <v>15.9219418130435</v>
      </c>
      <c r="J49" s="679" t="n">
        <v>13.9186946434783</v>
      </c>
      <c r="K49" s="679" t="n">
        <v>12.2017706956522</v>
      </c>
      <c r="L49" s="679" t="n">
        <v>10.9304855652174</v>
      </c>
      <c r="M49" s="679" t="n">
        <v>10.516347826087</v>
      </c>
    </row>
    <row r="50" customFormat="false" ht="12.75" hidden="false" customHeight="false" outlineLevel="0" collapsed="false">
      <c r="A50" s="0" t="n">
        <v>47</v>
      </c>
      <c r="B50" s="679" t="n">
        <v>11.5779768085106</v>
      </c>
      <c r="C50" s="679" t="n">
        <v>10.5725042553192</v>
      </c>
      <c r="D50" s="679" t="n">
        <v>10.532914893617</v>
      </c>
      <c r="E50" s="679" t="n">
        <v>13.5675381489362</v>
      </c>
      <c r="F50" s="679" t="n">
        <v>13.5675381489362</v>
      </c>
      <c r="G50" s="679" t="n">
        <v>11.4569512659574</v>
      </c>
      <c r="H50" s="679" t="n">
        <v>11.4569512659574</v>
      </c>
      <c r="I50" s="679" t="n">
        <v>15.7130289968085</v>
      </c>
      <c r="J50" s="679" t="n">
        <v>13.8289503489362</v>
      </c>
      <c r="K50" s="679" t="n">
        <v>12.2128664468085</v>
      </c>
      <c r="L50" s="679" t="n">
        <v>10.9723811489362</v>
      </c>
      <c r="M50" s="679" t="n">
        <v>10.4874574468085</v>
      </c>
    </row>
    <row r="51" customFormat="false" ht="12.75" hidden="false" customHeight="false" outlineLevel="0" collapsed="false">
      <c r="A51" s="0" t="n">
        <v>48</v>
      </c>
      <c r="B51" s="679" t="n">
        <v>11.5614366666667</v>
      </c>
      <c r="C51" s="679" t="n">
        <v>10.5564833333333</v>
      </c>
      <c r="D51" s="679" t="n">
        <v>10.5012916666667</v>
      </c>
      <c r="E51" s="679" t="n">
        <v>13.5206076666667</v>
      </c>
      <c r="F51" s="679" t="n">
        <v>13.5206076666667</v>
      </c>
      <c r="G51" s="679" t="n">
        <v>11.3594256666667</v>
      </c>
      <c r="H51" s="679" t="n">
        <v>11.3594256666667</v>
      </c>
      <c r="I51" s="679" t="n">
        <v>15.5131252</v>
      </c>
      <c r="J51" s="679" t="n">
        <v>13.7443558</v>
      </c>
      <c r="K51" s="679" t="n">
        <v>12.2254268333333</v>
      </c>
      <c r="L51" s="679" t="n">
        <v>11.016133</v>
      </c>
      <c r="M51" s="679" t="n">
        <v>10.460375</v>
      </c>
    </row>
    <row r="52" customFormat="false" ht="12.75" hidden="false" customHeight="false" outlineLevel="0" collapsed="false">
      <c r="A52" s="0" t="n">
        <v>49</v>
      </c>
      <c r="B52" s="679" t="n">
        <v>11.5456936734694</v>
      </c>
      <c r="C52" s="679" t="n">
        <v>10.5413326530612</v>
      </c>
      <c r="D52" s="679" t="n">
        <v>10.4714897959184</v>
      </c>
      <c r="E52" s="679" t="n">
        <v>13.4763517755102</v>
      </c>
      <c r="F52" s="679" t="n">
        <v>13.4763517755102</v>
      </c>
      <c r="G52" s="679" t="n">
        <v>11.2663560306122</v>
      </c>
      <c r="H52" s="679" t="n">
        <v>11.2663560306122</v>
      </c>
      <c r="I52" s="679" t="n">
        <v>15.32167885</v>
      </c>
      <c r="J52" s="679" t="n">
        <v>13.6645957061224</v>
      </c>
      <c r="M52" s="679" t="n">
        <v>10.4349897959184</v>
      </c>
    </row>
    <row r="53" customFormat="false" ht="12.75" hidden="false" customHeight="false" outlineLevel="0" collapsed="false">
      <c r="A53" s="0" t="n">
        <v>50</v>
      </c>
      <c r="B53" s="679" t="n">
        <v>11.5307</v>
      </c>
      <c r="C53" s="679" t="n">
        <v>10.527</v>
      </c>
      <c r="D53" s="679" t="n">
        <v>10.4434</v>
      </c>
      <c r="E53" s="679" t="n">
        <v>13.43461</v>
      </c>
      <c r="F53" s="679" t="n">
        <v>13.43461</v>
      </c>
      <c r="G53" s="679" t="n">
        <v>11.177475</v>
      </c>
      <c r="H53" s="679" t="n">
        <v>11.177475</v>
      </c>
      <c r="I53" s="679" t="n">
        <v>15.1381825</v>
      </c>
      <c r="J53" s="679" t="n">
        <v>13.58938</v>
      </c>
      <c r="M53" s="679" t="n">
        <v>10.4112</v>
      </c>
    </row>
    <row r="54" customFormat="false" ht="12.75" hidden="false" customHeight="false" outlineLevel="0" collapsed="false">
      <c r="A54" s="0" t="n">
        <v>51</v>
      </c>
      <c r="B54" s="679" t="n">
        <v>11.5164115686274</v>
      </c>
      <c r="C54" s="679" t="n">
        <v>10.513437254902</v>
      </c>
      <c r="D54" s="679" t="n">
        <v>10.4169215686275</v>
      </c>
      <c r="E54" s="679" t="n">
        <v>13.3952344509804</v>
      </c>
      <c r="F54" s="679" t="n">
        <v>13.3952344509804</v>
      </c>
      <c r="G54" s="679" t="n">
        <v>11.0925361862745</v>
      </c>
      <c r="H54" s="679" t="n">
        <v>11.0925361862745</v>
      </c>
      <c r="I54" s="679" t="n">
        <v>14.9621685029412</v>
      </c>
      <c r="J54" s="679" t="n">
        <v>13.5184413647059</v>
      </c>
      <c r="M54" s="679" t="n">
        <v>10.3889117647059</v>
      </c>
    </row>
    <row r="55" customFormat="false" ht="12.75" hidden="false" customHeight="false" outlineLevel="0" collapsed="false">
      <c r="A55" s="0" t="n">
        <v>52</v>
      </c>
      <c r="B55" s="679" t="n">
        <v>11.5027876923077</v>
      </c>
      <c r="C55" s="679" t="n">
        <v>10.5006</v>
      </c>
      <c r="D55" s="679" t="n">
        <v>10.3919615384615</v>
      </c>
      <c r="E55" s="679" t="n">
        <v>13.3580886153846</v>
      </c>
      <c r="F55" s="679" t="n">
        <v>13.3580886153846</v>
      </c>
      <c r="G55" s="679" t="n">
        <v>11.0113121538462</v>
      </c>
      <c r="H55" s="679" t="n">
        <v>11.0113121538462</v>
      </c>
      <c r="I55" s="679" t="n">
        <v>14.7932051846154</v>
      </c>
      <c r="J55" s="679" t="n">
        <v>13.4515330461538</v>
      </c>
      <c r="M55" s="679" t="n">
        <v>10.3680384615385</v>
      </c>
    </row>
    <row r="56" customFormat="false" ht="12.75" hidden="false" customHeight="false" outlineLevel="0" collapsed="false">
      <c r="A56" s="0" t="n">
        <v>53</v>
      </c>
      <c r="B56" s="679" t="n">
        <v>11.489790754717</v>
      </c>
      <c r="C56" s="679" t="n">
        <v>10.4884471698113</v>
      </c>
      <c r="D56" s="679" t="n">
        <v>10.3684339622642</v>
      </c>
      <c r="E56" s="679" t="n">
        <v>13.3230462830189</v>
      </c>
      <c r="F56" s="679" t="n">
        <v>13.3230462830189</v>
      </c>
      <c r="G56" s="679" t="n">
        <v>10.9335926320755</v>
      </c>
      <c r="H56" s="679" t="n">
        <v>10.9335926320755</v>
      </c>
      <c r="I56" s="679" t="n">
        <v>14.63089345</v>
      </c>
      <c r="J56" s="679" t="n">
        <v>13.3884269132075</v>
      </c>
      <c r="M56" s="679" t="n">
        <v>10.3485</v>
      </c>
    </row>
    <row r="57" customFormat="false" ht="12.75" hidden="false" customHeight="false" outlineLevel="0" collapsed="false">
      <c r="A57" s="0" t="n">
        <v>54</v>
      </c>
      <c r="B57" s="679" t="n">
        <v>11.4773859259259</v>
      </c>
      <c r="C57" s="679" t="n">
        <v>10.4769407407407</v>
      </c>
      <c r="D57" s="679" t="n">
        <v>10.3462592592593</v>
      </c>
      <c r="E57" s="679" t="n">
        <v>13.2899905925926</v>
      </c>
      <c r="F57" s="679" t="n">
        <v>13.2899905925926</v>
      </c>
      <c r="G57" s="679" t="n">
        <v>10.8591829259259</v>
      </c>
      <c r="H57" s="679" t="n">
        <v>10.8591829259259</v>
      </c>
      <c r="I57" s="679" t="n">
        <v>14.4748637666667</v>
      </c>
      <c r="J57" s="679" t="n">
        <v>13.3289117333333</v>
      </c>
      <c r="M57" s="679" t="n">
        <v>10.3302222222222</v>
      </c>
    </row>
    <row r="58" customFormat="false" ht="12.75" hidden="false" customHeight="false" outlineLevel="0" collapsed="false">
      <c r="A58" s="0" t="n">
        <v>55</v>
      </c>
      <c r="B58" s="679" t="n">
        <v>11.4655409090909</v>
      </c>
      <c r="C58" s="679" t="n">
        <v>10.4660454545455</v>
      </c>
      <c r="D58" s="679" t="n">
        <v>10.3253636363636</v>
      </c>
      <c r="E58" s="679" t="n">
        <v>13.2588131818182</v>
      </c>
      <c r="F58" s="679" t="n">
        <v>13.2588131818182</v>
      </c>
      <c r="G58" s="679" t="n">
        <v>10.7879025</v>
      </c>
      <c r="H58" s="679" t="n">
        <v>10.7879025</v>
      </c>
      <c r="I58" s="679" t="n">
        <v>14.3247734772727</v>
      </c>
      <c r="J58" s="679" t="n">
        <v>13.2727916363636</v>
      </c>
      <c r="M58" s="679" t="n">
        <v>10.3131363636364</v>
      </c>
    </row>
    <row r="59" customFormat="false" ht="12.75" hidden="false" customHeight="false" outlineLevel="0" collapsed="false">
      <c r="A59" s="0" t="n">
        <v>56</v>
      </c>
      <c r="B59" s="679" t="n">
        <v>11.4542257142857</v>
      </c>
      <c r="C59" s="679" t="n">
        <v>10.4557285714286</v>
      </c>
      <c r="D59" s="679" t="n">
        <v>10.3056785714286</v>
      </c>
      <c r="E59" s="679" t="n">
        <v>13.2294134285714</v>
      </c>
      <c r="F59" s="679" t="n">
        <v>13.2294134285714</v>
      </c>
      <c r="G59" s="679" t="n">
        <v>10.7195837142857</v>
      </c>
      <c r="H59" s="679" t="n">
        <v>10.7195837142857</v>
      </c>
      <c r="I59" s="679" t="n">
        <v>14.1803044</v>
      </c>
      <c r="J59" s="679" t="n">
        <v>13.2198847428571</v>
      </c>
      <c r="M59" s="679" t="n">
        <v>10.2971785714286</v>
      </c>
    </row>
    <row r="60" customFormat="false" ht="12.75" hidden="false" customHeight="false" outlineLevel="0" collapsed="false">
      <c r="A60" s="0" t="n">
        <v>57</v>
      </c>
      <c r="B60" s="679" t="n">
        <v>11.4434124561404</v>
      </c>
      <c r="C60" s="679" t="n">
        <v>10.4459596491228</v>
      </c>
      <c r="D60" s="679" t="n">
        <v>10.2871403508772</v>
      </c>
      <c r="E60" s="679" t="n">
        <v>13.2016977719298</v>
      </c>
      <c r="F60" s="679" t="n">
        <v>13.2016977719298</v>
      </c>
      <c r="G60" s="679" t="n">
        <v>10.6540706929825</v>
      </c>
      <c r="H60" s="679" t="n">
        <v>10.6540706929825</v>
      </c>
      <c r="I60" s="679" t="n">
        <v>14.0411606815789</v>
      </c>
      <c r="J60" s="679" t="n">
        <v>13.1700219368421</v>
      </c>
      <c r="M60" s="679" t="n">
        <v>10.2822894736842</v>
      </c>
    </row>
    <row r="61" customFormat="false" ht="12.75" hidden="false" customHeight="false" outlineLevel="0" collapsed="false">
      <c r="A61" s="0" t="n">
        <v>58</v>
      </c>
      <c r="B61" s="679" t="n">
        <v>11.4330751724138</v>
      </c>
      <c r="C61" s="679" t="n">
        <v>10.4367103448276</v>
      </c>
      <c r="D61" s="679" t="n">
        <v>10.2696896551724</v>
      </c>
      <c r="E61" s="679" t="n">
        <v>13.1755791034483</v>
      </c>
      <c r="F61" s="679" t="n">
        <v>13.1755791034483</v>
      </c>
      <c r="G61" s="679" t="n">
        <v>10.5912183103448</v>
      </c>
      <c r="H61" s="679" t="n">
        <v>10.5912183103448</v>
      </c>
      <c r="I61" s="679" t="n">
        <v>13.9070668724138</v>
      </c>
      <c r="J61" s="679" t="n">
        <v>13.1230457655172</v>
      </c>
      <c r="M61" s="679" t="n">
        <v>10.2684137931034</v>
      </c>
    </row>
    <row r="62" customFormat="false" ht="12.75" hidden="false" customHeight="false" outlineLevel="0" collapsed="false">
      <c r="A62" s="0" t="n">
        <v>59</v>
      </c>
      <c r="B62" s="679" t="n">
        <v>11.4231896610169</v>
      </c>
      <c r="C62" s="679" t="n">
        <v>10.4279542372881</v>
      </c>
      <c r="D62" s="679" t="n">
        <v>10.2532711864407</v>
      </c>
      <c r="E62" s="679" t="n">
        <v>13.150976220339</v>
      </c>
      <c r="F62" s="679" t="n">
        <v>13.150976220339</v>
      </c>
      <c r="G62" s="679" t="n">
        <v>10.530891279661</v>
      </c>
      <c r="H62" s="679" t="n">
        <v>10.530891279661</v>
      </c>
      <c r="I62" s="679" t="n">
        <v>13.7777661974576</v>
      </c>
      <c r="J62" s="679" t="n">
        <v>13.0788094508475</v>
      </c>
      <c r="M62" s="679" t="n">
        <v>10.2555</v>
      </c>
    </row>
    <row r="63" customFormat="false" ht="12.75" hidden="false" customHeight="false" outlineLevel="0" collapsed="false">
      <c r="A63" s="0" t="n">
        <v>60</v>
      </c>
      <c r="B63" s="679" t="n">
        <v>11.4137333333333</v>
      </c>
      <c r="C63" s="679" t="n">
        <v>10.4196666666667</v>
      </c>
      <c r="D63" s="679" t="n">
        <v>10.2378333333333</v>
      </c>
      <c r="E63" s="679" t="n">
        <v>13.1278133333333</v>
      </c>
      <c r="F63" s="679" t="n">
        <v>13.1278133333333</v>
      </c>
      <c r="G63" s="679" t="n">
        <v>10.4729633333333</v>
      </c>
      <c r="H63" s="679" t="n">
        <v>10.4729633333333</v>
      </c>
      <c r="I63" s="679" t="n">
        <v>13.653019</v>
      </c>
      <c r="J63" s="679" t="n">
        <v>13.037176</v>
      </c>
      <c r="M63" s="679" t="n">
        <v>10.2435</v>
      </c>
    </row>
    <row r="64" customFormat="false" ht="12.75" hidden="false" customHeight="false" outlineLevel="0" collapsed="false">
      <c r="A64" s="0" t="n">
        <v>61</v>
      </c>
      <c r="B64" s="679" t="n">
        <v>11.4046850819672</v>
      </c>
      <c r="C64" s="679" t="n">
        <v>10.4118245901639</v>
      </c>
      <c r="D64" s="679" t="n">
        <v>10.2233278688525</v>
      </c>
      <c r="E64" s="679" t="n">
        <v>13.1060196229508</v>
      </c>
      <c r="F64" s="679" t="n">
        <v>13.1060196229508</v>
      </c>
      <c r="G64" s="679" t="n">
        <v>10.4173164836066</v>
      </c>
      <c r="H64" s="679" t="n">
        <v>10.4173164836066</v>
      </c>
      <c r="I64" s="679" t="n">
        <v>13.5326013385246</v>
      </c>
      <c r="J64" s="679" t="n">
        <v>12.9980174032787</v>
      </c>
      <c r="M64" s="679" t="n">
        <v>10.232368852459</v>
      </c>
    </row>
    <row r="65" customFormat="false" ht="12.75" hidden="false" customHeight="false" outlineLevel="0" collapsed="false">
      <c r="A65" s="0" t="n">
        <v>62</v>
      </c>
      <c r="B65" s="679" t="n">
        <v>11.3960251612903</v>
      </c>
      <c r="C65" s="679" t="n">
        <v>10.4044064516129</v>
      </c>
      <c r="D65" s="679" t="n">
        <v>10.2097096774194</v>
      </c>
      <c r="E65" s="679" t="n">
        <v>13.0855288387097</v>
      </c>
      <c r="F65" s="679" t="n">
        <v>13.0855288387097</v>
      </c>
      <c r="G65" s="679" t="n">
        <v>10.3638403548387</v>
      </c>
      <c r="H65" s="679" t="n">
        <v>10.3638403548387</v>
      </c>
      <c r="I65" s="679" t="n">
        <v>13.4163037193548</v>
      </c>
      <c r="J65" s="679" t="n">
        <v>12.9612139096774</v>
      </c>
      <c r="M65" s="679" t="n">
        <v>10.222064516129</v>
      </c>
    </row>
    <row r="66" customFormat="false" ht="12.75" hidden="false" customHeight="false" outlineLevel="0" collapsed="false">
      <c r="A66" s="0" t="n">
        <v>63</v>
      </c>
      <c r="B66" s="679" t="n">
        <v>11.3877350793651</v>
      </c>
      <c r="C66" s="679" t="n">
        <v>10.3973920634921</v>
      </c>
      <c r="D66" s="679" t="n">
        <v>10.1969365079365</v>
      </c>
      <c r="E66" s="679" t="n">
        <v>13.0662789365079</v>
      </c>
      <c r="F66" s="679" t="n">
        <v>13.0662789365079</v>
      </c>
      <c r="G66" s="679" t="n">
        <v>10.3124315793651</v>
      </c>
      <c r="H66" s="679" t="n">
        <v>10.3124315793651</v>
      </c>
      <c r="I66" s="679" t="n">
        <v>13.30392995</v>
      </c>
      <c r="J66" s="679" t="n">
        <v>12.9266533714286</v>
      </c>
      <c r="M66" s="679" t="n">
        <v>10.2125476190476</v>
      </c>
    </row>
    <row r="67" customFormat="false" ht="12.75" hidden="false" customHeight="false" outlineLevel="0" collapsed="false">
      <c r="A67" s="0" t="n">
        <v>64</v>
      </c>
      <c r="B67" s="679" t="n">
        <v>11.3797975</v>
      </c>
      <c r="C67" s="679" t="n">
        <v>10.3907625</v>
      </c>
      <c r="D67" s="679" t="n">
        <v>10.18496875</v>
      </c>
      <c r="E67" s="679" t="n">
        <v>13.04821175</v>
      </c>
      <c r="F67" s="679" t="n">
        <v>13.04821175</v>
      </c>
      <c r="G67" s="679" t="n">
        <v>10.26299325</v>
      </c>
      <c r="H67" s="679" t="n">
        <v>10.26299325</v>
      </c>
      <c r="I67" s="679" t="n">
        <v>13.1952961</v>
      </c>
      <c r="J67" s="679" t="n">
        <v>12.89423065</v>
      </c>
      <c r="M67" s="679" t="n">
        <v>10.20378125</v>
      </c>
    </row>
    <row r="68" customFormat="false" ht="12.75" hidden="false" customHeight="false" outlineLevel="0" collapsed="false">
      <c r="A68" s="0" t="n">
        <v>65</v>
      </c>
      <c r="B68" s="679" t="n">
        <v>11.3721961538462</v>
      </c>
      <c r="C68" s="679" t="n">
        <v>10.3845</v>
      </c>
      <c r="D68" s="679" t="n">
        <v>10.1737692307692</v>
      </c>
      <c r="E68" s="679" t="n">
        <v>13.0312726923077</v>
      </c>
      <c r="F68" s="679" t="n">
        <v>13.0312726923077</v>
      </c>
      <c r="G68" s="679" t="n">
        <v>10.2154344230769</v>
      </c>
      <c r="H68" s="679" t="n">
        <v>10.2154344230769</v>
      </c>
      <c r="I68" s="679" t="n">
        <v>13.0902295576923</v>
      </c>
      <c r="J68" s="679" t="n">
        <v>12.8638470769231</v>
      </c>
      <c r="M68" s="679" t="n">
        <v>10.1957307692308</v>
      </c>
    </row>
    <row r="69" customFormat="false" ht="12.75" hidden="false" customHeight="false" outlineLevel="0" collapsed="false">
      <c r="A69" s="0" t="n">
        <v>66</v>
      </c>
      <c r="B69" s="679" t="n">
        <v>11.3649157575758</v>
      </c>
      <c r="C69" s="679" t="n">
        <v>10.3785878787879</v>
      </c>
      <c r="D69" s="679" t="n">
        <v>10.163303030303</v>
      </c>
      <c r="E69" s="679" t="n">
        <v>13.0154104848485</v>
      </c>
      <c r="F69" s="679" t="n">
        <v>13.0154104848485</v>
      </c>
      <c r="G69" s="679" t="n">
        <v>10.1696696666667</v>
      </c>
      <c r="H69" s="679" t="n">
        <v>10.1696696666667</v>
      </c>
      <c r="I69" s="679" t="n">
        <v>12.9885681727273</v>
      </c>
      <c r="J69" s="679" t="n">
        <v>12.8354099636364</v>
      </c>
      <c r="M69" s="679" t="n">
        <v>10.1883636363636</v>
      </c>
    </row>
    <row r="70" customFormat="false" ht="12.75" hidden="false" customHeight="false" outlineLevel="0" collapsed="false">
      <c r="A70" s="0" t="n">
        <v>67</v>
      </c>
      <c r="B70" s="679" t="n">
        <v>11.3579419402985</v>
      </c>
      <c r="C70" s="679" t="n">
        <v>10.3730104477612</v>
      </c>
      <c r="D70" s="679" t="n">
        <v>10.1535373134328</v>
      </c>
      <c r="E70" s="679" t="n">
        <v>13.0005769104478</v>
      </c>
      <c r="F70" s="679" t="n">
        <v>13.0005769104478</v>
      </c>
      <c r="G70" s="679" t="n">
        <v>10.1256186492537</v>
      </c>
      <c r="H70" s="679" t="n">
        <v>10.1256186492537</v>
      </c>
      <c r="I70" s="679" t="n">
        <v>12.8901594753731</v>
      </c>
      <c r="J70" s="679" t="n">
        <v>12.8088321552239</v>
      </c>
      <c r="M70" s="679" t="n">
        <v>10.1816492537313</v>
      </c>
    </row>
    <row r="71" customFormat="false" ht="12.75" hidden="false" customHeight="false" outlineLevel="0" collapsed="false">
      <c r="A71" s="0" t="n">
        <v>68</v>
      </c>
      <c r="B71" s="679" t="n">
        <v>11.3512611764706</v>
      </c>
      <c r="C71" s="679" t="n">
        <v>10.3677529411765</v>
      </c>
      <c r="D71" s="679" t="n">
        <v>10.1444411764706</v>
      </c>
      <c r="E71" s="679" t="n">
        <v>12.9867265882353</v>
      </c>
      <c r="F71" s="679" t="n">
        <v>12.9867265882353</v>
      </c>
      <c r="G71" s="679" t="n">
        <v>10.0832057647059</v>
      </c>
      <c r="H71" s="679" t="n">
        <v>10.0832057647059</v>
      </c>
      <c r="I71" s="679" t="n">
        <v>12.7948599647059</v>
      </c>
      <c r="J71" s="679" t="n">
        <v>12.7840316235294</v>
      </c>
      <c r="M71" s="679" t="n">
        <v>10.1755588235294</v>
      </c>
    </row>
    <row r="72" customFormat="false" ht="12.75" hidden="false" customHeight="false" outlineLevel="0" collapsed="false">
      <c r="A72" s="0" t="n">
        <v>69</v>
      </c>
      <c r="B72" s="679" t="n">
        <v>11.3448607246377</v>
      </c>
      <c r="C72" s="679" t="n">
        <v>10.3628014492754</v>
      </c>
      <c r="D72" s="679" t="n">
        <v>10.1359855072464</v>
      </c>
      <c r="G72" s="679" t="n">
        <v>10.0423597898551</v>
      </c>
      <c r="H72" s="679" t="n">
        <v>10.0423597898551</v>
      </c>
      <c r="I72" s="679" t="n">
        <v>12.7025344586957</v>
      </c>
      <c r="M72" s="679" t="n">
        <v>10.1700652173913</v>
      </c>
    </row>
    <row r="73" customFormat="false" ht="12.75" hidden="false" customHeight="false" outlineLevel="0" collapsed="false">
      <c r="A73" s="0" t="n">
        <v>70</v>
      </c>
      <c r="B73" s="679" t="n">
        <v>11.3387285714286</v>
      </c>
      <c r="C73" s="679" t="n">
        <v>10.3581428571429</v>
      </c>
      <c r="D73" s="679" t="n">
        <v>10.1281428571429</v>
      </c>
      <c r="G73" s="679" t="n">
        <v>10.0030135714286</v>
      </c>
      <c r="H73" s="679" t="n">
        <v>10.0030135714286</v>
      </c>
      <c r="I73" s="679" t="n">
        <v>12.6130555</v>
      </c>
      <c r="M73" s="679" t="n">
        <v>10.1651428571429</v>
      </c>
    </row>
    <row r="74" customFormat="false" ht="12.75" hidden="false" customHeight="false" outlineLevel="0" collapsed="false">
      <c r="A74" s="0" t="n">
        <v>71</v>
      </c>
      <c r="B74" s="679" t="n">
        <v>11.3328533802817</v>
      </c>
      <c r="C74" s="679" t="n">
        <v>10.3537647887324</v>
      </c>
      <c r="D74" s="679" t="n">
        <v>10.1208873239437</v>
      </c>
      <c r="G74" s="679" t="n">
        <v>9.96510373943662</v>
      </c>
      <c r="H74" s="679" t="n">
        <v>9.96510373943662</v>
      </c>
      <c r="I74" s="679" t="n">
        <v>12.5263028119718</v>
      </c>
      <c r="M74" s="679" t="n">
        <v>10.1607676056338</v>
      </c>
    </row>
    <row r="75" customFormat="false" ht="12.75" hidden="false" customHeight="false" outlineLevel="0" collapsed="false">
      <c r="A75" s="0" t="n">
        <v>72</v>
      </c>
      <c r="B75" s="679" t="n">
        <v>11.3272244444444</v>
      </c>
      <c r="C75" s="679" t="n">
        <v>10.3496555555556</v>
      </c>
      <c r="D75" s="679" t="n">
        <v>10.1141944444444</v>
      </c>
      <c r="G75" s="679" t="n">
        <v>9.92857044444444</v>
      </c>
      <c r="H75" s="679" t="n">
        <v>9.92857044444444</v>
      </c>
      <c r="I75" s="679" t="n">
        <v>12.4421628</v>
      </c>
      <c r="M75" s="679" t="n">
        <v>10.1569166666667</v>
      </c>
    </row>
    <row r="76" customFormat="false" ht="12.75" hidden="false" customHeight="false" outlineLevel="0" collapsed="false">
      <c r="A76" s="0" t="n">
        <v>73</v>
      </c>
      <c r="B76" s="679" t="n">
        <v>11.3218316438356</v>
      </c>
      <c r="C76" s="679" t="n">
        <v>10.345804109589</v>
      </c>
      <c r="D76" s="679" t="n">
        <v>10.1080410958904</v>
      </c>
      <c r="G76" s="679" t="n">
        <v>9.89335711643836</v>
      </c>
      <c r="H76" s="679" t="n">
        <v>9.89335711643836</v>
      </c>
      <c r="I76" s="679" t="n">
        <v>12.3605280938356</v>
      </c>
      <c r="M76" s="679" t="n">
        <v>10.1535684931507</v>
      </c>
    </row>
    <row r="77" customFormat="false" ht="12.75" hidden="false" customHeight="false" outlineLevel="0" collapsed="false">
      <c r="A77" s="0" t="n">
        <v>74</v>
      </c>
      <c r="B77" s="679" t="n">
        <v>11.3166654054054</v>
      </c>
      <c r="C77" s="679" t="n">
        <v>10.3422</v>
      </c>
      <c r="D77" s="679" t="n">
        <v>10.1024054054054</v>
      </c>
      <c r="G77" s="679" t="n">
        <v>9.85941024324324</v>
      </c>
      <c r="H77" s="679" t="n">
        <v>9.85941024324324</v>
      </c>
      <c r="I77" s="679" t="n">
        <v>12.281297127027</v>
      </c>
      <c r="M77" s="679" t="n">
        <v>10.1507027027027</v>
      </c>
    </row>
    <row r="78" customFormat="false" ht="12.75" hidden="false" customHeight="false" outlineLevel="0" collapsed="false">
      <c r="A78" s="0" t="n">
        <v>75</v>
      </c>
      <c r="B78" s="679" t="n">
        <v>11.3117166666667</v>
      </c>
      <c r="C78" s="679" t="n">
        <v>10.3388333333333</v>
      </c>
      <c r="D78" s="679" t="n">
        <v>10.0972666666667</v>
      </c>
      <c r="G78" s="679" t="n">
        <v>9.82667916666667</v>
      </c>
      <c r="H78" s="679" t="n">
        <v>9.82667916666667</v>
      </c>
      <c r="I78" s="679" t="n">
        <v>12.20437375</v>
      </c>
      <c r="M78" s="679" t="n">
        <v>10.1483</v>
      </c>
    </row>
    <row r="79" customFormat="false" ht="12.75" hidden="false" customHeight="false" outlineLevel="0" collapsed="false">
      <c r="A79" s="0" t="n">
        <v>76</v>
      </c>
      <c r="B79" s="679" t="n">
        <v>11.3069768421053</v>
      </c>
      <c r="C79" s="679" t="n">
        <v>10.3356947368421</v>
      </c>
      <c r="D79" s="679" t="n">
        <v>10.0926052631579</v>
      </c>
      <c r="G79" s="679" t="n">
        <v>9.79511589473684</v>
      </c>
      <c r="H79" s="679" t="n">
        <v>9.79511589473684</v>
      </c>
      <c r="I79" s="679" t="n">
        <v>12.1296668736842</v>
      </c>
      <c r="M79" s="679" t="n">
        <v>10.1463421052632</v>
      </c>
    </row>
    <row r="80" customFormat="false" ht="12.75" hidden="false" customHeight="false" outlineLevel="0" collapsed="false">
      <c r="A80" s="0" t="n">
        <v>77</v>
      </c>
      <c r="B80" s="679" t="n">
        <v>11.3024377922078</v>
      </c>
      <c r="C80" s="679" t="n">
        <v>10.3327753246753</v>
      </c>
      <c r="D80" s="679" t="n">
        <v>10.0884025974026</v>
      </c>
      <c r="G80" s="679" t="n">
        <v>9.76467492857143</v>
      </c>
      <c r="H80" s="679" t="n">
        <v>9.76467492857143</v>
      </c>
      <c r="I80" s="679" t="n">
        <v>12.0570901409091</v>
      </c>
      <c r="M80" s="679" t="n">
        <v>10.1448116883117</v>
      </c>
    </row>
    <row r="81" customFormat="false" ht="12.75" hidden="false" customHeight="false" outlineLevel="0" collapsed="false">
      <c r="A81" s="0" t="n">
        <v>78</v>
      </c>
      <c r="B81" s="679" t="n">
        <v>11.2980917948718</v>
      </c>
      <c r="C81" s="679" t="n">
        <v>10.3300666666667</v>
      </c>
      <c r="D81" s="679" t="n">
        <v>10.084641025641</v>
      </c>
      <c r="G81" s="679" t="n">
        <v>9.7353131025641</v>
      </c>
      <c r="H81" s="679" t="n">
        <v>9.7353131025641</v>
      </c>
      <c r="I81" s="679" t="n">
        <v>11.9865616230769</v>
      </c>
      <c r="M81" s="679" t="n">
        <v>10.1436923076923</v>
      </c>
    </row>
    <row r="82" customFormat="false" ht="12.75" hidden="false" customHeight="false" outlineLevel="0" collapsed="false">
      <c r="A82" s="0" t="n">
        <v>79</v>
      </c>
      <c r="B82" s="679" t="n">
        <v>11.2939315189873</v>
      </c>
      <c r="C82" s="679" t="n">
        <v>10.3275607594937</v>
      </c>
      <c r="D82" s="679" t="n">
        <v>10.0813037974684</v>
      </c>
      <c r="G82" s="679" t="n">
        <v>9.70698943670886</v>
      </c>
      <c r="H82" s="679" t="n">
        <v>9.70698943670886</v>
      </c>
      <c r="I82" s="679" t="n">
        <v>11.9180035398734</v>
      </c>
      <c r="M82" s="679" t="n">
        <v>10.1429683544304</v>
      </c>
    </row>
    <row r="83" customFormat="false" ht="12.75" hidden="false" customHeight="false" outlineLevel="0" collapsed="false">
      <c r="A83" s="0" t="n">
        <v>80</v>
      </c>
      <c r="B83" s="679" t="n">
        <v>11.28995</v>
      </c>
      <c r="C83" s="679" t="n">
        <v>10.32525</v>
      </c>
      <c r="D83" s="679" t="n">
        <v>10.078375</v>
      </c>
      <c r="G83" s="679" t="n">
        <v>9.679665</v>
      </c>
      <c r="H83" s="679" t="n">
        <v>9.679665</v>
      </c>
      <c r="I83" s="679" t="n">
        <v>11.851342</v>
      </c>
      <c r="M83" s="679" t="n">
        <v>10.142625</v>
      </c>
    </row>
    <row r="84" customFormat="false" ht="12.75" hidden="false" customHeight="false" outlineLevel="0" collapsed="false">
      <c r="A84" s="0" t="n">
        <v>81</v>
      </c>
      <c r="B84" s="679" t="n">
        <v>11.286140617284</v>
      </c>
      <c r="C84" s="679" t="n">
        <v>10.3231271604938</v>
      </c>
      <c r="D84" s="679" t="n">
        <v>10.0758395061728</v>
      </c>
      <c r="G84" s="679" t="n">
        <v>9.65330278395062</v>
      </c>
      <c r="H84" s="679" t="n">
        <v>9.65330278395062</v>
      </c>
      <c r="I84" s="679" t="n">
        <v>11.7865067611111</v>
      </c>
      <c r="M84" s="679" t="n">
        <v>10.1426481481482</v>
      </c>
    </row>
    <row r="85" customFormat="false" ht="12.75" hidden="false" customHeight="false" outlineLevel="0" collapsed="false">
      <c r="A85" s="0" t="n">
        <v>82</v>
      </c>
      <c r="B85" s="679" t="n">
        <v>11.2824970731707</v>
      </c>
      <c r="C85" s="679" t="n">
        <v>10.3211853658537</v>
      </c>
      <c r="D85" s="679" t="n">
        <v>10.0736829268293</v>
      </c>
      <c r="G85" s="679" t="n">
        <v>9.62786758536585</v>
      </c>
      <c r="H85" s="679" t="n">
        <v>9.62786758536585</v>
      </c>
      <c r="I85" s="679" t="n">
        <v>11.7234310073171</v>
      </c>
      <c r="M85" s="679" t="n">
        <v>10.1430243902439</v>
      </c>
    </row>
    <row r="86" customFormat="false" ht="12.75" hidden="false" customHeight="false" outlineLevel="0" collapsed="false">
      <c r="A86" s="0" t="n">
        <v>83</v>
      </c>
      <c r="D86" s="679" t="n">
        <v>10.0718915662651</v>
      </c>
      <c r="G86" s="679" t="n">
        <v>9.60332589759036</v>
      </c>
      <c r="H86" s="679" t="n">
        <v>9.60332589759036</v>
      </c>
      <c r="I86" s="679" t="n">
        <v>11.6620511427711</v>
      </c>
      <c r="M86" s="679" t="n">
        <v>10.1437409638554</v>
      </c>
    </row>
    <row r="87" customFormat="false" ht="12.75" hidden="false" customHeight="false" outlineLevel="0" collapsed="false">
      <c r="A87" s="0" t="n">
        <v>84</v>
      </c>
      <c r="D87" s="679" t="n">
        <v>10.0704523809524</v>
      </c>
      <c r="G87" s="679" t="n">
        <v>9.57964580952381</v>
      </c>
      <c r="H87" s="679" t="n">
        <v>9.57964580952381</v>
      </c>
      <c r="I87" s="679" t="n">
        <v>11.6023066</v>
      </c>
      <c r="M87" s="679" t="n">
        <v>10.1447857142857</v>
      </c>
    </row>
    <row r="88" customFormat="false" ht="12.75" hidden="false" customHeight="false" outlineLevel="0" collapsed="false">
      <c r="A88" s="0" t="n">
        <v>85</v>
      </c>
      <c r="D88" s="679" t="n">
        <v>10.0693529411765</v>
      </c>
      <c r="G88" s="679" t="n">
        <v>9.55679691176471</v>
      </c>
      <c r="H88" s="679" t="n">
        <v>9.55679691176471</v>
      </c>
      <c r="I88" s="679" t="n">
        <v>11.5441396617647</v>
      </c>
      <c r="M88" s="679" t="n">
        <v>10.1461470588235</v>
      </c>
    </row>
    <row r="89" customFormat="false" ht="12.75" hidden="false" customHeight="false" outlineLevel="0" collapsed="false">
      <c r="A89" s="0" t="n">
        <v>86</v>
      </c>
      <c r="D89" s="679" t="n">
        <v>10.0685813953488</v>
      </c>
      <c r="G89" s="679" t="n">
        <v>9.53475020930233</v>
      </c>
      <c r="H89" s="679" t="n">
        <v>9.53475020930233</v>
      </c>
      <c r="I89" s="679" t="n">
        <v>11.4874952953488</v>
      </c>
      <c r="M89" s="679" t="n">
        <v>10.1478139534884</v>
      </c>
    </row>
    <row r="90" customFormat="false" ht="12.75" hidden="false" customHeight="false" outlineLevel="0" collapsed="false">
      <c r="A90" s="0" t="n">
        <v>87</v>
      </c>
      <c r="D90" s="679" t="n">
        <v>10.0681264367816</v>
      </c>
      <c r="G90" s="679" t="n">
        <v>9.51347804022989</v>
      </c>
      <c r="H90" s="679" t="n">
        <v>9.51347804022989</v>
      </c>
      <c r="I90" s="679" t="n">
        <v>11.4323209982759</v>
      </c>
      <c r="M90" s="679" t="n">
        <v>10.149775862069</v>
      </c>
    </row>
    <row r="91" customFormat="false" ht="12.75" hidden="false" customHeight="false" outlineLevel="0" collapsed="false">
      <c r="A91" s="0" t="n">
        <v>88</v>
      </c>
      <c r="D91" s="679" t="n">
        <v>10.0679772727273</v>
      </c>
      <c r="G91" s="679" t="n">
        <v>9.492954</v>
      </c>
      <c r="H91" s="679" t="n">
        <v>9.492954</v>
      </c>
      <c r="I91" s="679" t="n">
        <v>11.3785666545455</v>
      </c>
      <c r="M91" s="679" t="n">
        <v>10.1520227272727</v>
      </c>
    </row>
    <row r="92" customFormat="false" ht="12.75" hidden="false" customHeight="false" outlineLevel="0" collapsed="false">
      <c r="A92" s="0" t="n">
        <v>89</v>
      </c>
      <c r="D92" s="679" t="n">
        <v>10.0681235955056</v>
      </c>
      <c r="G92" s="679" t="n">
        <v>9.47315287078652</v>
      </c>
      <c r="H92" s="679" t="n">
        <v>9.47315287078652</v>
      </c>
      <c r="I92" s="679" t="n">
        <v>11.3261844005618</v>
      </c>
      <c r="M92" s="679" t="n">
        <v>10.1545449438202</v>
      </c>
    </row>
    <row r="93" customFormat="false" ht="12.75" hidden="false" customHeight="false" outlineLevel="0" collapsed="false">
      <c r="A93" s="0" t="n">
        <v>90</v>
      </c>
      <c r="D93" s="679" t="n">
        <v>10.0685555555556</v>
      </c>
      <c r="G93" s="679" t="n">
        <v>9.45405055555556</v>
      </c>
      <c r="H93" s="679" t="n">
        <v>9.45405055555556</v>
      </c>
      <c r="I93" s="679" t="n">
        <v>11.2751285</v>
      </c>
      <c r="M93" s="679" t="n">
        <v>10.1573333333333</v>
      </c>
    </row>
    <row r="94" customFormat="false" ht="12.75" hidden="false" customHeight="false" outlineLevel="0" collapsed="false">
      <c r="A94" s="0" t="n">
        <v>91</v>
      </c>
      <c r="D94" s="679" t="n">
        <v>10.0692637362637</v>
      </c>
      <c r="G94" s="679" t="n">
        <v>9.43562401648352</v>
      </c>
      <c r="H94" s="679" t="n">
        <v>9.43562401648352</v>
      </c>
      <c r="I94" s="679" t="n">
        <v>11.2253552269231</v>
      </c>
      <c r="M94" s="679" t="n">
        <v>10.1603791208791</v>
      </c>
    </row>
    <row r="95" customFormat="false" ht="12.75" hidden="false" customHeight="false" outlineLevel="0" collapsed="false">
      <c r="A95" s="0" t="n">
        <v>92</v>
      </c>
      <c r="D95" s="679" t="n">
        <v>10.0702391304348</v>
      </c>
      <c r="G95" s="679" t="n">
        <v>9.4178512173913</v>
      </c>
      <c r="H95" s="679" t="n">
        <v>9.4178512173913</v>
      </c>
      <c r="I95" s="679" t="n">
        <v>11.1768227565217</v>
      </c>
      <c r="M95" s="679" t="n">
        <v>10.1636739130435</v>
      </c>
    </row>
    <row r="96" customFormat="false" ht="12.75" hidden="false" customHeight="false" outlineLevel="0" collapsed="false">
      <c r="A96" s="0" t="n">
        <v>93</v>
      </c>
      <c r="D96" s="679" t="n">
        <v>10.0714731182796</v>
      </c>
      <c r="G96" s="679" t="n">
        <v>9.40071106989247</v>
      </c>
      <c r="H96" s="679" t="n">
        <v>9.40071106989247</v>
      </c>
      <c r="I96" s="679" t="n">
        <v>11.1294910629032</v>
      </c>
      <c r="M96" s="679" t="n">
        <v>10.1672096774194</v>
      </c>
    </row>
    <row r="97" customFormat="false" ht="12.75" hidden="false" customHeight="false" outlineLevel="0" collapsed="false">
      <c r="A97" s="0" t="n">
        <v>94</v>
      </c>
      <c r="D97" s="679" t="n">
        <v>10.0729574468085</v>
      </c>
      <c r="G97" s="679" t="n">
        <v>9.38418338297872</v>
      </c>
      <c r="H97" s="679" t="n">
        <v>9.38418338297872</v>
      </c>
      <c r="I97" s="679" t="n">
        <v>11.0833218234043</v>
      </c>
      <c r="M97" s="679" t="n">
        <v>10.1709787234043</v>
      </c>
    </row>
    <row r="98" customFormat="false" ht="12.75" hidden="false" customHeight="false" outlineLevel="0" collapsed="false">
      <c r="A98" s="0" t="n">
        <v>95</v>
      </c>
      <c r="D98" s="679" t="n">
        <v>10.0746842105263</v>
      </c>
      <c r="G98" s="679" t="n">
        <v>9.36824881578947</v>
      </c>
      <c r="H98" s="679" t="n">
        <v>9.36824881578947</v>
      </c>
      <c r="I98" s="679" t="n">
        <v>11.0382783289474</v>
      </c>
      <c r="M98" s="679" t="n">
        <v>10.1749736842105</v>
      </c>
    </row>
    <row r="99" customFormat="false" ht="12.75" hidden="false" customHeight="false" outlineLevel="0" collapsed="false">
      <c r="A99" s="0" t="n">
        <v>96</v>
      </c>
      <c r="D99" s="679" t="n">
        <v>10.0766458333333</v>
      </c>
      <c r="G99" s="679" t="n">
        <v>9.35288883333333</v>
      </c>
      <c r="H99" s="679" t="n">
        <v>9.35288883333333</v>
      </c>
      <c r="I99" s="679" t="n">
        <v>10.9943254</v>
      </c>
      <c r="M99" s="679" t="n">
        <v>10.1791875</v>
      </c>
    </row>
    <row r="100" customFormat="false" ht="12.75" hidden="false" customHeight="false" outlineLevel="0" collapsed="false">
      <c r="A100" s="0" t="n">
        <v>97</v>
      </c>
      <c r="D100" s="679" t="n">
        <v>10.0788350515464</v>
      </c>
      <c r="G100" s="679" t="n">
        <v>9.33808566494846</v>
      </c>
      <c r="H100" s="679" t="n">
        <v>9.33808566494846</v>
      </c>
      <c r="I100" s="679" t="n">
        <v>10.951429307732</v>
      </c>
      <c r="M100" s="679" t="n">
        <v>10.1836134020619</v>
      </c>
    </row>
    <row r="101" customFormat="false" ht="12.75" hidden="false" customHeight="false" outlineLevel="0" collapsed="false">
      <c r="A101" s="0" t="n">
        <v>98</v>
      </c>
      <c r="D101" s="679" t="n">
        <v>10.0812448979592</v>
      </c>
      <c r="G101" s="679" t="n">
        <v>9.32382226530612</v>
      </c>
      <c r="H101" s="679" t="n">
        <v>9.32382226530612</v>
      </c>
      <c r="I101" s="679" t="n">
        <v>10.9095577</v>
      </c>
      <c r="M101" s="679" t="n">
        <v>10.1882448979592</v>
      </c>
    </row>
    <row r="102" customFormat="false" ht="12.75" hidden="false" customHeight="false" outlineLevel="0" collapsed="false">
      <c r="A102" s="0" t="n">
        <v>99</v>
      </c>
      <c r="D102" s="679" t="n">
        <v>10.0838686868687</v>
      </c>
      <c r="G102" s="679" t="n">
        <v>9.31008227777778</v>
      </c>
      <c r="H102" s="679" t="n">
        <v>9.31008227777778</v>
      </c>
      <c r="I102" s="679" t="n">
        <v>10.8686795318182</v>
      </c>
      <c r="M102" s="679" t="n">
        <v>10.1930757575758</v>
      </c>
    </row>
    <row r="103" customFormat="false" ht="12.75" hidden="false" customHeight="false" outlineLevel="0" collapsed="false">
      <c r="A103" s="0" t="n">
        <v>100</v>
      </c>
      <c r="D103" s="679" t="n">
        <v>10.0867</v>
      </c>
      <c r="G103" s="679" t="n">
        <v>9.29685</v>
      </c>
      <c r="H103" s="679" t="n">
        <v>9.29685</v>
      </c>
      <c r="I103" s="679" t="n">
        <v>10.828765</v>
      </c>
      <c r="M103" s="679" t="n">
        <v>10.1981</v>
      </c>
    </row>
    <row r="104" customFormat="false" ht="12.75" hidden="false" customHeight="false" outlineLevel="0" collapsed="false">
      <c r="A104" s="0" t="n">
        <v>101</v>
      </c>
      <c r="D104" s="679" t="n">
        <v>10.0897326732673</v>
      </c>
      <c r="G104" s="679" t="n">
        <v>9.28411035148515</v>
      </c>
      <c r="H104" s="679" t="n">
        <v>9.28411035148515</v>
      </c>
      <c r="I104" s="679" t="n">
        <v>10.7897854816832</v>
      </c>
      <c r="M104" s="679" t="n">
        <v>10.2033118811881</v>
      </c>
    </row>
    <row r="105" customFormat="false" ht="12.75" hidden="false" customHeight="false" outlineLevel="0" collapsed="false">
      <c r="A105" s="0" t="n">
        <v>102</v>
      </c>
      <c r="D105" s="679" t="n">
        <v>10.0929607843137</v>
      </c>
      <c r="G105" s="679" t="n">
        <v>9.27184884313726</v>
      </c>
      <c r="H105" s="679" t="n">
        <v>9.27184884313726</v>
      </c>
      <c r="I105" s="679" t="n">
        <v>10.7517134764706</v>
      </c>
      <c r="M105" s="679" t="n">
        <v>10.2087058823529</v>
      </c>
    </row>
    <row r="106" customFormat="false" ht="12.75" hidden="false" customHeight="false" outlineLevel="0" collapsed="false">
      <c r="A106" s="0" t="n">
        <v>103</v>
      </c>
      <c r="D106" s="679" t="n">
        <v>10.0963786407767</v>
      </c>
      <c r="G106" s="679" t="n">
        <v>9.26005154854369</v>
      </c>
      <c r="H106" s="679" t="n">
        <v>9.26005154854369</v>
      </c>
      <c r="I106" s="679" t="n">
        <v>10.7145225519417</v>
      </c>
      <c r="M106" s="679" t="n">
        <v>10.2142766990291</v>
      </c>
    </row>
    <row r="107" customFormat="false" ht="12.75" hidden="false" customHeight="false" outlineLevel="0" collapsed="false">
      <c r="A107" s="0" t="n">
        <v>104</v>
      </c>
      <c r="G107" s="679" t="n">
        <v>9.24870507692308</v>
      </c>
      <c r="H107" s="679" t="n">
        <v>9.24870507692308</v>
      </c>
      <c r="I107" s="679" t="n">
        <v>10.6781872923077</v>
      </c>
      <c r="M107" s="679" t="n">
        <v>10.2200192307692</v>
      </c>
    </row>
    <row r="108" customFormat="false" ht="12.75" hidden="false" customHeight="false" outlineLevel="0" collapsed="false">
      <c r="A108" s="0" t="n">
        <v>105</v>
      </c>
      <c r="G108" s="679" t="n">
        <v>9.23779654761905</v>
      </c>
      <c r="H108" s="679" t="n">
        <v>9.23779654761905</v>
      </c>
      <c r="I108" s="679" t="n">
        <v>10.64268325</v>
      </c>
      <c r="M108" s="679" t="n">
        <v>10.2259285714286</v>
      </c>
    </row>
    <row r="109" customFormat="false" ht="12.75" hidden="false" customHeight="false" outlineLevel="0" collapsed="false">
      <c r="A109" s="0" t="n">
        <v>106</v>
      </c>
      <c r="G109" s="679" t="n">
        <v>9.22731356603774</v>
      </c>
      <c r="H109" s="679" t="n">
        <v>9.22731356603774</v>
      </c>
      <c r="I109" s="679" t="n">
        <v>10.6079869</v>
      </c>
      <c r="M109" s="679" t="n">
        <v>10.232</v>
      </c>
    </row>
    <row r="110" customFormat="false" ht="12.75" hidden="false" customHeight="false" outlineLevel="0" collapsed="false">
      <c r="A110" s="0" t="n">
        <v>107</v>
      </c>
      <c r="G110" s="679" t="n">
        <v>9.21724420093458</v>
      </c>
      <c r="H110" s="679" t="n">
        <v>9.21724420093458</v>
      </c>
      <c r="I110" s="679" t="n">
        <v>10.574075596729</v>
      </c>
      <c r="M110" s="679" t="n">
        <v>10.2382289719626</v>
      </c>
    </row>
    <row r="111" customFormat="false" ht="12.75" hidden="false" customHeight="false" outlineLevel="0" collapsed="false">
      <c r="A111" s="0" t="n">
        <v>108</v>
      </c>
      <c r="G111" s="679" t="n">
        <v>9.20757696296296</v>
      </c>
      <c r="H111" s="679" t="n">
        <v>9.20757696296296</v>
      </c>
      <c r="I111" s="679" t="n">
        <v>10.5409275333333</v>
      </c>
      <c r="M111" s="679" t="n">
        <v>10.2446111111111</v>
      </c>
    </row>
    <row r="112" customFormat="false" ht="12.75" hidden="false" customHeight="false" outlineLevel="0" collapsed="false">
      <c r="A112" s="0" t="n">
        <v>109</v>
      </c>
      <c r="I112" s="679" t="n">
        <v>10.508521703211</v>
      </c>
      <c r="M112" s="679" t="n">
        <v>10.2511422018349</v>
      </c>
    </row>
    <row r="113" customFormat="false" ht="12.75" hidden="false" customHeight="false" outlineLevel="0" collapsed="false">
      <c r="A113" s="0" t="n">
        <v>110</v>
      </c>
      <c r="I113" s="679" t="n">
        <v>10.4768378636364</v>
      </c>
      <c r="M113" s="679" t="n">
        <v>10.2578181818182</v>
      </c>
    </row>
    <row r="114" customFormat="false" ht="12.75" hidden="false" customHeight="false" outlineLevel="0" collapsed="false">
      <c r="A114" s="0" t="n">
        <v>111</v>
      </c>
      <c r="I114" s="679" t="n">
        <v>10.4458565013514</v>
      </c>
      <c r="M114" s="679" t="n">
        <v>10.2646351351351</v>
      </c>
    </row>
    <row r="115" customFormat="false" ht="12.75" hidden="false" customHeight="false" outlineLevel="0" collapsed="false">
      <c r="A115" s="0" t="n">
        <v>112</v>
      </c>
      <c r="I115" s="679" t="n">
        <v>10.4155588</v>
      </c>
      <c r="M115" s="679" t="n">
        <v>10.2715892857143</v>
      </c>
    </row>
    <row r="116" customFormat="false" ht="12.75" hidden="false" customHeight="false" outlineLevel="0" collapsed="false">
      <c r="A116" s="0" t="n">
        <v>113</v>
      </c>
      <c r="I116" s="679" t="n">
        <v>10.385926609292</v>
      </c>
      <c r="M116" s="679" t="n">
        <v>10.2786769911504</v>
      </c>
    </row>
    <row r="117" customFormat="false" ht="12.75" hidden="false" customHeight="false" outlineLevel="0" collapsed="false">
      <c r="A117" s="0" t="n">
        <v>114</v>
      </c>
      <c r="I117" s="679" t="n">
        <v>10.3569424157895</v>
      </c>
      <c r="M117" s="679" t="n">
        <v>10.2858947368421</v>
      </c>
    </row>
    <row r="118" customFormat="false" ht="12.75" hidden="false" customHeight="false" outlineLevel="0" collapsed="false">
      <c r="A118" s="0" t="n">
        <v>115</v>
      </c>
      <c r="I118" s="679" t="n">
        <v>10.3285893152174</v>
      </c>
      <c r="M118" s="679" t="n">
        <v>10.2932391304348</v>
      </c>
    </row>
    <row r="119" customFormat="false" ht="12.75" hidden="false" customHeight="false" outlineLevel="0" collapsed="false">
      <c r="A119" s="0" t="n">
        <v>116</v>
      </c>
      <c r="I119" s="679" t="n">
        <v>10.3008509862069</v>
      </c>
      <c r="M119" s="679" t="n">
        <v>10.3007068965517</v>
      </c>
    </row>
    <row r="120" customFormat="false" ht="12.75" hidden="false" customHeight="false" outlineLevel="0" collapsed="false">
      <c r="A120" s="0" t="n">
        <v>117</v>
      </c>
      <c r="I120" s="679" t="n">
        <v>10.2737116653846</v>
      </c>
      <c r="M120" s="679" t="n">
        <v>10.3082948717949</v>
      </c>
    </row>
    <row r="121" customFormat="false" ht="12.75" hidden="false" customHeight="false" outlineLevel="0" collapsed="false">
      <c r="A121" s="0" t="n">
        <v>118</v>
      </c>
      <c r="I121" s="679" t="n">
        <v>10.2471561237288</v>
      </c>
      <c r="M121" s="679" t="n">
        <v>10.316</v>
      </c>
    </row>
    <row r="122" customFormat="false" ht="12.75" hidden="false" customHeight="false" outlineLevel="0" collapsed="false">
      <c r="A122" s="0" t="n">
        <v>119</v>
      </c>
      <c r="I122" s="679" t="n">
        <v>10.2211696441176</v>
      </c>
      <c r="M122" s="679" t="n">
        <v>10.3238193277311</v>
      </c>
    </row>
    <row r="123" customFormat="false" ht="12.75" hidden="false" customHeight="false" outlineLevel="0" collapsed="false">
      <c r="A123" s="0" t="n">
        <v>120</v>
      </c>
      <c r="I123" s="679" t="n">
        <v>10.195738</v>
      </c>
      <c r="M123" s="679" t="n">
        <v>10.33175</v>
      </c>
    </row>
    <row r="124" customFormat="false" ht="12.75" hidden="false" customHeight="false" outlineLevel="0" collapsed="false">
      <c r="A124" s="0" t="n">
        <v>121</v>
      </c>
      <c r="I124" s="679" t="n">
        <v>10.170847435124</v>
      </c>
      <c r="M124" s="679" t="n">
        <v>10.3397892561983</v>
      </c>
    </row>
    <row r="125" customFormat="false" ht="12.75" hidden="false" customHeight="false" outlineLevel="0" collapsed="false">
      <c r="A125" s="0" t="n">
        <v>122</v>
      </c>
      <c r="I125" s="679" t="n">
        <v>10.1464846442623</v>
      </c>
      <c r="M125" s="679" t="n">
        <v>10.3479344262295</v>
      </c>
    </row>
    <row r="126" customFormat="false" ht="12.75" hidden="false" customHeight="false" outlineLevel="0" collapsed="false">
      <c r="A126" s="0" t="n">
        <v>123</v>
      </c>
      <c r="I126" s="679" t="n">
        <v>10.122636754878</v>
      </c>
      <c r="M126" s="679" t="n">
        <v>10.3561829268293</v>
      </c>
    </row>
    <row r="127" customFormat="false" ht="12.75" hidden="false" customHeight="false" outlineLevel="0" collapsed="false">
      <c r="A127" s="0" t="n">
        <v>124</v>
      </c>
      <c r="I127" s="679" t="n">
        <v>10.0992913096774</v>
      </c>
      <c r="M127" s="679" t="n">
        <v>10.3645322580645</v>
      </c>
    </row>
    <row r="128" customFormat="false" ht="12.75" hidden="false" customHeight="false" outlineLevel="0" collapsed="false">
      <c r="A128" s="0" t="n">
        <v>125</v>
      </c>
      <c r="I128" s="679" t="n">
        <v>10.07643625</v>
      </c>
      <c r="M128" s="679" t="n">
        <v>10.37298</v>
      </c>
    </row>
    <row r="129" customFormat="false" ht="12.75" hidden="false" customHeight="false" outlineLevel="0" collapsed="false">
      <c r="A129" s="0" t="n">
        <v>126</v>
      </c>
      <c r="I129" s="679" t="n">
        <v>10.0540599</v>
      </c>
      <c r="M129" s="679" t="n">
        <v>10.3815238095238</v>
      </c>
    </row>
    <row r="130" customFormat="false" ht="12.75" hidden="false" customHeight="false" outlineLevel="0" collapsed="false">
      <c r="A130" s="0" t="n">
        <v>127</v>
      </c>
      <c r="I130" s="679" t="n">
        <v>10.0321509515748</v>
      </c>
      <c r="M130" s="679" t="n">
        <v>10.3901614173228</v>
      </c>
    </row>
    <row r="131" customFormat="false" ht="12.75" hidden="false" customHeight="false" outlineLevel="0" collapsed="false">
      <c r="A131" s="0" t="n">
        <v>128</v>
      </c>
      <c r="I131" s="679" t="n">
        <v>10.01069845</v>
      </c>
      <c r="M131" s="679" t="n">
        <v>10.398890625</v>
      </c>
    </row>
    <row r="132" customFormat="false" ht="12.75" hidden="false" customHeight="false" outlineLevel="0" collapsed="false">
      <c r="A132" s="0" t="n">
        <v>129</v>
      </c>
      <c r="I132" s="679" t="n">
        <v>9.98969178023256</v>
      </c>
      <c r="M132" s="679" t="n">
        <v>10.4077093023256</v>
      </c>
    </row>
    <row r="133" customFormat="false" ht="12.75" hidden="false" customHeight="false" outlineLevel="0" collapsed="false">
      <c r="A133" s="0" t="n">
        <v>130</v>
      </c>
      <c r="I133" s="679" t="n">
        <v>9.96912065384615</v>
      </c>
      <c r="M133" s="679" t="n">
        <v>10.4166153846154</v>
      </c>
    </row>
    <row r="134" customFormat="false" ht="12.75" hidden="false" customHeight="false" outlineLevel="0" collapsed="false">
      <c r="A134" s="0" t="n">
        <v>131</v>
      </c>
      <c r="I134" s="679" t="n">
        <v>9.94897509656489</v>
      </c>
      <c r="M134" s="679" t="n">
        <v>10.425606870229</v>
      </c>
    </row>
    <row r="135" customFormat="false" ht="12.75" hidden="false" customHeight="false" outlineLevel="0" collapsed="false">
      <c r="A135" s="0" t="n">
        <v>132</v>
      </c>
      <c r="I135" s="679" t="n">
        <v>9.92924543636364</v>
      </c>
      <c r="M135" s="679" t="n">
        <v>10.4346818181818</v>
      </c>
    </row>
    <row r="136" customFormat="false" ht="12.75" hidden="false" customHeight="false" outlineLevel="0" collapsed="false">
      <c r="A136" s="0" t="n">
        <v>133</v>
      </c>
      <c r="I136" s="679" t="n">
        <v>9.90992229210526</v>
      </c>
      <c r="M136" s="679" t="n">
        <v>10.4438383458647</v>
      </c>
    </row>
    <row r="137" customFormat="false" ht="12.75" hidden="false" customHeight="false" outlineLevel="0" collapsed="false">
      <c r="A137" s="0" t="n">
        <v>134</v>
      </c>
      <c r="I137" s="679" t="n">
        <v>9.89099656268657</v>
      </c>
      <c r="M137" s="679" t="n">
        <v>10.4530746268657</v>
      </c>
    </row>
    <row r="138" customFormat="false" ht="12.75" hidden="false" customHeight="false" outlineLevel="0" collapsed="false">
      <c r="A138" s="0" t="n">
        <v>135</v>
      </c>
      <c r="I138" s="679" t="n">
        <v>9.87245941666667</v>
      </c>
      <c r="M138" s="679" t="n">
        <v>10.4623888888889</v>
      </c>
    </row>
    <row r="139" customFormat="false" ht="12.75" hidden="false" customHeight="false" outlineLevel="0" collapsed="false">
      <c r="A139" s="0" t="n">
        <v>136</v>
      </c>
      <c r="I139" s="679" t="n">
        <v>9.85430228235294</v>
      </c>
      <c r="M139" s="679" t="n">
        <v>10.4717794117647</v>
      </c>
    </row>
    <row r="140" customFormat="false" ht="12.75" hidden="false" customHeight="false" outlineLevel="0" collapsed="false">
      <c r="A140" s="0" t="n">
        <v>137</v>
      </c>
      <c r="I140" s="679" t="n">
        <v>9.83651683832117</v>
      </c>
      <c r="M140" s="679" t="n">
        <v>10.4812445255474</v>
      </c>
    </row>
    <row r="141" customFormat="false" ht="12.75" hidden="false" customHeight="false" outlineLevel="0" collapsed="false">
      <c r="A141" s="0" t="n">
        <v>138</v>
      </c>
      <c r="I141" s="679" t="n">
        <v>9.81909500434783</v>
      </c>
      <c r="M141" s="679" t="n">
        <v>10.4907826086957</v>
      </c>
    </row>
    <row r="142" customFormat="false" ht="12.75" hidden="false" customHeight="false" outlineLevel="0" collapsed="false">
      <c r="A142" s="0" t="n">
        <v>139</v>
      </c>
      <c r="I142" s="679" t="n">
        <v>9.80202893273381</v>
      </c>
      <c r="M142" s="679" t="n">
        <v>10.5003920863309</v>
      </c>
    </row>
    <row r="143" customFormat="false" ht="12.75" hidden="false" customHeight="false" outlineLevel="0" collapsed="false">
      <c r="A143" s="0" t="n">
        <v>140</v>
      </c>
      <c r="I143" s="679" t="n">
        <v>9.785311</v>
      </c>
      <c r="M143" s="679" t="n">
        <v>10.5100714285714</v>
      </c>
    </row>
    <row r="144" customFormat="false" ht="12.75" hidden="false" customHeight="false" outlineLevel="0" collapsed="false">
      <c r="A144" s="0" t="n">
        <v>141</v>
      </c>
      <c r="I144" s="679" t="n">
        <v>9.76893379893617</v>
      </c>
      <c r="M144" s="679" t="n">
        <v>10.5198191489362</v>
      </c>
    </row>
    <row r="145" customFormat="false" ht="12.75" hidden="false" customHeight="false" outlineLevel="0" collapsed="false">
      <c r="A145" s="0" t="n">
        <v>142</v>
      </c>
      <c r="I145" s="679" t="n">
        <v>9.75289013098592</v>
      </c>
      <c r="M145" s="679" t="n">
        <v>10.5296338028169</v>
      </c>
    </row>
    <row r="146" customFormat="false" ht="12.75" hidden="false" customHeight="false" outlineLevel="0" collapsed="false">
      <c r="A146" s="0" t="n">
        <v>143</v>
      </c>
      <c r="I146" s="679" t="n">
        <v>9.73717299895105</v>
      </c>
      <c r="M146" s="679" t="n">
        <v>10.539513986014</v>
      </c>
    </row>
    <row r="147" customFormat="false" ht="12.75" hidden="false" customHeight="false" outlineLevel="0" collapsed="false">
      <c r="A147" s="0" t="n">
        <v>144</v>
      </c>
      <c r="I147" s="679" t="n">
        <v>9.7217756</v>
      </c>
      <c r="M147" s="679" t="n">
        <v>10.5494583333333</v>
      </c>
    </row>
    <row r="148" customFormat="false" ht="12.75" hidden="false" customHeight="false" outlineLevel="0" collapsed="false">
      <c r="A148" s="0" t="n">
        <v>145</v>
      </c>
      <c r="I148" s="679" t="n">
        <v>9.70669131896552</v>
      </c>
      <c r="M148" s="679" t="n">
        <v>10.5594655172414</v>
      </c>
    </row>
    <row r="149" customFormat="false" ht="12.75" hidden="false" customHeight="false" outlineLevel="0" collapsed="false">
      <c r="A149" s="0" t="n">
        <v>146</v>
      </c>
      <c r="I149" s="679" t="n">
        <v>9.69191372191781</v>
      </c>
      <c r="M149" s="679" t="n">
        <v>10.5695342465753</v>
      </c>
    </row>
    <row r="150" customFormat="false" ht="12.75" hidden="false" customHeight="false" outlineLevel="0" collapsed="false">
      <c r="A150" s="0" t="n">
        <v>147</v>
      </c>
      <c r="I150" s="679" t="n">
        <v>9.67743655</v>
      </c>
      <c r="M150" s="679" t="n">
        <v>10.5796632653061</v>
      </c>
    </row>
    <row r="151" customFormat="false" ht="12.75" hidden="false" customHeight="false" outlineLevel="0" collapsed="false">
      <c r="A151" s="0" t="n">
        <v>148</v>
      </c>
      <c r="I151" s="679" t="n">
        <v>9.66325371351351</v>
      </c>
      <c r="M151" s="679" t="n">
        <v>10.5898513513514</v>
      </c>
    </row>
    <row r="152" customFormat="false" ht="12.75" hidden="false" customHeight="false" outlineLevel="0" collapsed="false">
      <c r="A152" s="0" t="n">
        <v>149</v>
      </c>
      <c r="I152" s="679" t="n">
        <v>9.64935928624161</v>
      </c>
      <c r="M152" s="679" t="n">
        <v>10.6000973154362</v>
      </c>
    </row>
    <row r="153" customFormat="false" ht="12.75" hidden="false" customHeight="false" outlineLevel="0" collapsed="false">
      <c r="A153" s="0" t="n">
        <v>150</v>
      </c>
      <c r="I153" s="679" t="n">
        <v>9.6357475</v>
      </c>
      <c r="M153" s="679" t="n">
        <v>10.6104</v>
      </c>
    </row>
    <row r="154" customFormat="false" ht="12.75" hidden="false" customHeight="false" outlineLevel="0" collapsed="false">
      <c r="A154" s="0" t="n">
        <v>151</v>
      </c>
      <c r="I154" s="679" t="n">
        <v>9.62241273940397</v>
      </c>
    </row>
    <row r="155" customFormat="false" ht="12.75" hidden="false" customHeight="false" outlineLevel="0" collapsed="false">
      <c r="A155" s="0" t="n">
        <v>152</v>
      </c>
      <c r="I155" s="679" t="n">
        <v>9.60934953684211</v>
      </c>
    </row>
    <row r="156" customFormat="false" ht="12.75" hidden="false" customHeight="false" outlineLevel="0" collapsed="false">
      <c r="A156" s="0" t="n">
        <v>153</v>
      </c>
      <c r="I156" s="679" t="n">
        <v>9.59655256764706</v>
      </c>
    </row>
    <row r="157" customFormat="false" ht="12.75" hidden="false" customHeight="false" outlineLevel="0" collapsed="false">
      <c r="A157" s="0" t="n">
        <v>154</v>
      </c>
      <c r="I157" s="679" t="n">
        <v>9.58401664545455</v>
      </c>
    </row>
    <row r="158" customFormat="false" ht="12.75" hidden="false" customHeight="false" outlineLevel="0" collapsed="false">
      <c r="A158" s="0" t="n">
        <v>155</v>
      </c>
      <c r="I158" s="679" t="n">
        <v>9.57173671774194</v>
      </c>
    </row>
    <row r="159" customFormat="false" ht="12.75" hidden="false" customHeight="false" outlineLevel="0" collapsed="false">
      <c r="A159" s="0" t="n">
        <v>156</v>
      </c>
      <c r="I159" s="679" t="n">
        <v>9.55970786153846</v>
      </c>
    </row>
    <row r="160" customFormat="false" ht="12.75" hidden="false" customHeight="false" outlineLevel="0" collapsed="false">
      <c r="A160" s="0" t="n">
        <v>157</v>
      </c>
      <c r="I160" s="679" t="n">
        <v>9.54792527929936</v>
      </c>
    </row>
    <row r="161" customFormat="false" ht="12.75" hidden="false" customHeight="false" outlineLevel="0" collapsed="false">
      <c r="A161" s="0" t="n">
        <v>158</v>
      </c>
      <c r="I161" s="679" t="n">
        <v>9.53638429493671</v>
      </c>
    </row>
    <row r="162" customFormat="false" ht="12.75" hidden="false" customHeight="false" outlineLevel="0" collapsed="false">
      <c r="A162" s="0" t="n">
        <v>159</v>
      </c>
      <c r="I162" s="679" t="n">
        <v>9.52508035</v>
      </c>
    </row>
    <row r="163" customFormat="false" ht="12.75" hidden="false" customHeight="false" outlineLevel="0" collapsed="false">
      <c r="A163" s="0" t="n">
        <v>160</v>
      </c>
      <c r="I163" s="679" t="n">
        <v>9.514009</v>
      </c>
    </row>
    <row r="164" customFormat="false" ht="12.75" hidden="false" customHeight="false" outlineLevel="0" collapsed="false">
      <c r="A164" s="0" t="n">
        <v>161</v>
      </c>
      <c r="I164" s="679" t="n">
        <v>9.50316591086957</v>
      </c>
    </row>
    <row r="165" customFormat="false" ht="12.75" hidden="false" customHeight="false" outlineLevel="0" collapsed="false">
      <c r="A165" s="0" t="n">
        <v>162</v>
      </c>
      <c r="I165" s="679" t="n">
        <v>9.49254685555556</v>
      </c>
    </row>
    <row r="166" customFormat="false" ht="12.75" hidden="false" customHeight="false" outlineLevel="0" collapsed="false">
      <c r="A166" s="0" t="n">
        <v>163</v>
      </c>
      <c r="I166" s="679" t="n">
        <v>9.4821477107362</v>
      </c>
    </row>
    <row r="167" customFormat="false" ht="12.75" hidden="false" customHeight="false" outlineLevel="0" collapsed="false">
      <c r="A167" s="0" t="n">
        <v>164</v>
      </c>
      <c r="I167" s="679" t="n">
        <v>9.47196445365854</v>
      </c>
    </row>
    <row r="168" customFormat="false" ht="12.75" hidden="false" customHeight="false" outlineLevel="0" collapsed="false">
      <c r="A168" s="0" t="n">
        <v>165</v>
      </c>
      <c r="I168" s="679" t="n">
        <v>9.46199315909091</v>
      </c>
    </row>
    <row r="169" customFormat="false" ht="12.75" hidden="false" customHeight="false" outlineLevel="0" collapsed="false">
      <c r="A169" s="0" t="n">
        <v>166</v>
      </c>
      <c r="I169" s="679" t="n">
        <v>9.45222999638554</v>
      </c>
    </row>
    <row r="170" customFormat="false" ht="12.75" hidden="false" customHeight="false" outlineLevel="0" collapsed="false">
      <c r="A170" s="0" t="n">
        <v>167</v>
      </c>
      <c r="I170" s="679" t="n">
        <v>9.44267122664671</v>
      </c>
    </row>
    <row r="171" customFormat="false" ht="12.75" hidden="false" customHeight="false" outlineLevel="0" collapsed="false">
      <c r="A171" s="0" t="n">
        <v>168</v>
      </c>
      <c r="I171" s="679" t="n">
        <v>9.4333132</v>
      </c>
    </row>
    <row r="172" customFormat="false" ht="12.75" hidden="false" customHeight="false" outlineLevel="0" collapsed="false">
      <c r="A172" s="0" t="n">
        <v>169</v>
      </c>
      <c r="I172" s="679" t="n">
        <v>9.42415235295858</v>
      </c>
    </row>
    <row r="173" customFormat="false" ht="12.75" hidden="false" customHeight="false" outlineLevel="0" collapsed="false">
      <c r="A173" s="0" t="n">
        <v>170</v>
      </c>
      <c r="I173" s="679" t="n">
        <v>9.41518520588235</v>
      </c>
    </row>
    <row r="174" customFormat="false" ht="12.75" hidden="false" customHeight="false" outlineLevel="0" collapsed="false">
      <c r="A174" s="0" t="n">
        <v>171</v>
      </c>
      <c r="I174" s="679" t="n">
        <v>9.40640836052632</v>
      </c>
    </row>
    <row r="175" customFormat="false" ht="12.75" hidden="false" customHeight="false" outlineLevel="0" collapsed="false">
      <c r="A175" s="0" t="n">
        <v>172</v>
      </c>
      <c r="I175" s="679" t="n">
        <v>9.39781849767442</v>
      </c>
    </row>
    <row r="176" customFormat="false" ht="12.75" hidden="false" customHeight="false" outlineLevel="0" collapsed="false">
      <c r="A176" s="0" t="n">
        <v>173</v>
      </c>
      <c r="I176" s="679" t="n">
        <v>9.38941237485549</v>
      </c>
    </row>
    <row r="177" customFormat="false" ht="12.75" hidden="false" customHeight="false" outlineLevel="0" collapsed="false">
      <c r="A177" s="0" t="n">
        <v>174</v>
      </c>
      <c r="I177" s="679" t="n">
        <v>9.38118682413793</v>
      </c>
    </row>
    <row r="178" customFormat="false" ht="12.75" hidden="false" customHeight="false" outlineLevel="0" collapsed="false">
      <c r="A178" s="0" t="n">
        <v>175</v>
      </c>
      <c r="I178" s="679" t="n">
        <v>9.37313875</v>
      </c>
    </row>
    <row r="179" customFormat="false" ht="12.75" hidden="false" customHeight="false" outlineLevel="0" collapsed="false">
      <c r="A179" s="0" t="n">
        <v>176</v>
      </c>
      <c r="I179" s="679" t="n">
        <v>9.36526512727273</v>
      </c>
    </row>
    <row r="180" customFormat="false" ht="12.75" hidden="false" customHeight="false" outlineLevel="0" collapsed="false">
      <c r="A180" s="0" t="n">
        <v>177</v>
      </c>
      <c r="I180" s="679" t="n">
        <v>9.35756299915254</v>
      </c>
    </row>
    <row r="181" customFormat="false" ht="12.75" hidden="false" customHeight="false" outlineLevel="0" collapsed="false">
      <c r="A181" s="0" t="n">
        <v>178</v>
      </c>
      <c r="I181" s="679" t="n">
        <v>9.3500294752809</v>
      </c>
    </row>
    <row r="182" customFormat="false" ht="12.75" hidden="false" customHeight="false" outlineLevel="0" collapsed="false">
      <c r="A182" s="0" t="n">
        <v>179</v>
      </c>
      <c r="I182" s="679" t="n">
        <v>9.34266172988827</v>
      </c>
    </row>
    <row r="183" customFormat="false" ht="12.75" hidden="false" customHeight="false" outlineLevel="0" collapsed="false">
      <c r="A183" s="0" t="n">
        <v>180</v>
      </c>
      <c r="I183" s="679" t="n">
        <v>9.335457</v>
      </c>
    </row>
    <row r="184" customFormat="false" ht="12.75" hidden="false" customHeight="false" outlineLevel="0" collapsed="false">
      <c r="A184" s="0" t="n">
        <v>181</v>
      </c>
      <c r="I184" s="679" t="n">
        <v>9.32841258370166</v>
      </c>
    </row>
    <row r="185" customFormat="false" ht="12.75" hidden="false" customHeight="false" outlineLevel="0" collapsed="false">
      <c r="A185" s="0" t="n">
        <v>182</v>
      </c>
      <c r="I185" s="679" t="n">
        <v>9.32152583846154</v>
      </c>
    </row>
    <row r="186" customFormat="false" ht="12.75" hidden="false" customHeight="false" outlineLevel="0" collapsed="false">
      <c r="A186" s="0" t="n">
        <v>183</v>
      </c>
      <c r="I186" s="679" t="n">
        <v>9.3147941795082</v>
      </c>
    </row>
    <row r="187" customFormat="false" ht="12.75" hidden="false" customHeight="false" outlineLevel="0" collapsed="false">
      <c r="A187" s="0" t="n">
        <v>184</v>
      </c>
      <c r="I187" s="679" t="n">
        <v>9.30821507826087</v>
      </c>
    </row>
    <row r="188" customFormat="false" ht="12.75" hidden="false" customHeight="false" outlineLevel="0" collapsed="false">
      <c r="A188" s="0" t="n">
        <v>185</v>
      </c>
      <c r="I188" s="679" t="n">
        <v>9.30178606081081</v>
      </c>
    </row>
    <row r="189" customFormat="false" ht="12.75" hidden="false" customHeight="false" outlineLevel="0" collapsed="false">
      <c r="A189" s="0" t="n">
        <v>186</v>
      </c>
      <c r="I189" s="679" t="n">
        <v>9.29550470645161</v>
      </c>
    </row>
    <row r="190" customFormat="false" ht="12.75" hidden="false" customHeight="false" outlineLevel="0" collapsed="false">
      <c r="A190" s="0" t="n">
        <v>187</v>
      </c>
      <c r="I190" s="679" t="n">
        <v>9.28936864625668</v>
      </c>
    </row>
    <row r="191" customFormat="false" ht="12.75" hidden="false" customHeight="false" outlineLevel="0" collapsed="false">
      <c r="A191" s="0" t="n">
        <v>188</v>
      </c>
      <c r="I191" s="679" t="n">
        <v>9.28337556170213</v>
      </c>
    </row>
    <row r="192" customFormat="false" ht="12.75" hidden="false" customHeight="false" outlineLevel="0" collapsed="false">
      <c r="A192" s="0" t="n">
        <v>189</v>
      </c>
      <c r="I192" s="679" t="n">
        <v>9.27752318333333</v>
      </c>
    </row>
    <row r="193" customFormat="false" ht="12.75" hidden="false" customHeight="false" outlineLevel="0" collapsed="false">
      <c r="A193" s="0" t="n">
        <v>190</v>
      </c>
      <c r="I193" s="679" t="n">
        <v>9.27180928947369</v>
      </c>
    </row>
    <row r="194" customFormat="false" ht="12.75" hidden="false" customHeight="false" outlineLevel="0" collapsed="false">
      <c r="A194" s="0" t="n">
        <v>191</v>
      </c>
      <c r="I194" s="679" t="n">
        <v>9.26623170497382</v>
      </c>
    </row>
    <row r="195" customFormat="false" ht="12.75" hidden="false" customHeight="false" outlineLevel="0" collapsed="false">
      <c r="A195" s="0" t="n">
        <v>192</v>
      </c>
      <c r="I195" s="679" t="n">
        <v>9.2607883</v>
      </c>
    </row>
    <row r="196" customFormat="false" ht="12.75" hidden="false" customHeight="false" outlineLevel="0" collapsed="false">
      <c r="A196" s="0" t="n">
        <v>193</v>
      </c>
      <c r="I196" s="679" t="n">
        <v>9.2554769888601</v>
      </c>
    </row>
    <row r="197" customFormat="false" ht="12.75" hidden="false" customHeight="false" outlineLevel="0" collapsed="false">
      <c r="A197" s="0" t="n">
        <v>194</v>
      </c>
      <c r="I197" s="679" t="n">
        <v>9.25029572886598</v>
      </c>
    </row>
    <row r="198" customFormat="false" ht="12.75" hidden="false" customHeight="false" outlineLevel="0" collapsed="false">
      <c r="A198" s="0" t="n">
        <v>195</v>
      </c>
      <c r="I198" s="679" t="n">
        <v>9.24524251923077</v>
      </c>
    </row>
    <row r="199" customFormat="false" ht="12.75" hidden="false" customHeight="false" outlineLevel="0" collapsed="false">
      <c r="A199" s="0" t="n">
        <v>196</v>
      </c>
      <c r="I199" s="679" t="n">
        <v>9.2403154</v>
      </c>
    </row>
    <row r="200" customFormat="false" ht="12.75" hidden="false" customHeight="false" outlineLevel="0" collapsed="false">
      <c r="A200" s="0" t="n">
        <v>197</v>
      </c>
      <c r="I200" s="679" t="n">
        <v>9.23551245101523</v>
      </c>
    </row>
    <row r="201" customFormat="false" ht="12.75" hidden="false" customHeight="false" outlineLevel="0" collapsed="false">
      <c r="A201" s="0" t="n">
        <v>198</v>
      </c>
      <c r="I201" s="679" t="n">
        <v>9.23083179090909</v>
      </c>
    </row>
    <row r="202" customFormat="false" ht="12.75" hidden="false" customHeight="false" outlineLevel="0" collapsed="false">
      <c r="A202" s="0" t="n">
        <v>199</v>
      </c>
      <c r="I202" s="679" t="n">
        <v>9.22627157613065</v>
      </c>
    </row>
    <row r="203" customFormat="false" ht="12.75" hidden="false" customHeight="false" outlineLevel="0" collapsed="false">
      <c r="A203" s="0" t="n">
        <v>200</v>
      </c>
      <c r="I203" s="679" t="n">
        <v>9.22183</v>
      </c>
    </row>
    <row r="204" customFormat="false" ht="12.75" hidden="false" customHeight="false" outlineLevel="0" collapsed="false">
      <c r="I204" s="679" t="n">
        <v>9.21750529179105</v>
      </c>
    </row>
    <row r="205" customFormat="false" ht="12.75" hidden="false" customHeight="false" outlineLevel="0" collapsed="false">
      <c r="I205" s="679" t="n">
        <v>9.21329571584158</v>
      </c>
    </row>
    <row r="206" customFormat="false" ht="12.75" hidden="false" customHeight="false" outlineLevel="0" collapsed="false">
      <c r="I206" s="679" t="n">
        <v>9.20919957068966</v>
      </c>
    </row>
    <row r="207" customFormat="false" ht="12.75" hidden="false" customHeight="false" outlineLevel="0" collapsed="false">
      <c r="I207" s="679" t="n">
        <v>9.20521518823529</v>
      </c>
    </row>
    <row r="208" customFormat="false" ht="12.75" hidden="false" customHeight="false" outlineLevel="0" collapsed="false">
      <c r="I208" s="679" t="n">
        <v>9.20134093292683</v>
      </c>
    </row>
    <row r="209" customFormat="false" ht="12.75" hidden="false" customHeight="false" outlineLevel="0" collapsed="false">
      <c r="I209" s="679" t="n">
        <v>9.19757520097087</v>
      </c>
    </row>
    <row r="210" customFormat="false" ht="12.75" hidden="false" customHeight="false" outlineLevel="0" collapsed="false">
      <c r="I210" s="679" t="n">
        <v>9.19391641956522</v>
      </c>
    </row>
    <row r="211" customFormat="false" ht="12.75" hidden="false" customHeight="false" outlineLevel="0" collapsed="false">
      <c r="I211" s="679" t="n">
        <v>9.19036304615385</v>
      </c>
    </row>
    <row r="212" customFormat="false" ht="12.75" hidden="false" customHeight="false" outlineLevel="0" collapsed="false">
      <c r="I212" s="679" t="n">
        <v>9.18691356770335</v>
      </c>
    </row>
    <row r="213" customFormat="false" ht="12.75" hidden="false" customHeight="false" outlineLevel="0" collapsed="false">
      <c r="I213" s="679" t="n">
        <v>9.1835665</v>
      </c>
    </row>
    <row r="214" customFormat="false" ht="12.75" hidden="false" customHeight="false" outlineLevel="0" collapsed="false">
      <c r="I214" s="679" t="n">
        <v>9.18032038696683</v>
      </c>
    </row>
    <row r="215" customFormat="false" ht="12.75" hidden="false" customHeight="false" outlineLevel="0" collapsed="false">
      <c r="I215" s="679" t="n">
        <v>9.1771738</v>
      </c>
    </row>
    <row r="216" customFormat="false" ht="12.75" hidden="false" customHeight="false" outlineLevel="0" collapsed="false">
      <c r="I216" s="679" t="n">
        <v>9.17412533732394</v>
      </c>
    </row>
    <row r="217" customFormat="false" ht="12.75" hidden="false" customHeight="false" outlineLevel="0" collapsed="false">
      <c r="I217" s="679" t="n">
        <v>9.17117362336449</v>
      </c>
    </row>
    <row r="218" customFormat="false" ht="12.75" hidden="false" customHeight="false" outlineLevel="0" collapsed="false">
      <c r="I218" s="67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0" t="s">
        <v>360</v>
      </c>
      <c r="D2" s="492"/>
      <c r="E2" s="681"/>
      <c r="F2" s="492"/>
    </row>
    <row r="4" customFormat="false" ht="12.75" hidden="false" customHeight="false" outlineLevel="0" collapsed="false">
      <c r="C4" s="682" t="s">
        <v>361</v>
      </c>
      <c r="E4" s="683" t="n">
        <v>36244</v>
      </c>
    </row>
    <row r="5" customFormat="false" ht="12.75" hidden="false" customHeight="false" outlineLevel="0" collapsed="false">
      <c r="C5" s="682" t="s">
        <v>362</v>
      </c>
      <c r="E5" s="683" t="n">
        <v>36244</v>
      </c>
    </row>
    <row r="17" customFormat="false" ht="12.75" hidden="false" customHeight="false" outlineLevel="0" collapsed="false">
      <c r="E17" s="684"/>
    </row>
    <row r="18" customFormat="false" ht="12.75" hidden="false" customHeight="false" outlineLevel="0" collapsed="false">
      <c r="E18" s="68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5" t="n">
        <v>37292.9694444445</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B58" activeCellId="0" sqref="B58"/>
    </sheetView>
  </sheetViews>
  <sheetFormatPr defaultColWidth="9.13671875" defaultRowHeight="12.75" customHeight="true" zeroHeight="false" outlineLevelRow="0" outlineLevelCol="0"/>
  <cols>
    <col collapsed="false" customWidth="true" hidden="false" outlineLevel="0" max="1" min="1" style="208" width="23.14"/>
    <col collapsed="false" customWidth="true" hidden="false" outlineLevel="0" max="2" min="2" style="209" width="11.56"/>
    <col collapsed="false" customWidth="true" hidden="false" outlineLevel="0" max="4" min="3" style="209" width="8.85"/>
    <col collapsed="false" customWidth="true" hidden="false" outlineLevel="0" max="5" min="5" style="209" width="9.99"/>
    <col collapsed="false" customWidth="true" hidden="false" outlineLevel="0" max="7" min="6" style="209" width="8.85"/>
    <col collapsed="false" customWidth="true" hidden="false" outlineLevel="0" max="8" min="8" style="209" width="8.7"/>
    <col collapsed="false" customWidth="true" hidden="false" outlineLevel="0" max="9" min="9" style="209" width="7.7"/>
    <col collapsed="false" customWidth="true" hidden="false" outlineLevel="0" max="10" min="10" style="209" width="8.41"/>
    <col collapsed="false" customWidth="true" hidden="false" outlineLevel="0" max="11" min="11" style="209" width="7.99"/>
    <col collapsed="false" customWidth="true" hidden="false" outlineLevel="0" max="12" min="12" style="209" width="7.85"/>
    <col collapsed="false" customWidth="true" hidden="false" outlineLevel="0" max="13" min="13" style="209" width="7.7"/>
    <col collapsed="false" customWidth="true" hidden="false" outlineLevel="0" max="14" min="14" style="209" width="7.28"/>
    <col collapsed="false" customWidth="true" hidden="false" outlineLevel="0" max="16" min="15" style="209" width="8.28"/>
    <col collapsed="false" customWidth="true" hidden="false" outlineLevel="0" max="19" min="17" style="209" width="7.85"/>
    <col collapsed="false" customWidth="true" hidden="false" outlineLevel="0" max="20" min="20" style="209" width="7.99"/>
    <col collapsed="false" customWidth="true" hidden="false" outlineLevel="0" max="22" min="21" style="209" width="7.85"/>
    <col collapsed="false" customWidth="false" hidden="false" outlineLevel="0" max="23" min="23" style="209" width="9.14"/>
    <col collapsed="false" customWidth="true" hidden="false" outlineLevel="0" max="24" min="24" style="209" width="7.56"/>
    <col collapsed="false" customWidth="true" hidden="false" outlineLevel="0" max="25" min="25" style="209" width="7.99"/>
    <col collapsed="false" customWidth="true" hidden="false" outlineLevel="0" max="26" min="26" style="209" width="11.85"/>
    <col collapsed="false" customWidth="true" hidden="false" outlineLevel="0" max="27" min="27" style="210" width="12.42"/>
    <col collapsed="false" customWidth="false" hidden="false" outlineLevel="0" max="28" min="28" style="209" width="9.14"/>
    <col collapsed="false" customWidth="true" hidden="false" outlineLevel="0" max="29" min="29" style="209" width="12.85"/>
    <col collapsed="false" customWidth="false" hidden="false" outlineLevel="0" max="257" min="30" style="209" width="9.14"/>
  </cols>
  <sheetData>
    <row r="1" customFormat="false" ht="15.75" hidden="false" customHeight="true" outlineLevel="0" collapsed="false">
      <c r="A1" s="211" t="n">
        <v>37196</v>
      </c>
      <c r="B1" s="211"/>
      <c r="C1" s="211"/>
      <c r="D1" s="211"/>
      <c r="E1" s="211"/>
      <c r="F1" s="211"/>
      <c r="G1" s="211"/>
      <c r="H1" s="211"/>
      <c r="I1" s="211"/>
      <c r="J1" s="211"/>
      <c r="K1" s="211"/>
      <c r="L1" s="211"/>
      <c r="M1" s="211"/>
      <c r="N1" s="211"/>
      <c r="O1" s="211"/>
      <c r="P1" s="211"/>
      <c r="Q1" s="211"/>
      <c r="R1" s="211"/>
      <c r="S1" s="211"/>
      <c r="T1" s="211"/>
      <c r="U1" s="211"/>
      <c r="V1" s="211"/>
      <c r="W1" s="211"/>
      <c r="X1" s="211"/>
      <c r="Y1" s="211"/>
      <c r="Z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c r="EE1" s="212"/>
      <c r="EF1" s="212"/>
      <c r="EG1" s="212"/>
      <c r="EH1" s="212"/>
      <c r="EI1" s="212"/>
      <c r="EJ1" s="212"/>
      <c r="EK1" s="212"/>
      <c r="EL1" s="212"/>
      <c r="EM1" s="212"/>
      <c r="EN1" s="212"/>
      <c r="EO1" s="212"/>
      <c r="EP1" s="212"/>
      <c r="EQ1" s="212"/>
      <c r="ER1" s="212"/>
      <c r="ES1" s="212"/>
      <c r="ET1" s="212"/>
      <c r="EU1" s="212"/>
      <c r="EV1" s="212"/>
      <c r="EW1" s="212"/>
      <c r="EX1" s="212"/>
      <c r="EY1" s="212"/>
      <c r="EZ1" s="212"/>
      <c r="FA1" s="212"/>
      <c r="FB1" s="212"/>
      <c r="FC1" s="212"/>
      <c r="FD1" s="212"/>
      <c r="FE1" s="212"/>
      <c r="FF1" s="212"/>
      <c r="FG1" s="212"/>
      <c r="FH1" s="212"/>
      <c r="FI1" s="212"/>
      <c r="FJ1" s="212"/>
      <c r="FK1" s="212"/>
      <c r="FL1" s="212"/>
      <c r="FM1" s="212"/>
      <c r="FN1" s="212"/>
      <c r="FO1" s="212"/>
      <c r="FP1" s="212"/>
      <c r="FQ1" s="212"/>
      <c r="FR1" s="212"/>
      <c r="FS1" s="212"/>
      <c r="FT1" s="212"/>
      <c r="FU1" s="212"/>
      <c r="FV1" s="212"/>
      <c r="FW1" s="212"/>
      <c r="FX1" s="212"/>
      <c r="FY1" s="212"/>
      <c r="FZ1" s="212"/>
      <c r="GA1" s="212"/>
      <c r="GB1" s="212"/>
      <c r="GC1" s="212"/>
      <c r="GD1" s="212"/>
      <c r="GE1" s="212"/>
      <c r="GF1" s="212"/>
      <c r="GG1" s="212"/>
      <c r="GH1" s="212"/>
      <c r="GI1" s="212"/>
      <c r="GJ1" s="212"/>
      <c r="GK1" s="212"/>
      <c r="GL1" s="212"/>
      <c r="GM1" s="212"/>
      <c r="GN1" s="212"/>
      <c r="GO1" s="212"/>
      <c r="GP1" s="212"/>
      <c r="GQ1" s="212"/>
      <c r="GR1" s="212"/>
      <c r="GS1" s="212"/>
      <c r="GT1" s="212"/>
      <c r="GU1" s="212"/>
      <c r="GV1" s="212"/>
      <c r="GW1" s="212"/>
      <c r="GX1" s="212"/>
      <c r="GY1" s="212"/>
      <c r="GZ1" s="212"/>
      <c r="HA1" s="212"/>
      <c r="HB1" s="212"/>
      <c r="HC1" s="212"/>
      <c r="HD1" s="212"/>
      <c r="HE1" s="212"/>
    </row>
    <row r="2" customFormat="false" ht="17.25" hidden="false" customHeight="true" outlineLevel="0" collapsed="false">
      <c r="A2" s="213"/>
      <c r="B2" s="214" t="s">
        <v>55</v>
      </c>
      <c r="C2" s="214" t="s">
        <v>55</v>
      </c>
      <c r="D2" s="214" t="s">
        <v>55</v>
      </c>
      <c r="E2" s="214" t="s">
        <v>55</v>
      </c>
      <c r="F2" s="214" t="s">
        <v>55</v>
      </c>
      <c r="G2" s="214" t="s">
        <v>55</v>
      </c>
      <c r="H2" s="214" t="s">
        <v>55</v>
      </c>
      <c r="I2" s="214" t="s">
        <v>55</v>
      </c>
      <c r="J2" s="214" t="s">
        <v>55</v>
      </c>
      <c r="K2" s="214" t="s">
        <v>55</v>
      </c>
      <c r="L2" s="214" t="s">
        <v>55</v>
      </c>
      <c r="M2" s="214" t="s">
        <v>55</v>
      </c>
      <c r="N2" s="214" t="s">
        <v>55</v>
      </c>
      <c r="O2" s="214" t="s">
        <v>55</v>
      </c>
      <c r="P2" s="214" t="s">
        <v>55</v>
      </c>
      <c r="Q2" s="214" t="s">
        <v>55</v>
      </c>
      <c r="R2" s="214" t="s">
        <v>55</v>
      </c>
      <c r="S2" s="214" t="s">
        <v>55</v>
      </c>
      <c r="T2" s="214" t="s">
        <v>55</v>
      </c>
      <c r="U2" s="214" t="s">
        <v>55</v>
      </c>
      <c r="V2" s="214" t="s">
        <v>55</v>
      </c>
      <c r="W2" s="214" t="s">
        <v>55</v>
      </c>
      <c r="X2" s="214" t="s">
        <v>55</v>
      </c>
      <c r="Y2" s="215" t="s">
        <v>55</v>
      </c>
      <c r="Z2" s="216"/>
      <c r="AA2" s="217"/>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216"/>
      <c r="DK2" s="216"/>
      <c r="DL2" s="216"/>
      <c r="DM2" s="216"/>
      <c r="DN2" s="216"/>
      <c r="DO2" s="216"/>
      <c r="DP2" s="216"/>
      <c r="DQ2" s="216"/>
      <c r="DR2" s="216"/>
      <c r="DS2" s="216"/>
      <c r="DT2" s="216"/>
      <c r="DU2" s="216"/>
      <c r="DV2" s="216"/>
      <c r="DW2" s="216"/>
      <c r="DX2" s="216"/>
      <c r="DY2" s="216"/>
      <c r="DZ2" s="216"/>
      <c r="EA2" s="216"/>
      <c r="EB2" s="216"/>
      <c r="EC2" s="216"/>
      <c r="ED2" s="216"/>
      <c r="EE2" s="216"/>
      <c r="EF2" s="216"/>
      <c r="EG2" s="216"/>
      <c r="EH2" s="216"/>
      <c r="EI2" s="216"/>
      <c r="EJ2" s="216"/>
      <c r="EK2" s="216"/>
      <c r="EL2" s="216"/>
      <c r="EM2" s="216"/>
      <c r="EN2" s="216"/>
      <c r="EO2" s="216"/>
      <c r="EP2" s="216"/>
      <c r="EQ2" s="216"/>
      <c r="ER2" s="216"/>
      <c r="ES2" s="216"/>
      <c r="ET2" s="216"/>
      <c r="EU2" s="216"/>
      <c r="EV2" s="216"/>
      <c r="EW2" s="216"/>
      <c r="EX2" s="216"/>
      <c r="EY2" s="216"/>
      <c r="EZ2" s="216"/>
      <c r="FA2" s="216"/>
      <c r="FB2" s="216"/>
      <c r="FC2" s="216"/>
      <c r="FD2" s="216"/>
      <c r="FE2" s="216"/>
      <c r="FF2" s="216"/>
      <c r="FG2" s="216"/>
      <c r="FH2" s="216"/>
      <c r="FI2" s="216"/>
      <c r="FJ2" s="216"/>
      <c r="FK2" s="216"/>
      <c r="FL2" s="216"/>
      <c r="FM2" s="216"/>
      <c r="FN2" s="216"/>
      <c r="FO2" s="216"/>
      <c r="FP2" s="216"/>
      <c r="FQ2" s="216"/>
      <c r="FR2" s="216"/>
      <c r="FS2" s="216"/>
      <c r="FT2" s="216"/>
      <c r="FU2" s="216"/>
      <c r="FV2" s="216"/>
      <c r="FW2" s="216"/>
      <c r="FX2" s="216"/>
      <c r="FY2" s="216"/>
      <c r="FZ2" s="216"/>
      <c r="GA2" s="216"/>
      <c r="GB2" s="216"/>
      <c r="GC2" s="216"/>
      <c r="GD2" s="216"/>
      <c r="GE2" s="216"/>
      <c r="GF2" s="216"/>
      <c r="GG2" s="216"/>
      <c r="GH2" s="216"/>
      <c r="GI2" s="216"/>
      <c r="GJ2" s="216"/>
      <c r="GK2" s="216"/>
      <c r="GL2" s="216"/>
      <c r="GM2" s="216"/>
      <c r="GN2" s="216"/>
      <c r="GO2" s="216"/>
      <c r="GP2" s="216"/>
      <c r="GQ2" s="216"/>
      <c r="GR2" s="216"/>
      <c r="GS2" s="216"/>
      <c r="GT2" s="216"/>
      <c r="GU2" s="216"/>
      <c r="GV2" s="216"/>
      <c r="GW2" s="216"/>
      <c r="GX2" s="216"/>
      <c r="GY2" s="216"/>
      <c r="GZ2" s="216"/>
      <c r="HA2" s="216"/>
      <c r="HB2" s="216"/>
      <c r="HC2" s="216"/>
      <c r="HD2" s="216"/>
      <c r="HE2" s="216"/>
      <c r="HF2" s="218"/>
      <c r="HG2" s="218"/>
      <c r="HH2" s="218"/>
      <c r="HI2" s="218"/>
      <c r="HJ2" s="218"/>
      <c r="HK2" s="218"/>
      <c r="HL2" s="218"/>
      <c r="HM2" s="218"/>
      <c r="HN2" s="218"/>
      <c r="HO2" s="218"/>
      <c r="HP2" s="218"/>
      <c r="HQ2" s="218"/>
      <c r="HR2" s="218"/>
      <c r="HS2" s="218"/>
      <c r="HT2" s="218"/>
      <c r="HU2" s="218"/>
      <c r="HV2" s="218"/>
      <c r="HW2" s="218"/>
      <c r="HX2" s="218"/>
      <c r="HY2" s="218"/>
      <c r="HZ2" s="218"/>
      <c r="IA2" s="218"/>
      <c r="IB2" s="218"/>
      <c r="IC2" s="218"/>
      <c r="ID2" s="218"/>
      <c r="IE2" s="218"/>
      <c r="IF2" s="218"/>
      <c r="IG2" s="218"/>
      <c r="IH2" s="218"/>
      <c r="II2" s="218"/>
      <c r="IJ2" s="218"/>
      <c r="IK2" s="218"/>
      <c r="IL2" s="218"/>
      <c r="IM2" s="218"/>
      <c r="IN2" s="218"/>
      <c r="IO2" s="218"/>
      <c r="IP2" s="218"/>
      <c r="IQ2" s="218"/>
      <c r="IR2" s="218"/>
      <c r="IS2" s="218"/>
      <c r="IT2" s="218"/>
      <c r="IU2" s="218"/>
      <c r="IV2" s="218"/>
      <c r="IW2" s="218"/>
    </row>
    <row r="3" customFormat="false" ht="13.5" hidden="false" customHeight="false" outlineLevel="0" collapsed="false">
      <c r="A3" s="219" t="s">
        <v>56</v>
      </c>
      <c r="B3" s="220" t="n">
        <v>1</v>
      </c>
      <c r="C3" s="221" t="n">
        <v>2</v>
      </c>
      <c r="D3" s="221" t="n">
        <v>3</v>
      </c>
      <c r="E3" s="221" t="n">
        <v>4</v>
      </c>
      <c r="F3" s="221" t="n">
        <v>5</v>
      </c>
      <c r="G3" s="221" t="n">
        <v>6</v>
      </c>
      <c r="H3" s="221" t="n">
        <v>7</v>
      </c>
      <c r="I3" s="221" t="n">
        <v>8</v>
      </c>
      <c r="J3" s="221" t="n">
        <v>9</v>
      </c>
      <c r="K3" s="221" t="n">
        <v>10</v>
      </c>
      <c r="L3" s="221" t="n">
        <v>11</v>
      </c>
      <c r="M3" s="221" t="n">
        <v>12</v>
      </c>
      <c r="N3" s="221" t="n">
        <v>13</v>
      </c>
      <c r="O3" s="221" t="n">
        <v>14</v>
      </c>
      <c r="P3" s="221" t="n">
        <v>15</v>
      </c>
      <c r="Q3" s="221" t="n">
        <v>16</v>
      </c>
      <c r="R3" s="221" t="n">
        <v>17</v>
      </c>
      <c r="S3" s="222" t="n">
        <v>18</v>
      </c>
      <c r="T3" s="220" t="n">
        <v>19</v>
      </c>
      <c r="U3" s="221" t="n">
        <v>20</v>
      </c>
      <c r="V3" s="221" t="n">
        <v>21</v>
      </c>
      <c r="W3" s="221" t="n">
        <v>22</v>
      </c>
      <c r="X3" s="221" t="n">
        <v>23</v>
      </c>
      <c r="Y3" s="223" t="n">
        <v>24</v>
      </c>
      <c r="Z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c r="EE3" s="212"/>
      <c r="EF3" s="212"/>
      <c r="EG3" s="212"/>
      <c r="EH3" s="212"/>
      <c r="EI3" s="212"/>
      <c r="EJ3" s="212"/>
      <c r="EK3" s="212"/>
      <c r="EL3" s="212"/>
      <c r="EM3" s="212"/>
      <c r="EN3" s="212"/>
      <c r="EO3" s="212"/>
      <c r="EP3" s="212"/>
      <c r="EQ3" s="212"/>
      <c r="ER3" s="212"/>
      <c r="ES3" s="212"/>
      <c r="ET3" s="212"/>
      <c r="EU3" s="212"/>
      <c r="EV3" s="212"/>
      <c r="EW3" s="212"/>
      <c r="EX3" s="212"/>
      <c r="EY3" s="212"/>
      <c r="EZ3" s="212"/>
      <c r="FA3" s="212"/>
      <c r="FB3" s="212"/>
      <c r="FC3" s="212"/>
      <c r="FD3" s="212"/>
      <c r="FE3" s="212"/>
      <c r="FF3" s="212"/>
      <c r="FG3" s="212"/>
      <c r="FH3" s="212"/>
      <c r="FI3" s="212"/>
      <c r="FJ3" s="212"/>
      <c r="FK3" s="212"/>
      <c r="FL3" s="212"/>
      <c r="FM3" s="212"/>
      <c r="FN3" s="212"/>
      <c r="FO3" s="212"/>
      <c r="FP3" s="212"/>
      <c r="FQ3" s="212"/>
      <c r="FR3" s="212"/>
      <c r="FS3" s="212"/>
      <c r="FT3" s="212"/>
      <c r="FU3" s="212"/>
      <c r="FV3" s="212"/>
      <c r="FW3" s="212"/>
      <c r="FX3" s="212"/>
      <c r="FY3" s="212"/>
      <c r="FZ3" s="212"/>
      <c r="GA3" s="212"/>
      <c r="GB3" s="212"/>
      <c r="GC3" s="212"/>
      <c r="GD3" s="212"/>
      <c r="GE3" s="212"/>
      <c r="GF3" s="212"/>
      <c r="GG3" s="212"/>
      <c r="GH3" s="212"/>
      <c r="GI3" s="212"/>
      <c r="GJ3" s="212"/>
      <c r="GK3" s="212"/>
      <c r="GL3" s="212"/>
      <c r="GM3" s="212"/>
      <c r="GN3" s="212"/>
      <c r="GO3" s="212"/>
      <c r="GP3" s="212"/>
      <c r="GQ3" s="212"/>
      <c r="GR3" s="212"/>
      <c r="GS3" s="212"/>
      <c r="GT3" s="212"/>
      <c r="GU3" s="212"/>
      <c r="GV3" s="212"/>
      <c r="GW3" s="212"/>
      <c r="GX3" s="212"/>
      <c r="GY3" s="212"/>
      <c r="GZ3" s="212"/>
      <c r="HA3" s="212"/>
      <c r="HB3" s="212"/>
      <c r="HC3" s="212"/>
      <c r="HD3" s="212"/>
      <c r="HE3" s="212"/>
    </row>
    <row r="4" customFormat="false" ht="12.75" hidden="false" customHeight="false" outlineLevel="0" collapsed="false">
      <c r="A4" s="224" t="s">
        <v>57</v>
      </c>
      <c r="B4" s="225" t="n">
        <v>615</v>
      </c>
      <c r="C4" s="225" t="n">
        <v>597</v>
      </c>
      <c r="D4" s="225" t="n">
        <v>600</v>
      </c>
      <c r="E4" s="225" t="n">
        <v>582</v>
      </c>
      <c r="F4" s="225" t="n">
        <v>587</v>
      </c>
      <c r="G4" s="225" t="n">
        <v>616</v>
      </c>
      <c r="H4" s="225" t="n">
        <v>696</v>
      </c>
      <c r="I4" s="225" t="n">
        <v>746</v>
      </c>
      <c r="J4" s="225" t="n">
        <v>799</v>
      </c>
      <c r="K4" s="225" t="n">
        <v>824</v>
      </c>
      <c r="L4" s="225" t="n">
        <v>875</v>
      </c>
      <c r="M4" s="225" t="n">
        <v>891</v>
      </c>
      <c r="N4" s="225" t="n">
        <v>909</v>
      </c>
      <c r="O4" s="225" t="n">
        <v>922</v>
      </c>
      <c r="P4" s="225" t="n">
        <v>907</v>
      </c>
      <c r="Q4" s="225" t="n">
        <v>890</v>
      </c>
      <c r="R4" s="225" t="n">
        <v>889</v>
      </c>
      <c r="S4" s="225" t="n">
        <v>880</v>
      </c>
      <c r="T4" s="225" t="n">
        <v>920</v>
      </c>
      <c r="U4" s="225" t="n">
        <v>914</v>
      </c>
      <c r="V4" s="225" t="n">
        <v>866</v>
      </c>
      <c r="W4" s="225" t="n">
        <v>808</v>
      </c>
      <c r="X4" s="226" t="n">
        <v>710</v>
      </c>
      <c r="Y4" s="226" t="n">
        <v>667</v>
      </c>
      <c r="Z4" s="227" t="n">
        <f aca="false">SUM(B4:Y4)</f>
        <v>18710</v>
      </c>
      <c r="AA4" s="227"/>
      <c r="AB4" s="227"/>
      <c r="AC4" s="227"/>
      <c r="AD4" s="227"/>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28"/>
      <c r="EB4" s="228"/>
      <c r="EC4" s="228"/>
      <c r="ED4" s="228"/>
      <c r="EE4" s="228"/>
      <c r="EF4" s="228"/>
      <c r="EG4" s="228"/>
      <c r="EH4" s="228"/>
      <c r="EI4" s="228"/>
      <c r="EJ4" s="228"/>
      <c r="EK4" s="228"/>
      <c r="EL4" s="228"/>
      <c r="EM4" s="228"/>
      <c r="EN4" s="228"/>
      <c r="EO4" s="228"/>
      <c r="EP4" s="228"/>
      <c r="EQ4" s="228"/>
      <c r="ER4" s="228"/>
      <c r="ES4" s="228"/>
      <c r="ET4" s="228"/>
      <c r="EU4" s="228"/>
      <c r="EV4" s="228"/>
      <c r="EW4" s="228"/>
      <c r="EX4" s="228"/>
      <c r="EY4" s="228"/>
      <c r="EZ4" s="228"/>
      <c r="FA4" s="228"/>
      <c r="FB4" s="228"/>
      <c r="FC4" s="228"/>
      <c r="FD4" s="228"/>
      <c r="FE4" s="228"/>
      <c r="FF4" s="228"/>
      <c r="FG4" s="228"/>
      <c r="FH4" s="228"/>
      <c r="FI4" s="228"/>
      <c r="FJ4" s="228"/>
      <c r="FK4" s="228"/>
      <c r="FL4" s="228"/>
      <c r="FM4" s="228"/>
      <c r="FN4" s="228"/>
      <c r="FO4" s="228"/>
      <c r="FP4" s="228"/>
      <c r="FQ4" s="228"/>
      <c r="FR4" s="228"/>
      <c r="FS4" s="228"/>
      <c r="FT4" s="228"/>
      <c r="FU4" s="228"/>
      <c r="FV4" s="228"/>
      <c r="FW4" s="228"/>
      <c r="FX4" s="228"/>
      <c r="FY4" s="228"/>
      <c r="FZ4" s="228"/>
      <c r="GA4" s="228"/>
      <c r="GB4" s="228"/>
      <c r="GC4" s="228"/>
      <c r="GD4" s="228"/>
      <c r="GE4" s="228"/>
      <c r="GF4" s="228"/>
      <c r="GG4" s="228"/>
      <c r="GH4" s="228"/>
      <c r="GI4" s="228"/>
      <c r="GJ4" s="228"/>
      <c r="GK4" s="228"/>
      <c r="GL4" s="228"/>
      <c r="GM4" s="228"/>
      <c r="GN4" s="228"/>
      <c r="GO4" s="228"/>
      <c r="GP4" s="228"/>
      <c r="GQ4" s="228"/>
      <c r="GR4" s="228"/>
      <c r="GS4" s="228"/>
      <c r="GT4" s="228"/>
      <c r="GU4" s="228"/>
      <c r="GV4" s="228"/>
      <c r="GW4" s="228"/>
      <c r="GX4" s="228"/>
      <c r="GY4" s="228"/>
      <c r="GZ4" s="228"/>
      <c r="HA4" s="228"/>
      <c r="HB4" s="228"/>
      <c r="HC4" s="228"/>
      <c r="HD4" s="228"/>
      <c r="HE4" s="228"/>
      <c r="HF4" s="228"/>
      <c r="HG4" s="228"/>
      <c r="HH4" s="228"/>
      <c r="HI4" s="228"/>
      <c r="HJ4" s="228"/>
      <c r="HK4" s="228"/>
      <c r="HL4" s="228"/>
      <c r="HM4" s="228"/>
      <c r="HN4" s="228"/>
      <c r="HO4" s="228"/>
      <c r="HP4" s="228"/>
      <c r="HQ4" s="228"/>
      <c r="HR4" s="228"/>
      <c r="HS4" s="228"/>
      <c r="HT4" s="228"/>
      <c r="HU4" s="228"/>
      <c r="HV4" s="228"/>
      <c r="HW4" s="228"/>
      <c r="HX4" s="228"/>
      <c r="HY4" s="228"/>
      <c r="HZ4" s="228"/>
      <c r="IA4" s="228"/>
      <c r="IB4" s="228"/>
      <c r="IC4" s="228"/>
      <c r="ID4" s="228"/>
      <c r="IE4" s="228"/>
      <c r="IF4" s="228"/>
      <c r="IG4" s="228"/>
      <c r="IH4" s="228"/>
      <c r="II4" s="228"/>
      <c r="IJ4" s="228"/>
      <c r="IK4" s="228"/>
      <c r="IL4" s="228"/>
      <c r="IM4" s="228"/>
      <c r="IN4" s="228"/>
      <c r="IO4" s="228"/>
      <c r="IP4" s="228"/>
      <c r="IQ4" s="228"/>
      <c r="IR4" s="228"/>
      <c r="IS4" s="228"/>
      <c r="IT4" s="228"/>
      <c r="IU4" s="228"/>
      <c r="IV4" s="228"/>
      <c r="IW4" s="228"/>
    </row>
    <row r="5" customFormat="false" ht="12.75" hidden="false" customHeight="false" outlineLevel="0" collapsed="false">
      <c r="A5" s="229" t="s">
        <v>12</v>
      </c>
      <c r="B5" s="230" t="n">
        <f aca="false">Deals!F4</f>
        <v>25</v>
      </c>
      <c r="C5" s="230" t="n">
        <f aca="false">Deals!G4</f>
        <v>25</v>
      </c>
      <c r="D5" s="230" t="n">
        <f aca="false">Deals!H4</f>
        <v>25</v>
      </c>
      <c r="E5" s="230" t="n">
        <f aca="false">Deals!I4</f>
        <v>25</v>
      </c>
      <c r="F5" s="230" t="n">
        <f aca="false">Deals!J4</f>
        <v>25</v>
      </c>
      <c r="G5" s="230" t="n">
        <f aca="false">Deals!K4</f>
        <v>25</v>
      </c>
      <c r="H5" s="230" t="n">
        <f aca="false">Deals!L4</f>
        <v>25</v>
      </c>
      <c r="I5" s="230" t="n">
        <f aca="false">Deals!M4</f>
        <v>25</v>
      </c>
      <c r="J5" s="230" t="n">
        <v>25</v>
      </c>
      <c r="K5" s="230" t="n">
        <f aca="false">Deals!O4</f>
        <v>25</v>
      </c>
      <c r="L5" s="230" t="n">
        <f aca="false">Deals!P4</f>
        <v>25</v>
      </c>
      <c r="M5" s="230" t="n">
        <f aca="false">Deals!Q4</f>
        <v>25</v>
      </c>
      <c r="N5" s="230" t="n">
        <f aca="false">Deals!R4</f>
        <v>25</v>
      </c>
      <c r="O5" s="230" t="n">
        <f aca="false">Deals!S4</f>
        <v>25</v>
      </c>
      <c r="P5" s="230" t="n">
        <f aca="false">Deals!T4</f>
        <v>25</v>
      </c>
      <c r="Q5" s="230" t="n">
        <f aca="false">Deals!U4</f>
        <v>25</v>
      </c>
      <c r="R5" s="230" t="n">
        <f aca="false">Deals!V4</f>
        <v>25</v>
      </c>
      <c r="S5" s="230" t="n">
        <f aca="false">Deals!W4</f>
        <v>25</v>
      </c>
      <c r="T5" s="230" t="n">
        <f aca="false">Deals!X4</f>
        <v>25</v>
      </c>
      <c r="U5" s="230" t="n">
        <f aca="false">Deals!Y4</f>
        <v>25</v>
      </c>
      <c r="V5" s="230" t="n">
        <f aca="false">Deals!Z4</f>
        <v>25</v>
      </c>
      <c r="W5" s="230" t="n">
        <f aca="false">Deals!AA4</f>
        <v>25</v>
      </c>
      <c r="X5" s="230" t="n">
        <f aca="false">Deals!AB4</f>
        <v>25</v>
      </c>
      <c r="Y5" s="231" t="n">
        <f aca="false">Deals!AC4</f>
        <v>25</v>
      </c>
      <c r="Z5" s="232"/>
      <c r="AA5" s="233"/>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c r="DL5" s="234"/>
      <c r="DM5" s="234"/>
      <c r="DN5" s="234"/>
      <c r="DO5" s="234"/>
      <c r="DP5" s="234"/>
      <c r="DQ5" s="234"/>
      <c r="DR5" s="234"/>
      <c r="DS5" s="234"/>
      <c r="DT5" s="234"/>
      <c r="DU5" s="234"/>
      <c r="DV5" s="234"/>
      <c r="DW5" s="234"/>
      <c r="DX5" s="234"/>
      <c r="DY5" s="234"/>
      <c r="DZ5" s="234"/>
      <c r="EA5" s="234"/>
      <c r="EB5" s="234"/>
      <c r="EC5" s="234"/>
      <c r="ED5" s="234"/>
      <c r="EE5" s="234"/>
      <c r="EF5" s="234"/>
      <c r="EG5" s="234"/>
      <c r="EH5" s="234"/>
      <c r="EI5" s="234"/>
      <c r="EJ5" s="234"/>
      <c r="EK5" s="234"/>
      <c r="EL5" s="234"/>
      <c r="EM5" s="234"/>
      <c r="EN5" s="234"/>
      <c r="EO5" s="234"/>
      <c r="EP5" s="234"/>
      <c r="EQ5" s="234"/>
      <c r="ER5" s="234"/>
      <c r="ES5" s="234"/>
      <c r="ET5" s="234"/>
      <c r="EU5" s="234"/>
      <c r="EV5" s="234"/>
      <c r="EW5" s="234"/>
      <c r="EX5" s="234"/>
      <c r="EY5" s="234"/>
      <c r="EZ5" s="234"/>
      <c r="FA5" s="234"/>
      <c r="FB5" s="234"/>
      <c r="FC5" s="234"/>
      <c r="FD5" s="234"/>
      <c r="FE5" s="234"/>
      <c r="FF5" s="234"/>
      <c r="FG5" s="234"/>
      <c r="FH5" s="234"/>
      <c r="FI5" s="234"/>
      <c r="FJ5" s="234"/>
      <c r="FK5" s="234"/>
      <c r="FL5" s="234"/>
      <c r="FM5" s="234"/>
      <c r="FN5" s="234"/>
      <c r="FO5" s="234"/>
      <c r="FP5" s="234"/>
      <c r="FQ5" s="234"/>
      <c r="FR5" s="234"/>
      <c r="FS5" s="234"/>
      <c r="FT5" s="234"/>
      <c r="FU5" s="234"/>
      <c r="FV5" s="234"/>
      <c r="FW5" s="234"/>
      <c r="FX5" s="234"/>
      <c r="FY5" s="234"/>
      <c r="FZ5" s="234"/>
      <c r="GA5" s="234"/>
      <c r="GB5" s="234"/>
      <c r="GC5" s="234"/>
      <c r="GD5" s="234"/>
      <c r="GE5" s="234"/>
      <c r="GF5" s="234"/>
      <c r="GG5" s="234"/>
      <c r="GH5" s="234"/>
      <c r="GI5" s="234"/>
      <c r="GJ5" s="234"/>
      <c r="GK5" s="234"/>
      <c r="GL5" s="234"/>
      <c r="GM5" s="234"/>
      <c r="GN5" s="234"/>
      <c r="GO5" s="234"/>
      <c r="GP5" s="234"/>
      <c r="GQ5" s="234"/>
      <c r="GR5" s="234"/>
      <c r="GS5" s="234"/>
      <c r="GT5" s="234"/>
      <c r="GU5" s="234"/>
      <c r="GV5" s="234"/>
      <c r="GW5" s="234"/>
      <c r="GX5" s="234"/>
      <c r="GY5" s="234"/>
      <c r="GZ5" s="234"/>
      <c r="HA5" s="234"/>
      <c r="HB5" s="234"/>
      <c r="HC5" s="234"/>
      <c r="HD5" s="234"/>
      <c r="HE5" s="234"/>
      <c r="HF5" s="234"/>
      <c r="HG5" s="234"/>
      <c r="HH5" s="234"/>
      <c r="HI5" s="234"/>
      <c r="HJ5" s="234"/>
      <c r="HK5" s="234"/>
      <c r="HL5" s="234"/>
      <c r="HM5" s="234"/>
      <c r="HN5" s="234"/>
      <c r="HO5" s="234"/>
      <c r="HP5" s="234"/>
      <c r="HQ5" s="234"/>
      <c r="HR5" s="234"/>
      <c r="HS5" s="234"/>
      <c r="HT5" s="234"/>
      <c r="HU5" s="234"/>
      <c r="HV5" s="234"/>
      <c r="HW5" s="234"/>
      <c r="HX5" s="234"/>
      <c r="HY5" s="234"/>
      <c r="HZ5" s="234"/>
      <c r="IA5" s="234"/>
      <c r="IB5" s="234"/>
      <c r="IC5" s="234"/>
      <c r="ID5" s="234"/>
      <c r="IE5" s="234"/>
      <c r="IF5" s="234"/>
      <c r="IG5" s="234"/>
      <c r="IH5" s="234"/>
      <c r="II5" s="234"/>
      <c r="IJ5" s="234"/>
      <c r="IK5" s="234"/>
      <c r="IL5" s="234"/>
      <c r="IM5" s="234"/>
      <c r="IN5" s="234"/>
      <c r="IO5" s="234"/>
      <c r="IP5" s="234"/>
      <c r="IQ5" s="234"/>
      <c r="IR5" s="234"/>
      <c r="IS5" s="234"/>
      <c r="IT5" s="234"/>
      <c r="IU5" s="234"/>
      <c r="IV5" s="234"/>
      <c r="IW5" s="234"/>
    </row>
    <row r="6" customFormat="false" ht="12" hidden="false" customHeight="false" outlineLevel="0" collapsed="false">
      <c r="A6" s="235" t="s">
        <v>58</v>
      </c>
      <c r="B6" s="236"/>
      <c r="C6" s="236"/>
      <c r="D6" s="236"/>
      <c r="E6" s="236"/>
      <c r="F6" s="236"/>
      <c r="G6" s="236"/>
      <c r="H6" s="236"/>
      <c r="I6" s="236"/>
      <c r="J6" s="236"/>
      <c r="K6" s="236"/>
      <c r="L6" s="236"/>
      <c r="M6" s="236"/>
      <c r="N6" s="236"/>
      <c r="O6" s="236"/>
      <c r="P6" s="236"/>
      <c r="Q6" s="236"/>
      <c r="R6" s="236"/>
      <c r="S6" s="236"/>
      <c r="T6" s="236"/>
      <c r="U6" s="236"/>
      <c r="V6" s="236"/>
      <c r="W6" s="236"/>
      <c r="X6" s="236"/>
      <c r="Y6" s="237"/>
      <c r="Z6" s="232"/>
      <c r="AA6" s="233"/>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34"/>
      <c r="CM6" s="234"/>
      <c r="CN6" s="234"/>
      <c r="CO6" s="234"/>
      <c r="CP6" s="234"/>
      <c r="CQ6" s="234"/>
      <c r="CR6" s="234"/>
      <c r="CS6" s="234"/>
      <c r="CT6" s="234"/>
      <c r="CU6" s="234"/>
      <c r="CV6" s="234"/>
      <c r="CW6" s="234"/>
      <c r="CX6" s="234"/>
      <c r="CY6" s="234"/>
      <c r="CZ6" s="234"/>
      <c r="DA6" s="234"/>
      <c r="DB6" s="234"/>
      <c r="DC6" s="234"/>
      <c r="DD6" s="234"/>
      <c r="DE6" s="234"/>
      <c r="DF6" s="234"/>
      <c r="DG6" s="234"/>
      <c r="DH6" s="234"/>
      <c r="DI6" s="234"/>
      <c r="DJ6" s="234"/>
      <c r="DK6" s="234"/>
      <c r="DL6" s="234"/>
      <c r="DM6" s="234"/>
      <c r="DN6" s="234"/>
      <c r="DO6" s="234"/>
      <c r="DP6" s="234"/>
      <c r="DQ6" s="234"/>
      <c r="DR6" s="234"/>
      <c r="DS6" s="234"/>
      <c r="DT6" s="234"/>
      <c r="DU6" s="234"/>
      <c r="DV6" s="234"/>
      <c r="DW6" s="234"/>
      <c r="DX6" s="234"/>
      <c r="DY6" s="234"/>
      <c r="DZ6" s="234"/>
      <c r="EA6" s="234"/>
      <c r="EB6" s="234"/>
      <c r="EC6" s="234"/>
      <c r="ED6" s="234"/>
      <c r="EE6" s="234"/>
      <c r="EF6" s="234"/>
      <c r="EG6" s="234"/>
      <c r="EH6" s="234"/>
      <c r="EI6" s="234"/>
      <c r="EJ6" s="234"/>
      <c r="EK6" s="234"/>
      <c r="EL6" s="234"/>
      <c r="EM6" s="234"/>
      <c r="EN6" s="234"/>
      <c r="EO6" s="234"/>
      <c r="EP6" s="234"/>
      <c r="EQ6" s="234"/>
      <c r="ER6" s="234"/>
      <c r="ES6" s="234"/>
      <c r="ET6" s="234"/>
      <c r="EU6" s="234"/>
      <c r="EV6" s="234"/>
      <c r="EW6" s="234"/>
      <c r="EX6" s="234"/>
      <c r="EY6" s="234"/>
      <c r="EZ6" s="234"/>
      <c r="FA6" s="234"/>
      <c r="FB6" s="234"/>
      <c r="FC6" s="234"/>
      <c r="FD6" s="234"/>
      <c r="FE6" s="234"/>
      <c r="FF6" s="234"/>
      <c r="FG6" s="234"/>
      <c r="FH6" s="234"/>
      <c r="FI6" s="234"/>
      <c r="FJ6" s="234"/>
      <c r="FK6" s="234"/>
      <c r="FL6" s="234"/>
      <c r="FM6" s="234"/>
      <c r="FN6" s="234"/>
      <c r="FO6" s="234"/>
      <c r="FP6" s="234"/>
      <c r="FQ6" s="234"/>
      <c r="FR6" s="234"/>
      <c r="FS6" s="234"/>
      <c r="FT6" s="234"/>
      <c r="FU6" s="234"/>
      <c r="FV6" s="234"/>
      <c r="FW6" s="234"/>
      <c r="FX6" s="234"/>
      <c r="FY6" s="234"/>
      <c r="FZ6" s="234"/>
      <c r="GA6" s="234"/>
      <c r="GB6" s="234"/>
      <c r="GC6" s="234"/>
      <c r="GD6" s="234"/>
      <c r="GE6" s="234"/>
      <c r="GF6" s="234"/>
      <c r="GG6" s="234"/>
      <c r="GH6" s="234"/>
      <c r="GI6" s="234"/>
      <c r="GJ6" s="234"/>
      <c r="GK6" s="234"/>
      <c r="GL6" s="234"/>
      <c r="GM6" s="234"/>
      <c r="GN6" s="234"/>
      <c r="GO6" s="234"/>
      <c r="GP6" s="234"/>
      <c r="GQ6" s="234"/>
      <c r="GR6" s="234"/>
      <c r="GS6" s="234"/>
      <c r="GT6" s="234"/>
      <c r="GU6" s="234"/>
      <c r="GV6" s="234"/>
      <c r="GW6" s="234"/>
      <c r="GX6" s="234"/>
      <c r="GY6" s="234"/>
      <c r="GZ6" s="234"/>
      <c r="HA6" s="234"/>
      <c r="HB6" s="234"/>
      <c r="HC6" s="234"/>
      <c r="HD6" s="234"/>
      <c r="HE6" s="234"/>
      <c r="HF6" s="234"/>
      <c r="HG6" s="234"/>
      <c r="HH6" s="234"/>
      <c r="HI6" s="234"/>
      <c r="HJ6" s="234"/>
      <c r="HK6" s="234"/>
      <c r="HL6" s="234"/>
      <c r="HM6" s="234"/>
      <c r="HN6" s="234"/>
      <c r="HO6" s="234"/>
      <c r="HP6" s="234"/>
      <c r="HQ6" s="234"/>
      <c r="HR6" s="234"/>
      <c r="HS6" s="234"/>
      <c r="HT6" s="234"/>
      <c r="HU6" s="234"/>
      <c r="HV6" s="234"/>
      <c r="HW6" s="234"/>
      <c r="HX6" s="234"/>
      <c r="HY6" s="234"/>
      <c r="HZ6" s="234"/>
      <c r="IA6" s="234"/>
      <c r="IB6" s="234"/>
      <c r="IC6" s="234"/>
      <c r="ID6" s="234"/>
      <c r="IE6" s="234"/>
      <c r="IF6" s="234"/>
      <c r="IG6" s="234"/>
      <c r="IH6" s="234"/>
      <c r="II6" s="234"/>
      <c r="IJ6" s="234"/>
      <c r="IK6" s="234"/>
      <c r="IL6" s="234"/>
      <c r="IM6" s="234"/>
      <c r="IN6" s="234"/>
      <c r="IO6" s="234"/>
      <c r="IP6" s="234"/>
      <c r="IQ6" s="234"/>
      <c r="IR6" s="234"/>
      <c r="IS6" s="234"/>
      <c r="IT6" s="234"/>
      <c r="IU6" s="234"/>
      <c r="IV6" s="234"/>
      <c r="IW6" s="234"/>
    </row>
    <row r="7" customFormat="false" ht="12.75" hidden="false" customHeight="false" outlineLevel="0" collapsed="false">
      <c r="A7" s="238" t="s">
        <v>59</v>
      </c>
      <c r="B7" s="239"/>
      <c r="C7" s="239"/>
      <c r="D7" s="239"/>
      <c r="E7" s="239"/>
      <c r="F7" s="239"/>
      <c r="G7" s="239"/>
      <c r="H7" s="239"/>
      <c r="I7" s="239"/>
      <c r="J7" s="239"/>
      <c r="K7" s="239"/>
      <c r="L7" s="239"/>
      <c r="M7" s="239"/>
      <c r="N7" s="239"/>
      <c r="O7" s="239" t="n">
        <v>0</v>
      </c>
      <c r="P7" s="239"/>
      <c r="Q7" s="239"/>
      <c r="R7" s="239"/>
      <c r="S7" s="239"/>
      <c r="T7" s="239"/>
      <c r="U7" s="239"/>
      <c r="V7" s="239"/>
      <c r="W7" s="239"/>
      <c r="X7" s="239"/>
      <c r="Y7" s="240"/>
      <c r="Z7" s="232"/>
      <c r="AA7" s="233"/>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234"/>
      <c r="CT7" s="234"/>
      <c r="CU7" s="234"/>
      <c r="CV7" s="234"/>
      <c r="CW7" s="234"/>
      <c r="CX7" s="234"/>
      <c r="CY7" s="234"/>
      <c r="CZ7" s="234"/>
      <c r="DA7" s="234"/>
      <c r="DB7" s="234"/>
      <c r="DC7" s="234"/>
      <c r="DD7" s="234"/>
      <c r="DE7" s="234"/>
      <c r="DF7" s="234"/>
      <c r="DG7" s="234"/>
      <c r="DH7" s="234"/>
      <c r="DI7" s="234"/>
      <c r="DJ7" s="234"/>
      <c r="DK7" s="234"/>
      <c r="DL7" s="234"/>
      <c r="DM7" s="234"/>
      <c r="DN7" s="234"/>
      <c r="DO7" s="234"/>
      <c r="DP7" s="234"/>
      <c r="DQ7" s="234"/>
      <c r="DR7" s="234"/>
      <c r="DS7" s="234"/>
      <c r="DT7" s="234"/>
      <c r="DU7" s="234"/>
      <c r="DV7" s="234"/>
      <c r="DW7" s="234"/>
      <c r="DX7" s="234"/>
      <c r="DY7" s="234"/>
      <c r="DZ7" s="234"/>
      <c r="EA7" s="234"/>
      <c r="EB7" s="234"/>
      <c r="EC7" s="234"/>
      <c r="ED7" s="234"/>
      <c r="EE7" s="234"/>
      <c r="EF7" s="234"/>
      <c r="EG7" s="234"/>
      <c r="EH7" s="234"/>
      <c r="EI7" s="234"/>
      <c r="EJ7" s="234"/>
      <c r="EK7" s="234"/>
      <c r="EL7" s="234"/>
      <c r="EM7" s="234"/>
      <c r="EN7" s="234"/>
      <c r="EO7" s="234"/>
      <c r="EP7" s="234"/>
      <c r="EQ7" s="234"/>
      <c r="ER7" s="234"/>
      <c r="ES7" s="234"/>
      <c r="ET7" s="234"/>
      <c r="EU7" s="234"/>
      <c r="EV7" s="234"/>
      <c r="EW7" s="234"/>
      <c r="EX7" s="234"/>
      <c r="EY7" s="234"/>
      <c r="EZ7" s="234"/>
      <c r="FA7" s="234"/>
      <c r="FB7" s="234"/>
      <c r="FC7" s="234"/>
      <c r="FD7" s="234"/>
      <c r="FE7" s="234"/>
      <c r="FF7" s="234"/>
      <c r="FG7" s="234"/>
      <c r="FH7" s="234"/>
      <c r="FI7" s="234"/>
      <c r="FJ7" s="234"/>
      <c r="FK7" s="234"/>
      <c r="FL7" s="234"/>
      <c r="FM7" s="234"/>
      <c r="FN7" s="234"/>
      <c r="FO7" s="234"/>
      <c r="FP7" s="234"/>
      <c r="FQ7" s="234"/>
      <c r="FR7" s="234"/>
      <c r="FS7" s="234"/>
      <c r="FT7" s="234"/>
      <c r="FU7" s="234"/>
      <c r="FV7" s="234"/>
      <c r="FW7" s="234"/>
      <c r="FX7" s="234"/>
      <c r="FY7" s="234"/>
      <c r="FZ7" s="234"/>
      <c r="GA7" s="234"/>
      <c r="GB7" s="234"/>
      <c r="GC7" s="234"/>
      <c r="GD7" s="234"/>
      <c r="GE7" s="234"/>
      <c r="GF7" s="234"/>
      <c r="GG7" s="234"/>
      <c r="GH7" s="234"/>
      <c r="GI7" s="234"/>
      <c r="GJ7" s="234"/>
      <c r="GK7" s="234"/>
      <c r="GL7" s="234"/>
      <c r="GM7" s="234"/>
      <c r="GN7" s="234"/>
      <c r="GO7" s="234"/>
      <c r="GP7" s="234"/>
      <c r="GQ7" s="234"/>
      <c r="GR7" s="234"/>
      <c r="GS7" s="234"/>
      <c r="GT7" s="234"/>
      <c r="GU7" s="234"/>
      <c r="GV7" s="234"/>
      <c r="GW7" s="234"/>
      <c r="GX7" s="234"/>
      <c r="GY7" s="234"/>
      <c r="GZ7" s="234"/>
      <c r="HA7" s="234"/>
      <c r="HB7" s="234"/>
      <c r="HC7" s="234"/>
      <c r="HD7" s="234"/>
      <c r="HE7" s="234"/>
      <c r="HF7" s="234"/>
      <c r="HG7" s="234"/>
      <c r="HH7" s="234"/>
      <c r="HI7" s="234"/>
      <c r="HJ7" s="234"/>
      <c r="HK7" s="234"/>
      <c r="HL7" s="234"/>
      <c r="HM7" s="234"/>
      <c r="HN7" s="234"/>
      <c r="HO7" s="234"/>
      <c r="HP7" s="234"/>
      <c r="HQ7" s="234"/>
      <c r="HR7" s="234"/>
      <c r="HS7" s="234"/>
      <c r="HT7" s="234"/>
      <c r="HU7" s="234"/>
      <c r="HV7" s="234"/>
      <c r="HW7" s="234"/>
      <c r="HX7" s="234"/>
      <c r="HY7" s="234"/>
      <c r="HZ7" s="234"/>
      <c r="IA7" s="234"/>
      <c r="IB7" s="234"/>
      <c r="IC7" s="234"/>
      <c r="ID7" s="234"/>
      <c r="IE7" s="234"/>
      <c r="IF7" s="234"/>
      <c r="IG7" s="234"/>
      <c r="IH7" s="234"/>
      <c r="II7" s="234"/>
      <c r="IJ7" s="234"/>
      <c r="IK7" s="234"/>
      <c r="IL7" s="234"/>
      <c r="IM7" s="234"/>
      <c r="IN7" s="234"/>
      <c r="IO7" s="234"/>
      <c r="IP7" s="234"/>
      <c r="IQ7" s="234"/>
      <c r="IR7" s="234"/>
      <c r="IS7" s="234"/>
      <c r="IT7" s="234"/>
      <c r="IU7" s="234"/>
      <c r="IV7" s="234"/>
      <c r="IW7" s="234"/>
    </row>
    <row r="8" customFormat="false" ht="12" hidden="false" customHeight="false" outlineLevel="0" collapsed="false">
      <c r="A8" s="241" t="s">
        <v>60</v>
      </c>
      <c r="B8" s="242" t="n">
        <f aca="true" t="array" ref="B8:B8">SUM(IF((DelPoint="4C")*(DType="pre")*(OFFSET(DelPoint,0,B3+2)&lt;0),OFFSET(DelPoint,0,B3+2),0))</f>
        <v>0</v>
      </c>
      <c r="C8" s="242" t="n">
        <f aca="true" t="array" ref="C8:C8">SUM(IF((DelPoint="4C")*(DType="pre")*(OFFSET(DelPoint,0,C3+2)&lt;0),OFFSET(DelPoint,0,C3+2),0))</f>
        <v>-15</v>
      </c>
      <c r="D8" s="242" t="n">
        <f aca="true" t="array" ref="D8:D8">SUM(IF((DelPoint="4C")*(DType="pre")*(OFFSET(DelPoint,0,D3+2)&lt;0),OFFSET(DelPoint,0,D3+2),0))</f>
        <v>-15</v>
      </c>
      <c r="E8" s="242" t="n">
        <f aca="true" t="array" ref="E8:E8">SUM(IF((DelPoint="4C")*(DType="pre")*(OFFSET(DelPoint,0,E3+2)&lt;0),OFFSET(DelPoint,0,E3+2),0))</f>
        <v>-15</v>
      </c>
      <c r="F8" s="242" t="n">
        <f aca="true" t="array" ref="F8:F8">SUM(IF((DelPoint="4C")*(DType="pre")*(OFFSET(DelPoint,0,F3+2)&lt;0),OFFSET(DelPoint,0,F3+2),0))</f>
        <v>-15</v>
      </c>
      <c r="G8" s="242" t="n">
        <f aca="true" t="array" ref="G8:G8">SUM(IF((DelPoint="4C")*(DType="pre")*(OFFSET(DelPoint,0,G3+2)&lt;0),OFFSET(DelPoint,0,G3+2),0))</f>
        <v>-15</v>
      </c>
      <c r="H8" s="242" t="n">
        <f aca="true" t="array" ref="H8:H8">SUM(IF((DelPoint="4C")*(DType="pre")*(OFFSET(DelPoint,0,H3+2)&lt;0),OFFSET(DelPoint,0,H3+2),0))</f>
        <v>-15</v>
      </c>
      <c r="I8" s="242" t="n">
        <f aca="true" t="array" ref="I8:I8">SUM(IF((DelPoint="4C")*(DType="pre")*(OFFSET(DelPoint,0,I3+2)&lt;0),OFFSET(DelPoint,0,I3+2),0))</f>
        <v>-90</v>
      </c>
      <c r="J8" s="242" t="n">
        <f aca="true" t="array" ref="J8:J8">SUM(IF((DelPoint="4C")*(DType="pre")*(OFFSET(DelPoint,0,J3+2)&lt;0),OFFSET(DelPoint,0,J3+2),0))</f>
        <v>-90</v>
      </c>
      <c r="K8" s="242" t="n">
        <f aca="true" t="array" ref="K8:K8">SUM(IF((DelPoint="4C")*(DType="pre")*(OFFSET(DelPoint,0,K3+2)&lt;0),OFFSET(DelPoint,0,K3+2),0))</f>
        <v>-90</v>
      </c>
      <c r="L8" s="242" t="n">
        <f aca="true" t="array" ref="L8:L8">SUM(IF((DelPoint="4C")*(DType="pre")*(OFFSET(DelPoint,0,L3+2)&lt;0),OFFSET(DelPoint,0,L3+2),0))</f>
        <v>-90</v>
      </c>
      <c r="M8" s="242" t="n">
        <f aca="true" t="array" ref="M8:M8">SUM(IF((DelPoint="4C")*(DType="pre")*(OFFSET(DelPoint,0,M3+2)&lt;0),OFFSET(DelPoint,0,M3+2),0))</f>
        <v>-90</v>
      </c>
      <c r="N8" s="242" t="n">
        <f aca="true" t="array" ref="N8:N8">SUM(IF((DelPoint="4C")*(DType="pre")*(OFFSET(DelPoint,0,N3+2)&lt;0),OFFSET(DelPoint,0,N3+2),0))</f>
        <v>-90</v>
      </c>
      <c r="O8" s="242" t="n">
        <f aca="true" t="array" ref="O8:O8">SUM(IF((DelPoint="4C")*(DType="pre")*(OFFSET(DelPoint,0,O3+2)&lt;0),OFFSET(DelPoint,0,O3+2),0))</f>
        <v>-90</v>
      </c>
      <c r="P8" s="242" t="n">
        <f aca="true" t="array" ref="P8:P8">SUM(IF((DelPoint="4C")*(DType="pre")*(OFFSET(DelPoint,0,P3+2)&lt;0),OFFSET(DelPoint,0,P3+2),0))</f>
        <v>-90</v>
      </c>
      <c r="Q8" s="242" t="n">
        <f aca="true" t="array" ref="Q8:Q8">SUM(IF((DelPoint="4C")*(DType="pre")*(OFFSET(DelPoint,0,Q3+2)&lt;0),OFFSET(DelPoint,0,Q3+2),0))</f>
        <v>-90</v>
      </c>
      <c r="R8" s="242" t="n">
        <f aca="true" t="array" ref="R8:R8">SUM(IF((DelPoint="4C")*(DType="pre")*(OFFSET(DelPoint,0,R3+2)&lt;0),OFFSET(DelPoint,0,R3+2),0))</f>
        <v>-90</v>
      </c>
      <c r="S8" s="242" t="n">
        <f aca="true" t="array" ref="S8:S8">SUM(IF((DelPoint="4C")*(DType="pre")*(OFFSET(DelPoint,0,S3+2)&lt;0),OFFSET(DelPoint,0,S3+2),0))</f>
        <v>-90</v>
      </c>
      <c r="T8" s="242" t="n">
        <f aca="true" t="array" ref="T8:T8">SUM(IF((DelPoint="4C")*(DType="pre")*(OFFSET(DelPoint,0,T3+2)&lt;0),OFFSET(DelPoint,0,T3+2),0))</f>
        <v>-90</v>
      </c>
      <c r="U8" s="242" t="n">
        <f aca="true" t="array" ref="U8:U8">SUM(IF((DelPoint="4C")*(DType="pre")*(OFFSET(DelPoint,0,U3+2)&lt;0),OFFSET(DelPoint,0,U3+2),0))</f>
        <v>-90</v>
      </c>
      <c r="V8" s="242" t="n">
        <f aca="true" t="array" ref="V8:V8">SUM(IF((DelPoint="4C")*(DType="pre")*(OFFSET(DelPoint,0,V3+2)&lt;0),OFFSET(DelPoint,0,V3+2),0))</f>
        <v>-90</v>
      </c>
      <c r="W8" s="242" t="n">
        <f aca="true" t="array" ref="W8:W8">SUM(IF((DelPoint="4C")*(DType="pre")*(OFFSET(DelPoint,0,W3+2)&lt;0),OFFSET(DelPoint,0,W3+2),0))</f>
        <v>-90</v>
      </c>
      <c r="X8" s="242" t="n">
        <f aca="true" t="array" ref="X8:X8">SUM(IF((DelPoint="4C")*(DType="pre")*(OFFSET(DelPoint,0,X3+2)&lt;0),OFFSET(DelPoint,0,X3+2),0))</f>
        <v>-90</v>
      </c>
      <c r="Y8" s="243" t="n">
        <f aca="true" t="array" ref="Y8:Y8">SUM(IF((DelPoint="4C")*(DType="pre")*(OFFSET(DelPoint,0,Y3+2)&lt;0),OFFSET(DelPoint,0,Y3+2),0))</f>
        <v>-15</v>
      </c>
      <c r="Z8" s="232"/>
      <c r="AA8" s="233"/>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4"/>
      <c r="FB8" s="234"/>
      <c r="FC8" s="234"/>
      <c r="FD8" s="234"/>
      <c r="FE8" s="234"/>
      <c r="FF8" s="234"/>
      <c r="FG8" s="234"/>
      <c r="FH8" s="234"/>
      <c r="FI8" s="234"/>
      <c r="FJ8" s="234"/>
      <c r="FK8" s="234"/>
      <c r="FL8" s="234"/>
      <c r="FM8" s="234"/>
      <c r="FN8" s="234"/>
      <c r="FO8" s="234"/>
      <c r="FP8" s="234"/>
      <c r="FQ8" s="234"/>
      <c r="FR8" s="234"/>
      <c r="FS8" s="234"/>
      <c r="FT8" s="234"/>
      <c r="FU8" s="234"/>
      <c r="FV8" s="234"/>
      <c r="FW8" s="234"/>
      <c r="FX8" s="234"/>
      <c r="FY8" s="234"/>
      <c r="FZ8" s="234"/>
      <c r="GA8" s="234"/>
      <c r="GB8" s="234"/>
      <c r="GC8" s="234"/>
      <c r="GD8" s="234"/>
      <c r="GE8" s="234"/>
      <c r="GF8" s="234"/>
      <c r="GG8" s="234"/>
      <c r="GH8" s="234"/>
      <c r="GI8" s="234"/>
      <c r="GJ8" s="234"/>
      <c r="GK8" s="234"/>
      <c r="GL8" s="234"/>
      <c r="GM8" s="234"/>
      <c r="GN8" s="234"/>
      <c r="GO8" s="234"/>
      <c r="GP8" s="234"/>
      <c r="GQ8" s="234"/>
      <c r="GR8" s="234"/>
      <c r="GS8" s="234"/>
      <c r="GT8" s="234"/>
      <c r="GU8" s="234"/>
      <c r="GV8" s="234"/>
      <c r="GW8" s="234"/>
      <c r="GX8" s="234"/>
      <c r="GY8" s="234"/>
      <c r="GZ8" s="234"/>
      <c r="HA8" s="234"/>
      <c r="HB8" s="234"/>
      <c r="HC8" s="234"/>
      <c r="HD8" s="234"/>
      <c r="HE8" s="234"/>
      <c r="HF8" s="234"/>
      <c r="HG8" s="234"/>
      <c r="HH8" s="234"/>
      <c r="HI8" s="234"/>
      <c r="HJ8" s="234"/>
      <c r="HK8" s="234"/>
      <c r="HL8" s="234"/>
      <c r="HM8" s="234"/>
      <c r="HN8" s="234"/>
      <c r="HO8" s="234"/>
      <c r="HP8" s="234"/>
      <c r="HQ8" s="234"/>
      <c r="HR8" s="234"/>
      <c r="HS8" s="234"/>
      <c r="HT8" s="234"/>
      <c r="HU8" s="234"/>
      <c r="HV8" s="234"/>
      <c r="HW8" s="234"/>
      <c r="HX8" s="234"/>
      <c r="HY8" s="234"/>
      <c r="HZ8" s="234"/>
      <c r="IA8" s="234"/>
      <c r="IB8" s="234"/>
      <c r="IC8" s="234"/>
      <c r="ID8" s="234"/>
      <c r="IE8" s="234"/>
      <c r="IF8" s="234"/>
      <c r="IG8" s="234"/>
      <c r="IH8" s="234"/>
      <c r="II8" s="234"/>
      <c r="IJ8" s="234"/>
      <c r="IK8" s="234"/>
      <c r="IL8" s="234"/>
      <c r="IM8" s="234"/>
      <c r="IN8" s="234"/>
      <c r="IO8" s="234"/>
      <c r="IP8" s="234"/>
      <c r="IQ8" s="234"/>
      <c r="IR8" s="234"/>
      <c r="IS8" s="234"/>
      <c r="IT8" s="234"/>
      <c r="IU8" s="234"/>
      <c r="IV8" s="234"/>
      <c r="IW8" s="234"/>
    </row>
    <row r="9" customFormat="false" ht="12" hidden="false" customHeight="false" outlineLevel="0" collapsed="false">
      <c r="A9" s="244" t="s">
        <v>61</v>
      </c>
      <c r="B9" s="245"/>
      <c r="C9" s="245"/>
      <c r="D9" s="245"/>
      <c r="E9" s="245" t="n">
        <f aca="true">SUMIF(OFFSET(CBalancingVol,E$3,0),"&lt;0")</f>
        <v>0</v>
      </c>
      <c r="F9" s="245" t="n">
        <f aca="true">SUMIF(OFFSET(CBalancingVol,F$3,0),"&lt;0")</f>
        <v>0</v>
      </c>
      <c r="G9" s="245" t="n">
        <f aca="true">SUMIF(OFFSET(CBalancingVol,G$3,0),"&lt;0")</f>
        <v>0</v>
      </c>
      <c r="H9" s="245" t="n">
        <f aca="true">SUMIF(OFFSET(CBalancingVol,H$3,0),"&lt;0")</f>
        <v>0</v>
      </c>
      <c r="I9" s="245" t="n">
        <f aca="true">SUMIF(OFFSET(CBalancingVol,I$3,0),"&lt;0")</f>
        <v>0</v>
      </c>
      <c r="J9" s="245" t="n">
        <f aca="true">SUMIF(OFFSET(CBalancingVol,J$3,0),"&lt;0")</f>
        <v>0</v>
      </c>
      <c r="K9" s="245" t="n">
        <f aca="true">SUMIF(OFFSET(CBalancingVol,K$3,0),"&lt;0")</f>
        <v>0</v>
      </c>
      <c r="L9" s="245" t="n">
        <f aca="true">SUMIF(OFFSET(CBalancingVol,L$3,0),"&lt;0")</f>
        <v>0</v>
      </c>
      <c r="M9" s="245" t="n">
        <f aca="true">SUMIF(OFFSET(CBalancingVol,M$3,0),"&lt;0")</f>
        <v>0</v>
      </c>
      <c r="N9" s="245" t="n">
        <f aca="true">SUMIF(OFFSET(CBalancingVol,N$3,0),"&lt;0")</f>
        <v>0</v>
      </c>
      <c r="O9" s="245" t="n">
        <f aca="true">SUMIF(OFFSET(CBalancingVol,O$3,0),"&lt;0")</f>
        <v>0</v>
      </c>
      <c r="P9" s="245" t="n">
        <f aca="true">SUMIF(OFFSET(CBalancingVol,P$3,0),"&lt;0")</f>
        <v>0</v>
      </c>
      <c r="Q9" s="245" t="n">
        <f aca="true">SUMIF(OFFSET(CBalancingVol,Q$3,0),"&lt;0")</f>
        <v>0</v>
      </c>
      <c r="R9" s="245" t="n">
        <f aca="true">SUMIF(OFFSET(CBalancingVol,R$3,0),"&lt;0")</f>
        <v>0</v>
      </c>
      <c r="S9" s="245" t="n">
        <f aca="true">SUMIF(OFFSET(CBalancingVol,S$3,0),"&lt;0")</f>
        <v>0</v>
      </c>
      <c r="T9" s="245" t="n">
        <f aca="true">SUMIF(OFFSET(CBalancingVol,T$3,0),"&lt;0")</f>
        <v>0</v>
      </c>
      <c r="U9" s="245" t="n">
        <f aca="true">SUMIF(OFFSET(CBalancingVol,U$3,0),"&lt;0")</f>
        <v>0</v>
      </c>
      <c r="V9" s="245" t="n">
        <f aca="true">SUMIF(OFFSET(CBalancingVol,V$3,0),"&lt;0")</f>
        <v>0</v>
      </c>
      <c r="W9" s="245" t="n">
        <f aca="true">SUMIF(OFFSET(CBalancingVol,W$3,0),"&lt;0")</f>
        <v>0</v>
      </c>
      <c r="X9" s="245" t="n">
        <f aca="true">SUMIF(OFFSET(CBalancingVol,X$3,0),"&lt;0")</f>
        <v>0</v>
      </c>
      <c r="Y9" s="246" t="n">
        <f aca="true">SUMIF(OFFSET(CBalancingVol,Y$3,0),"&lt;0")</f>
        <v>0</v>
      </c>
      <c r="Z9" s="232"/>
      <c r="AA9" s="233"/>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234"/>
      <c r="CT9" s="234"/>
      <c r="CU9" s="234"/>
      <c r="CV9" s="234"/>
      <c r="CW9" s="234"/>
      <c r="CX9" s="234"/>
      <c r="CY9" s="234"/>
      <c r="CZ9" s="234"/>
      <c r="DA9" s="234"/>
      <c r="DB9" s="234"/>
      <c r="DC9" s="234"/>
      <c r="DD9" s="234"/>
      <c r="DE9" s="234"/>
      <c r="DF9" s="234"/>
      <c r="DG9" s="234"/>
      <c r="DH9" s="234"/>
      <c r="DI9" s="234"/>
      <c r="DJ9" s="234"/>
      <c r="DK9" s="234"/>
      <c r="DL9" s="234"/>
      <c r="DM9" s="234"/>
      <c r="DN9" s="234"/>
      <c r="DO9" s="234"/>
      <c r="DP9" s="234"/>
      <c r="DQ9" s="234"/>
      <c r="DR9" s="234"/>
      <c r="DS9" s="234"/>
      <c r="DT9" s="234"/>
      <c r="DU9" s="234"/>
      <c r="DV9" s="234"/>
      <c r="DW9" s="234"/>
      <c r="DX9" s="234"/>
      <c r="DY9" s="234"/>
      <c r="DZ9" s="234"/>
      <c r="EA9" s="234"/>
      <c r="EB9" s="234"/>
      <c r="EC9" s="234"/>
      <c r="ED9" s="234"/>
      <c r="EE9" s="234"/>
      <c r="EF9" s="234"/>
      <c r="EG9" s="234"/>
      <c r="EH9" s="234"/>
      <c r="EI9" s="234"/>
      <c r="EJ9" s="234"/>
      <c r="EK9" s="234"/>
      <c r="EL9" s="234"/>
      <c r="EM9" s="234"/>
      <c r="EN9" s="234"/>
      <c r="EO9" s="234"/>
      <c r="EP9" s="234"/>
      <c r="EQ9" s="234"/>
      <c r="ER9" s="234"/>
      <c r="ES9" s="234"/>
      <c r="ET9" s="234"/>
      <c r="EU9" s="234"/>
      <c r="EV9" s="234"/>
      <c r="EW9" s="234"/>
      <c r="EX9" s="234"/>
      <c r="EY9" s="234"/>
      <c r="EZ9" s="234"/>
      <c r="FA9" s="234"/>
      <c r="FB9" s="234"/>
      <c r="FC9" s="234"/>
      <c r="FD9" s="234"/>
      <c r="FE9" s="234"/>
      <c r="FF9" s="234"/>
      <c r="FG9" s="234"/>
      <c r="FH9" s="234"/>
      <c r="FI9" s="234"/>
      <c r="FJ9" s="234"/>
      <c r="FK9" s="234"/>
      <c r="FL9" s="234"/>
      <c r="FM9" s="234"/>
      <c r="FN9" s="234"/>
      <c r="FO9" s="234"/>
      <c r="FP9" s="234"/>
      <c r="FQ9" s="234"/>
      <c r="FR9" s="234"/>
      <c r="FS9" s="234"/>
      <c r="FT9" s="234"/>
      <c r="FU9" s="234"/>
      <c r="FV9" s="234"/>
      <c r="FW9" s="234"/>
      <c r="FX9" s="234"/>
      <c r="FY9" s="234"/>
      <c r="FZ9" s="234"/>
      <c r="GA9" s="234"/>
      <c r="GB9" s="234"/>
      <c r="GC9" s="234"/>
      <c r="GD9" s="234"/>
      <c r="GE9" s="234"/>
      <c r="GF9" s="234"/>
      <c r="GG9" s="234"/>
      <c r="GH9" s="234"/>
      <c r="GI9" s="234"/>
      <c r="GJ9" s="234"/>
      <c r="GK9" s="234"/>
      <c r="GL9" s="234"/>
      <c r="GM9" s="234"/>
      <c r="GN9" s="234"/>
      <c r="GO9" s="234"/>
      <c r="GP9" s="234"/>
      <c r="GQ9" s="234"/>
      <c r="GR9" s="234"/>
      <c r="GS9" s="234"/>
      <c r="GT9" s="234"/>
      <c r="GU9" s="234"/>
      <c r="GV9" s="234"/>
      <c r="GW9" s="234"/>
      <c r="GX9" s="234"/>
      <c r="GY9" s="234"/>
      <c r="GZ9" s="234"/>
      <c r="HA9" s="234"/>
      <c r="HB9" s="234"/>
      <c r="HC9" s="234"/>
      <c r="HD9" s="234"/>
      <c r="HE9" s="234"/>
      <c r="HF9" s="234"/>
      <c r="HG9" s="234"/>
      <c r="HH9" s="234"/>
      <c r="HI9" s="234"/>
      <c r="HJ9" s="234"/>
      <c r="HK9" s="234"/>
      <c r="HL9" s="234"/>
      <c r="HM9" s="234"/>
      <c r="HN9" s="234"/>
      <c r="HO9" s="234"/>
      <c r="HP9" s="234"/>
      <c r="HQ9" s="234"/>
      <c r="HR9" s="234"/>
      <c r="HS9" s="234"/>
      <c r="HT9" s="234"/>
      <c r="HU9" s="234"/>
      <c r="HV9" s="234"/>
      <c r="HW9" s="234"/>
      <c r="HX9" s="234"/>
      <c r="HY9" s="234"/>
      <c r="HZ9" s="234"/>
      <c r="IA9" s="234"/>
      <c r="IB9" s="234"/>
      <c r="IC9" s="234"/>
      <c r="ID9" s="234"/>
      <c r="IE9" s="234"/>
      <c r="IF9" s="234"/>
      <c r="IG9" s="234"/>
      <c r="IH9" s="234"/>
      <c r="II9" s="234"/>
      <c r="IJ9" s="234"/>
      <c r="IK9" s="234"/>
      <c r="IL9" s="234"/>
      <c r="IM9" s="234"/>
      <c r="IN9" s="234"/>
      <c r="IO9" s="234"/>
      <c r="IP9" s="234"/>
      <c r="IQ9" s="234"/>
      <c r="IR9" s="234"/>
      <c r="IS9" s="234"/>
      <c r="IT9" s="234"/>
      <c r="IU9" s="234"/>
      <c r="IV9" s="234"/>
      <c r="IW9" s="234"/>
    </row>
    <row r="10" customFormat="false" ht="12" hidden="false" customHeight="false" outlineLevel="0" collapsed="false">
      <c r="A10" s="244" t="s">
        <v>62</v>
      </c>
      <c r="B10" s="247" t="n">
        <f aca="true" t="array" ref="B10:B10">SUM(IF((DelPoint="4C")*IF((DType="firm")+(DType="econ")&gt;0,1,0)*(OFFSET(DelPoint,0,B3+2)&lt;0),OFFSET(DelPoint,0,B3+2),0))</f>
        <v>0</v>
      </c>
      <c r="C10" s="247" t="n">
        <f aca="true" t="array" ref="C10:C10">SUM(IF((DelPoint="4C")*IF((DType="firm")+(DType="econ")&gt;0,1,0)*(OFFSET(DelPoint,0,C3+2)&lt;0),OFFSET(DelPoint,0,C3+2),0))</f>
        <v>0</v>
      </c>
      <c r="D10" s="247" t="n">
        <f aca="true" t="array" ref="D10:D10">SUM(IF((DelPoint="4C")*IF((DType="firm")+(DType="econ")&gt;0,1,0)*(OFFSET(DelPoint,0,D3+2)&lt;0),OFFSET(DelPoint,0,D3+2),0))</f>
        <v>0</v>
      </c>
      <c r="E10" s="247" t="n">
        <f aca="true" t="array" ref="E10:E10">SUM(IF((DelPoint="4C")*IF((DType="firm")+(DType="econ")&gt;0,1,0)*(OFFSET(DelPoint,0,E3+2)&lt;0),OFFSET(DelPoint,0,E3+2),0))</f>
        <v>0</v>
      </c>
      <c r="F10" s="247" t="n">
        <f aca="true" t="array" ref="F10:F10">SUM(IF((DelPoint="4C")*IF((DType="firm")+(DType="econ")&gt;0,1,0)*(OFFSET(DelPoint,0,F3+2)&lt;0),OFFSET(DelPoint,0,F3+2),0))</f>
        <v>0</v>
      </c>
      <c r="G10" s="247" t="n">
        <f aca="true" t="array" ref="G10:G10">SUM(IF((DelPoint="4C")*IF((DType="firm")+(DType="econ")&gt;0,1,0)*(OFFSET(DelPoint,0,G3+2)&lt;0),OFFSET(DelPoint,0,G3+2),0))</f>
        <v>0</v>
      </c>
      <c r="H10" s="247" t="n">
        <f aca="true" t="array" ref="H10:H10">SUM(IF((DelPoint="4C")*IF((DType="firm")+(DType="econ")&gt;0,1,0)*(OFFSET(DelPoint,0,H3+2)&lt;0),OFFSET(DelPoint,0,H3+2),0))</f>
        <v>0</v>
      </c>
      <c r="I10" s="247" t="n">
        <f aca="true" t="array" ref="I10:I10">SUM(IF((DelPoint="4C")*IF((DType="firm")+(DType="econ")&gt;0,1,0)*(OFFSET(DelPoint,0,I3+2)&lt;0),OFFSET(DelPoint,0,I3+2),0))</f>
        <v>0</v>
      </c>
      <c r="J10" s="247" t="n">
        <f aca="true" t="array" ref="J10:J10">SUM(IF((DelPoint="4C")*IF((DType="firm")+(DType="econ")&gt;0,1,0)*(OFFSET(DelPoint,0,J3+2)&lt;0),OFFSET(DelPoint,0,J3+2),0))</f>
        <v>0</v>
      </c>
      <c r="K10" s="247" t="n">
        <f aca="true" t="array" ref="K10:K10">SUM(IF((DelPoint="4C")*IF((DType="firm")+(DType="econ")&gt;0,1,0)*(OFFSET(DelPoint,0,K3+2)&lt;0),OFFSET(DelPoint,0,K3+2),0))</f>
        <v>0</v>
      </c>
      <c r="L10" s="247" t="n">
        <f aca="true" t="array" ref="L10:L10">SUM(IF((DelPoint="4C")*IF((DType="firm")+(DType="econ")&gt;0,1,0)*(OFFSET(DelPoint,0,L3+2)&lt;0),OFFSET(DelPoint,0,L3+2),0))</f>
        <v>0</v>
      </c>
      <c r="M10" s="247" t="n">
        <f aca="true" t="array" ref="M10:M10">SUM(IF((DelPoint="4C")*IF((DType="firm")+(DType="econ")&gt;0,1,0)*(OFFSET(DelPoint,0,M3+2)&lt;0),OFFSET(DelPoint,0,M3+2),0))</f>
        <v>0</v>
      </c>
      <c r="N10" s="247" t="n">
        <f aca="true" t="array" ref="N10:N10">SUM(IF((DelPoint="4C")*IF((DType="firm")+(DType="econ")&gt;0,1,0)*(OFFSET(DelPoint,0,N3+2)&lt;0),OFFSET(DelPoint,0,N3+2),0))</f>
        <v>0</v>
      </c>
      <c r="O10" s="247" t="n">
        <f aca="true" t="array" ref="O10:O10">SUM(IF((DelPoint="4C")*IF((DType="firm")+(DType="econ")&gt;0,1,0)*(OFFSET(DelPoint,0,O3+2)&lt;0),OFFSET(DelPoint,0,O3+2),0))</f>
        <v>0</v>
      </c>
      <c r="P10" s="247" t="n">
        <f aca="true" t="array" ref="P10:P10">SUM(IF((DelPoint="4C")*IF((DType="firm")+(DType="econ")&gt;0,1,0)*(OFFSET(DelPoint,0,P3+2)&lt;0),OFFSET(DelPoint,0,P3+2),0))</f>
        <v>0</v>
      </c>
      <c r="Q10" s="247" t="n">
        <f aca="true" t="array" ref="Q10:Q10">SUM(IF((DelPoint="4C")*IF((DType="firm")+(DType="econ")&gt;0,1,0)*(OFFSET(DelPoint,0,Q3+2)&lt;0),OFFSET(DelPoint,0,Q3+2),0))</f>
        <v>0</v>
      </c>
      <c r="R10" s="247" t="n">
        <f aca="true" t="array" ref="R10:R10">SUM(IF((DelPoint="4C")*IF((DType="firm")+(DType="econ")&gt;0,1,0)*(OFFSET(DelPoint,0,R3+2)&lt;0),OFFSET(DelPoint,0,R3+2),0))</f>
        <v>0</v>
      </c>
      <c r="S10" s="247" t="n">
        <f aca="true" t="array" ref="S10:S10">SUM(IF((DelPoint="4C")*IF((DType="firm")+(DType="econ")&gt;0,1,0)*(OFFSET(DelPoint,0,S3+2)&lt;0),OFFSET(DelPoint,0,S3+2),0))</f>
        <v>0</v>
      </c>
      <c r="T10" s="247" t="n">
        <f aca="true" t="array" ref="T10:T10">SUM(IF((DelPoint="4C")*IF((DType="firm")+(DType="econ")&gt;0,1,0)*(OFFSET(DelPoint,0,T3+2)&lt;0),OFFSET(DelPoint,0,T3+2),0))</f>
        <v>0</v>
      </c>
      <c r="U10" s="247" t="n">
        <f aca="true" t="array" ref="U10:U10">SUM(IF((DelPoint="4C")*IF((DType="firm")+(DType="econ")&gt;0,1,0)*(OFFSET(DelPoint,0,U3+2)&lt;0),OFFSET(DelPoint,0,U3+2),0))</f>
        <v>0</v>
      </c>
      <c r="V10" s="247" t="n">
        <f aca="true" t="array" ref="V10:V10">SUM(IF((DelPoint="4C")*IF((DType="firm")+(DType="econ")&gt;0,1,0)*(OFFSET(DelPoint,0,V3+2)&lt;0),OFFSET(DelPoint,0,V3+2),0))</f>
        <v>0</v>
      </c>
      <c r="W10" s="247" t="n">
        <f aca="true" t="array" ref="W10:W10">SUM(IF((DelPoint="4C")*IF((DType="firm")+(DType="econ")&gt;0,1,0)*(OFFSET(DelPoint,0,W3+2)&lt;0),OFFSET(DelPoint,0,W3+2),0))</f>
        <v>0</v>
      </c>
      <c r="X10" s="247" t="n">
        <f aca="true" t="array" ref="X10:X10">SUM(IF((DelPoint="4C")*IF((DType="firm")+(DType="econ")&gt;0,1,0)*(OFFSET(DelPoint,0,X3+2)&lt;0),OFFSET(DelPoint,0,X3+2),0))</f>
        <v>0</v>
      </c>
      <c r="Y10" s="248" t="n">
        <f aca="true" t="array" ref="Y10:Y10">SUM(IF((DelPoint="4C")*IF((DType="firm")+(DType="econ")&gt;0,1,0)*(OFFSET(DelPoint,0,Y3+2)&lt;0),OFFSET(DelPoint,0,Y3+2),0))</f>
        <v>0</v>
      </c>
      <c r="Z10" s="232"/>
      <c r="AA10" s="233"/>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c r="DL10" s="234"/>
      <c r="DM10" s="234"/>
      <c r="DN10" s="234"/>
      <c r="DO10" s="234"/>
      <c r="DP10" s="234"/>
      <c r="DQ10" s="234"/>
      <c r="DR10" s="234"/>
      <c r="DS10" s="234"/>
      <c r="DT10" s="234"/>
      <c r="DU10" s="234"/>
      <c r="DV10" s="234"/>
      <c r="DW10" s="234"/>
      <c r="DX10" s="234"/>
      <c r="DY10" s="234"/>
      <c r="DZ10" s="234"/>
      <c r="EA10" s="234"/>
      <c r="EB10" s="234"/>
      <c r="EC10" s="234"/>
      <c r="ED10" s="234"/>
      <c r="EE10" s="234"/>
      <c r="EF10" s="234"/>
      <c r="EG10" s="234"/>
      <c r="EH10" s="234"/>
      <c r="EI10" s="234"/>
      <c r="EJ10" s="234"/>
      <c r="EK10" s="234"/>
      <c r="EL10" s="234"/>
      <c r="EM10" s="234"/>
      <c r="EN10" s="234"/>
      <c r="EO10" s="234"/>
      <c r="EP10" s="234"/>
      <c r="EQ10" s="234"/>
      <c r="ER10" s="234"/>
      <c r="ES10" s="234"/>
      <c r="ET10" s="234"/>
      <c r="EU10" s="234"/>
      <c r="EV10" s="234"/>
      <c r="EW10" s="234"/>
      <c r="EX10" s="234"/>
      <c r="EY10" s="234"/>
      <c r="EZ10" s="234"/>
      <c r="FA10" s="234"/>
      <c r="FB10" s="234"/>
      <c r="FC10" s="234"/>
      <c r="FD10" s="234"/>
      <c r="FE10" s="234"/>
      <c r="FF10" s="234"/>
      <c r="FG10" s="234"/>
      <c r="FH10" s="234"/>
      <c r="FI10" s="234"/>
      <c r="FJ10" s="234"/>
      <c r="FK10" s="234"/>
      <c r="FL10" s="234"/>
      <c r="FM10" s="234"/>
      <c r="FN10" s="234"/>
      <c r="FO10" s="234"/>
      <c r="FP10" s="234"/>
      <c r="FQ10" s="234"/>
      <c r="FR10" s="234"/>
      <c r="FS10" s="234"/>
      <c r="FT10" s="234"/>
      <c r="FU10" s="234"/>
      <c r="FV10" s="234"/>
      <c r="FW10" s="234"/>
      <c r="FX10" s="234"/>
      <c r="FY10" s="234"/>
      <c r="FZ10" s="234"/>
      <c r="GA10" s="234"/>
      <c r="GB10" s="234"/>
      <c r="GC10" s="234"/>
      <c r="GD10" s="234"/>
      <c r="GE10" s="234"/>
      <c r="GF10" s="234"/>
      <c r="GG10" s="234"/>
      <c r="GH10" s="234"/>
      <c r="GI10" s="234"/>
      <c r="GJ10" s="234"/>
      <c r="GK10" s="234"/>
      <c r="GL10" s="234"/>
      <c r="GM10" s="234"/>
      <c r="GN10" s="234"/>
      <c r="GO10" s="234"/>
      <c r="GP10" s="234"/>
      <c r="GQ10" s="234"/>
      <c r="GR10" s="234"/>
      <c r="GS10" s="234"/>
      <c r="GT10" s="234"/>
      <c r="GU10" s="234"/>
      <c r="GV10" s="234"/>
      <c r="GW10" s="234"/>
      <c r="GX10" s="234"/>
      <c r="GY10" s="234"/>
      <c r="GZ10" s="234"/>
      <c r="HA10" s="234"/>
      <c r="HB10" s="234"/>
      <c r="HC10" s="234"/>
      <c r="HD10" s="234"/>
      <c r="HE10" s="234"/>
      <c r="HF10" s="234"/>
      <c r="HG10" s="234"/>
      <c r="HH10" s="234"/>
      <c r="HI10" s="234"/>
      <c r="HJ10" s="234"/>
      <c r="HK10" s="234"/>
      <c r="HL10" s="234"/>
      <c r="HM10" s="234"/>
      <c r="HN10" s="234"/>
      <c r="HO10" s="234"/>
      <c r="HP10" s="234"/>
      <c r="HQ10" s="234"/>
      <c r="HR10" s="234"/>
      <c r="HS10" s="234"/>
      <c r="HT10" s="234"/>
      <c r="HU10" s="234"/>
      <c r="HV10" s="234"/>
      <c r="HW10" s="234"/>
      <c r="HX10" s="234"/>
      <c r="HY10" s="234"/>
      <c r="HZ10" s="234"/>
      <c r="IA10" s="234"/>
      <c r="IB10" s="234"/>
      <c r="IC10" s="234"/>
      <c r="ID10" s="234"/>
      <c r="IE10" s="234"/>
      <c r="IF10" s="234"/>
      <c r="IG10" s="234"/>
      <c r="IH10" s="234"/>
      <c r="II10" s="234"/>
      <c r="IJ10" s="234"/>
      <c r="IK10" s="234"/>
      <c r="IL10" s="234"/>
      <c r="IM10" s="234"/>
      <c r="IN10" s="234"/>
      <c r="IO10" s="234"/>
      <c r="IP10" s="234"/>
      <c r="IQ10" s="234"/>
      <c r="IR10" s="234"/>
      <c r="IS10" s="234"/>
      <c r="IT10" s="234"/>
      <c r="IU10" s="234"/>
      <c r="IV10" s="234"/>
      <c r="IW10" s="234"/>
    </row>
    <row r="11" customFormat="false" ht="12" hidden="false" customHeight="false" outlineLevel="0" collapsed="false">
      <c r="A11" s="249" t="s">
        <v>63</v>
      </c>
      <c r="B11" s="250" t="n">
        <f aca="true" t="array" ref="B11:B11">SUM(IF((DelPoint="PV")*(DType="pre")*(OFFSET(DelPoint,0,B3+2)&lt;0),OFFSET(DelPoint,0,B3+2),0))</f>
        <v>-125</v>
      </c>
      <c r="C11" s="250" t="n">
        <f aca="true" t="array" ref="C11:C11">SUM(IF((DelPoint="PV")*(DType="pre")*(OFFSET(DelPoint,0,C3+2)&lt;0),OFFSET(DelPoint,0,C3+2),0))</f>
        <v>-210</v>
      </c>
      <c r="D11" s="250" t="n">
        <f aca="true" t="array" ref="D11:D11">SUM(IF((DelPoint="PV")*(DType="pre")*(OFFSET(DelPoint,0,D3+2)&lt;0),OFFSET(DelPoint,0,D3+2),0))</f>
        <v>-210</v>
      </c>
      <c r="E11" s="250" t="n">
        <f aca="true" t="array" ref="E11:E11">SUM(IF((DelPoint="PV")*(DType="pre")*(OFFSET(DelPoint,0,E3+2)&lt;0),OFFSET(DelPoint,0,E3+2),0))</f>
        <v>-210</v>
      </c>
      <c r="F11" s="250" t="n">
        <f aca="true" t="array" ref="F11:F11">SUM(IF((DelPoint="PV")*(DType="pre")*(OFFSET(DelPoint,0,F3+2)&lt;0),OFFSET(DelPoint,0,F3+2),0))</f>
        <v>-210</v>
      </c>
      <c r="G11" s="250" t="n">
        <f aca="true" t="array" ref="G11:G11">SUM(IF((DelPoint="PV")*(DType="pre")*(OFFSET(DelPoint,0,G3+2)&lt;0),OFFSET(DelPoint,0,G3+2),0))</f>
        <v>-210</v>
      </c>
      <c r="H11" s="250" t="n">
        <f aca="true" t="array" ref="H11:H11">SUM(IF((DelPoint="PV")*(DType="pre")*(OFFSET(DelPoint,0,H3+2)&lt;0),OFFSET(DelPoint,0,H3+2),0))</f>
        <v>-210</v>
      </c>
      <c r="I11" s="250" t="n">
        <f aca="true" t="array" ref="I11:I11">SUM(IF((DelPoint="PV")*(DType="pre")*(OFFSET(DelPoint,0,I3+2)&lt;0),OFFSET(DelPoint,0,I3+2),0))</f>
        <v>-210</v>
      </c>
      <c r="J11" s="250" t="n">
        <f aca="true" t="array" ref="J11:J11">SUM(IF((DelPoint="PV")*(DType="pre")*(OFFSET(DelPoint,0,J3+2)&lt;0),OFFSET(DelPoint,0,J3+2),0))</f>
        <v>-210</v>
      </c>
      <c r="K11" s="250" t="n">
        <f aca="true" t="array" ref="K11:K11">SUM(IF((DelPoint="PV")*(DType="pre")*(OFFSET(DelPoint,0,K3+2)&lt;0),OFFSET(DelPoint,0,K3+2),0))</f>
        <v>-210</v>
      </c>
      <c r="L11" s="250" t="n">
        <f aca="true" t="array" ref="L11:L11">SUM(IF((DelPoint="PV")*(DType="pre")*(OFFSET(DelPoint,0,L3+2)&lt;0),OFFSET(DelPoint,0,L3+2),0))</f>
        <v>-210</v>
      </c>
      <c r="M11" s="250" t="n">
        <f aca="true" t="array" ref="M11:M11">SUM(IF((DelPoint="PV")*(DType="pre")*(OFFSET(DelPoint,0,M3+2)&lt;0),OFFSET(DelPoint,0,M3+2),0))</f>
        <v>-210</v>
      </c>
      <c r="N11" s="250" t="n">
        <f aca="true" t="array" ref="N11:N11">SUM(IF((DelPoint="PV")*(DType="pre")*(OFFSET(DelPoint,0,N3+2)&lt;0),OFFSET(DelPoint,0,N3+2),0))</f>
        <v>-210</v>
      </c>
      <c r="O11" s="250" t="n">
        <f aca="true" t="array" ref="O11:O11">SUM(IF((DelPoint="PV")*(DType="pre")*(OFFSET(DelPoint,0,O3+2)&lt;0),OFFSET(DelPoint,0,O3+2),0))</f>
        <v>-210</v>
      </c>
      <c r="P11" s="250" t="n">
        <f aca="true" t="array" ref="P11:P11">SUM(IF((DelPoint="PV")*(DType="pre")*(OFFSET(DelPoint,0,P3+2)&lt;0),OFFSET(DelPoint,0,P3+2),0))</f>
        <v>-210</v>
      </c>
      <c r="Q11" s="250" t="n">
        <f aca="true" t="array" ref="Q11:Q11">SUM(IF((DelPoint="PV")*(DType="pre")*(OFFSET(DelPoint,0,Q3+2)&lt;0),OFFSET(DelPoint,0,Q3+2),0))</f>
        <v>-210</v>
      </c>
      <c r="R11" s="250" t="n">
        <f aca="true" t="array" ref="R11:R11">SUM(IF((DelPoint="PV")*(DType="pre")*(OFFSET(DelPoint,0,R3+2)&lt;0),OFFSET(DelPoint,0,R3+2),0))</f>
        <v>-210</v>
      </c>
      <c r="S11" s="250" t="n">
        <f aca="true" t="array" ref="S11:S11">SUM(IF((DelPoint="PV")*(DType="pre")*(OFFSET(DelPoint,0,S3+2)&lt;0),OFFSET(DelPoint,0,S3+2),0))</f>
        <v>-210</v>
      </c>
      <c r="T11" s="250" t="n">
        <f aca="true" t="array" ref="T11:T11">SUM(IF((DelPoint="PV")*(DType="pre")*(OFFSET(DelPoint,0,T3+2)&lt;0),OFFSET(DelPoint,0,T3+2),0))</f>
        <v>-210</v>
      </c>
      <c r="U11" s="250" t="n">
        <f aca="true" t="array" ref="U11:U11">SUM(IF((DelPoint="PV")*(DType="pre")*(OFFSET(DelPoint,0,U3+2)&lt;0),OFFSET(DelPoint,0,U3+2),0))</f>
        <v>-210</v>
      </c>
      <c r="V11" s="250" t="n">
        <f aca="true" t="array" ref="V11:V11">SUM(IF((DelPoint="PV")*(DType="pre")*(OFFSET(DelPoint,0,V3+2)&lt;0),OFFSET(DelPoint,0,V3+2),0))</f>
        <v>-210</v>
      </c>
      <c r="W11" s="250" t="n">
        <f aca="true" t="array" ref="W11:W11">SUM(IF((DelPoint="PV")*(DType="pre")*(OFFSET(DelPoint,0,W3+2)&lt;0),OFFSET(DelPoint,0,W3+2),0))</f>
        <v>-210</v>
      </c>
      <c r="X11" s="250" t="n">
        <f aca="true" t="array" ref="X11:X11">SUM(IF((DelPoint="PV")*(DType="pre")*(OFFSET(DelPoint,0,X3+2)&lt;0),OFFSET(DelPoint,0,X3+2),0))</f>
        <v>-210</v>
      </c>
      <c r="Y11" s="251" t="n">
        <f aca="true" t="array" ref="Y11:Y11">SUM(IF((DelPoint="PV")*(DType="pre")*(OFFSET(DelPoint,0,Y3+2)&lt;0),OFFSET(DelPoint,0,Y3+2),0))</f>
        <v>-210</v>
      </c>
      <c r="Z11" s="232"/>
      <c r="AA11" s="233"/>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234"/>
      <c r="CB11" s="234"/>
      <c r="CC11" s="234"/>
      <c r="CD11" s="234"/>
      <c r="CE11" s="234"/>
      <c r="CF11" s="234"/>
      <c r="CG11" s="234"/>
      <c r="CH11" s="234"/>
      <c r="CI11" s="234"/>
      <c r="CJ11" s="234"/>
      <c r="CK11" s="234"/>
      <c r="CL11" s="234"/>
      <c r="CM11" s="234"/>
      <c r="CN11" s="234"/>
      <c r="CO11" s="234"/>
      <c r="CP11" s="234"/>
      <c r="CQ11" s="234"/>
      <c r="CR11" s="234"/>
      <c r="CS11" s="234"/>
      <c r="CT11" s="234"/>
      <c r="CU11" s="234"/>
      <c r="CV11" s="234"/>
      <c r="CW11" s="234"/>
      <c r="CX11" s="234"/>
      <c r="CY11" s="234"/>
      <c r="CZ11" s="234"/>
      <c r="DA11" s="234"/>
      <c r="DB11" s="234"/>
      <c r="DC11" s="234"/>
      <c r="DD11" s="234"/>
      <c r="DE11" s="234"/>
      <c r="DF11" s="234"/>
      <c r="DG11" s="234"/>
      <c r="DH11" s="234"/>
      <c r="DI11" s="234"/>
      <c r="DJ11" s="234"/>
      <c r="DK11" s="234"/>
      <c r="DL11" s="234"/>
      <c r="DM11" s="234"/>
      <c r="DN11" s="234"/>
      <c r="DO11" s="234"/>
      <c r="DP11" s="234"/>
      <c r="DQ11" s="234"/>
      <c r="DR11" s="234"/>
      <c r="DS11" s="234"/>
      <c r="DT11" s="234"/>
      <c r="DU11" s="234"/>
      <c r="DV11" s="234"/>
      <c r="DW11" s="234"/>
      <c r="DX11" s="234"/>
      <c r="DY11" s="234"/>
      <c r="DZ11" s="234"/>
      <c r="EA11" s="234"/>
      <c r="EB11" s="234"/>
      <c r="EC11" s="234"/>
      <c r="ED11" s="234"/>
      <c r="EE11" s="234"/>
      <c r="EF11" s="234"/>
      <c r="EG11" s="234"/>
      <c r="EH11" s="234"/>
      <c r="EI11" s="234"/>
      <c r="EJ11" s="234"/>
      <c r="EK11" s="234"/>
      <c r="EL11" s="234"/>
      <c r="EM11" s="234"/>
      <c r="EN11" s="234"/>
      <c r="EO11" s="234"/>
      <c r="EP11" s="234"/>
      <c r="EQ11" s="234"/>
      <c r="ER11" s="234"/>
      <c r="ES11" s="234"/>
      <c r="ET11" s="234"/>
      <c r="EU11" s="234"/>
      <c r="EV11" s="234"/>
      <c r="EW11" s="234"/>
      <c r="EX11" s="234"/>
      <c r="EY11" s="234"/>
      <c r="EZ11" s="234"/>
      <c r="FA11" s="234"/>
      <c r="FB11" s="234"/>
      <c r="FC11" s="234"/>
      <c r="FD11" s="234"/>
      <c r="FE11" s="234"/>
      <c r="FF11" s="234"/>
      <c r="FG11" s="234"/>
      <c r="FH11" s="234"/>
      <c r="FI11" s="234"/>
      <c r="FJ11" s="234"/>
      <c r="FK11" s="234"/>
      <c r="FL11" s="234"/>
      <c r="FM11" s="234"/>
      <c r="FN11" s="234"/>
      <c r="FO11" s="234"/>
      <c r="FP11" s="234"/>
      <c r="FQ11" s="234"/>
      <c r="FR11" s="234"/>
      <c r="FS11" s="234"/>
      <c r="FT11" s="234"/>
      <c r="FU11" s="234"/>
      <c r="FV11" s="234"/>
      <c r="FW11" s="234"/>
      <c r="FX11" s="234"/>
      <c r="FY11" s="234"/>
      <c r="FZ11" s="234"/>
      <c r="GA11" s="234"/>
      <c r="GB11" s="234"/>
      <c r="GC11" s="234"/>
      <c r="GD11" s="234"/>
      <c r="GE11" s="234"/>
      <c r="GF11" s="234"/>
      <c r="GG11" s="234"/>
      <c r="GH11" s="234"/>
      <c r="GI11" s="234"/>
      <c r="GJ11" s="234"/>
      <c r="GK11" s="234"/>
      <c r="GL11" s="234"/>
      <c r="GM11" s="234"/>
      <c r="GN11" s="234"/>
      <c r="GO11" s="234"/>
      <c r="GP11" s="234"/>
      <c r="GQ11" s="234"/>
      <c r="GR11" s="234"/>
      <c r="GS11" s="234"/>
      <c r="GT11" s="234"/>
      <c r="GU11" s="234"/>
      <c r="GV11" s="234"/>
      <c r="GW11" s="234"/>
      <c r="GX11" s="234"/>
      <c r="GY11" s="234"/>
      <c r="GZ11" s="234"/>
      <c r="HA11" s="234"/>
      <c r="HB11" s="234"/>
      <c r="HC11" s="234"/>
      <c r="HD11" s="234"/>
      <c r="HE11" s="234"/>
      <c r="HF11" s="234"/>
      <c r="HG11" s="234"/>
      <c r="HH11" s="234"/>
      <c r="HI11" s="234"/>
      <c r="HJ11" s="234"/>
      <c r="HK11" s="234"/>
      <c r="HL11" s="234"/>
      <c r="HM11" s="234"/>
      <c r="HN11" s="234"/>
      <c r="HO11" s="234"/>
      <c r="HP11" s="234"/>
      <c r="HQ11" s="234"/>
      <c r="HR11" s="234"/>
      <c r="HS11" s="234"/>
      <c r="HT11" s="234"/>
      <c r="HU11" s="234"/>
      <c r="HV11" s="234"/>
      <c r="HW11" s="234"/>
      <c r="HX11" s="234"/>
      <c r="HY11" s="234"/>
      <c r="HZ11" s="234"/>
      <c r="IA11" s="234"/>
      <c r="IB11" s="234"/>
      <c r="IC11" s="234"/>
      <c r="ID11" s="234"/>
      <c r="IE11" s="234"/>
      <c r="IF11" s="234"/>
      <c r="IG11" s="234"/>
      <c r="IH11" s="234"/>
      <c r="II11" s="234"/>
      <c r="IJ11" s="234"/>
      <c r="IK11" s="234"/>
      <c r="IL11" s="234"/>
      <c r="IM11" s="234"/>
      <c r="IN11" s="234"/>
      <c r="IO11" s="234"/>
      <c r="IP11" s="234"/>
      <c r="IQ11" s="234"/>
      <c r="IR11" s="234"/>
      <c r="IS11" s="234"/>
      <c r="IT11" s="234"/>
      <c r="IU11" s="234"/>
      <c r="IV11" s="234"/>
      <c r="IW11" s="234"/>
    </row>
    <row r="12" customFormat="false" ht="12" hidden="false" customHeight="false" outlineLevel="0" collapsed="false">
      <c r="A12" s="252" t="s">
        <v>64</v>
      </c>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1"/>
      <c r="Z12" s="232"/>
      <c r="AA12" s="233"/>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234"/>
      <c r="CT12" s="234"/>
      <c r="CU12" s="234"/>
      <c r="CV12" s="234"/>
      <c r="CW12" s="234"/>
      <c r="CX12" s="234"/>
      <c r="CY12" s="234"/>
      <c r="CZ12" s="234"/>
      <c r="DA12" s="234"/>
      <c r="DB12" s="234"/>
      <c r="DC12" s="234"/>
      <c r="DD12" s="234"/>
      <c r="DE12" s="234"/>
      <c r="DF12" s="234"/>
      <c r="DG12" s="234"/>
      <c r="DH12" s="234"/>
      <c r="DI12" s="234"/>
      <c r="DJ12" s="234"/>
      <c r="DK12" s="234"/>
      <c r="DL12" s="234"/>
      <c r="DM12" s="234"/>
      <c r="DN12" s="234"/>
      <c r="DO12" s="234"/>
      <c r="DP12" s="234"/>
      <c r="DQ12" s="234"/>
      <c r="DR12" s="234"/>
      <c r="DS12" s="234"/>
      <c r="DT12" s="234"/>
      <c r="DU12" s="234"/>
      <c r="DV12" s="234"/>
      <c r="DW12" s="234"/>
      <c r="DX12" s="234"/>
      <c r="DY12" s="234"/>
      <c r="DZ12" s="234"/>
      <c r="EA12" s="234"/>
      <c r="EB12" s="234"/>
      <c r="EC12" s="234"/>
      <c r="ED12" s="234"/>
      <c r="EE12" s="234"/>
      <c r="EF12" s="234"/>
      <c r="EG12" s="234"/>
      <c r="EH12" s="234"/>
      <c r="EI12" s="234"/>
      <c r="EJ12" s="234"/>
      <c r="EK12" s="234"/>
      <c r="EL12" s="234"/>
      <c r="EM12" s="234"/>
      <c r="EN12" s="234"/>
      <c r="EO12" s="234"/>
      <c r="EP12" s="234"/>
      <c r="EQ12" s="234"/>
      <c r="ER12" s="234"/>
      <c r="ES12" s="234"/>
      <c r="ET12" s="234"/>
      <c r="EU12" s="234"/>
      <c r="EV12" s="234"/>
      <c r="EW12" s="234"/>
      <c r="EX12" s="234"/>
      <c r="EY12" s="234"/>
      <c r="EZ12" s="234"/>
      <c r="FA12" s="234"/>
      <c r="FB12" s="234"/>
      <c r="FC12" s="234"/>
      <c r="FD12" s="234"/>
      <c r="FE12" s="234"/>
      <c r="FF12" s="234"/>
      <c r="FG12" s="234"/>
      <c r="FH12" s="234"/>
      <c r="FI12" s="234"/>
      <c r="FJ12" s="234"/>
      <c r="FK12" s="234"/>
      <c r="FL12" s="234"/>
      <c r="FM12" s="234"/>
      <c r="FN12" s="234"/>
      <c r="FO12" s="234"/>
      <c r="FP12" s="234"/>
      <c r="FQ12" s="234"/>
      <c r="FR12" s="234"/>
      <c r="FS12" s="234"/>
      <c r="FT12" s="234"/>
      <c r="FU12" s="234"/>
      <c r="FV12" s="234"/>
      <c r="FW12" s="234"/>
      <c r="FX12" s="234"/>
      <c r="FY12" s="234"/>
      <c r="FZ12" s="234"/>
      <c r="GA12" s="234"/>
      <c r="GB12" s="234"/>
      <c r="GC12" s="234"/>
      <c r="GD12" s="234"/>
      <c r="GE12" s="234"/>
      <c r="GF12" s="234"/>
      <c r="GG12" s="234"/>
      <c r="GH12" s="234"/>
      <c r="GI12" s="234"/>
      <c r="GJ12" s="234"/>
      <c r="GK12" s="234"/>
      <c r="GL12" s="234"/>
      <c r="GM12" s="234"/>
      <c r="GN12" s="234"/>
      <c r="GO12" s="234"/>
      <c r="GP12" s="234"/>
      <c r="GQ12" s="234"/>
      <c r="GR12" s="234"/>
      <c r="GS12" s="234"/>
      <c r="GT12" s="234"/>
      <c r="GU12" s="234"/>
      <c r="GV12" s="234"/>
      <c r="GW12" s="234"/>
      <c r="GX12" s="234"/>
      <c r="GY12" s="234"/>
      <c r="GZ12" s="234"/>
      <c r="HA12" s="234"/>
      <c r="HB12" s="234"/>
      <c r="HC12" s="234"/>
      <c r="HD12" s="234"/>
      <c r="HE12" s="234"/>
      <c r="HF12" s="234"/>
      <c r="HG12" s="234"/>
      <c r="HH12" s="234"/>
      <c r="HI12" s="234"/>
      <c r="HJ12" s="234"/>
      <c r="HK12" s="234"/>
      <c r="HL12" s="234"/>
      <c r="HM12" s="234"/>
      <c r="HN12" s="234"/>
      <c r="HO12" s="234"/>
      <c r="HP12" s="234"/>
      <c r="HQ12" s="234"/>
      <c r="HR12" s="234"/>
      <c r="HS12" s="234"/>
      <c r="HT12" s="234"/>
      <c r="HU12" s="234"/>
      <c r="HV12" s="234"/>
      <c r="HW12" s="234"/>
      <c r="HX12" s="234"/>
      <c r="HY12" s="234"/>
      <c r="HZ12" s="234"/>
      <c r="IA12" s="234"/>
      <c r="IB12" s="234"/>
      <c r="IC12" s="234"/>
      <c r="ID12" s="234"/>
      <c r="IE12" s="234"/>
      <c r="IF12" s="234"/>
      <c r="IG12" s="234"/>
      <c r="IH12" s="234"/>
      <c r="II12" s="234"/>
      <c r="IJ12" s="234"/>
      <c r="IK12" s="234"/>
      <c r="IL12" s="234"/>
      <c r="IM12" s="234"/>
      <c r="IN12" s="234"/>
      <c r="IO12" s="234"/>
      <c r="IP12" s="234"/>
      <c r="IQ12" s="234"/>
      <c r="IR12" s="234"/>
      <c r="IS12" s="234"/>
      <c r="IT12" s="234"/>
      <c r="IU12" s="234"/>
      <c r="IV12" s="234"/>
      <c r="IW12" s="234"/>
    </row>
    <row r="13" customFormat="false" ht="12" hidden="false" customHeight="false" outlineLevel="0" collapsed="false">
      <c r="A13" s="252" t="s">
        <v>65</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4"/>
      <c r="Z13" s="232"/>
      <c r="AA13" s="233"/>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4"/>
      <c r="EK13" s="234"/>
      <c r="EL13" s="234"/>
      <c r="EM13" s="234"/>
      <c r="EN13" s="234"/>
      <c r="EO13" s="234"/>
      <c r="EP13" s="234"/>
      <c r="EQ13" s="234"/>
      <c r="ER13" s="234"/>
      <c r="ES13" s="234"/>
      <c r="ET13" s="234"/>
      <c r="EU13" s="234"/>
      <c r="EV13" s="234"/>
      <c r="EW13" s="234"/>
      <c r="EX13" s="234"/>
      <c r="EY13" s="234"/>
      <c r="EZ13" s="234"/>
      <c r="FA13" s="234"/>
      <c r="FB13" s="234"/>
      <c r="FC13" s="234"/>
      <c r="FD13" s="234"/>
      <c r="FE13" s="234"/>
      <c r="FF13" s="234"/>
      <c r="FG13" s="234"/>
      <c r="FH13" s="234"/>
      <c r="FI13" s="234"/>
      <c r="FJ13" s="234"/>
      <c r="FK13" s="234"/>
      <c r="FL13" s="234"/>
      <c r="FM13" s="234"/>
      <c r="FN13" s="234"/>
      <c r="FO13" s="234"/>
      <c r="FP13" s="234"/>
      <c r="FQ13" s="234"/>
      <c r="FR13" s="234"/>
      <c r="FS13" s="234"/>
      <c r="FT13" s="234"/>
      <c r="FU13" s="234"/>
      <c r="FV13" s="234"/>
      <c r="FW13" s="234"/>
      <c r="FX13" s="234"/>
      <c r="FY13" s="234"/>
      <c r="FZ13" s="234"/>
      <c r="GA13" s="234"/>
      <c r="GB13" s="234"/>
      <c r="GC13" s="234"/>
      <c r="GD13" s="234"/>
      <c r="GE13" s="234"/>
      <c r="GF13" s="234"/>
      <c r="GG13" s="234"/>
      <c r="GH13" s="234"/>
      <c r="GI13" s="234"/>
      <c r="GJ13" s="234"/>
      <c r="GK13" s="234"/>
      <c r="GL13" s="234"/>
      <c r="GM13" s="234"/>
      <c r="GN13" s="234"/>
      <c r="GO13" s="234"/>
      <c r="GP13" s="234"/>
      <c r="GQ13" s="234"/>
      <c r="GR13" s="234"/>
      <c r="GS13" s="234"/>
      <c r="GT13" s="234"/>
      <c r="GU13" s="234"/>
      <c r="GV13" s="234"/>
      <c r="GW13" s="234"/>
      <c r="GX13" s="234"/>
      <c r="GY13" s="234"/>
      <c r="GZ13" s="234"/>
      <c r="HA13" s="234"/>
      <c r="HB13" s="234"/>
      <c r="HC13" s="234"/>
      <c r="HD13" s="234"/>
      <c r="HE13" s="234"/>
      <c r="HF13" s="234"/>
      <c r="HG13" s="234"/>
      <c r="HH13" s="234"/>
      <c r="HI13" s="234"/>
      <c r="HJ13" s="234"/>
      <c r="HK13" s="234"/>
      <c r="HL13" s="234"/>
      <c r="HM13" s="234"/>
      <c r="HN13" s="234"/>
      <c r="HO13" s="234"/>
      <c r="HP13" s="234"/>
      <c r="HQ13" s="234"/>
      <c r="HR13" s="234"/>
      <c r="HS13" s="234"/>
      <c r="HT13" s="234"/>
      <c r="HU13" s="234"/>
      <c r="HV13" s="234"/>
      <c r="HW13" s="234"/>
      <c r="HX13" s="234"/>
      <c r="HY13" s="234"/>
      <c r="HZ13" s="234"/>
      <c r="IA13" s="234"/>
      <c r="IB13" s="234"/>
      <c r="IC13" s="234"/>
      <c r="ID13" s="234"/>
      <c r="IE13" s="234"/>
      <c r="IF13" s="234"/>
      <c r="IG13" s="234"/>
      <c r="IH13" s="234"/>
      <c r="II13" s="234"/>
      <c r="IJ13" s="234"/>
      <c r="IK13" s="234"/>
      <c r="IL13" s="234"/>
      <c r="IM13" s="234"/>
      <c r="IN13" s="234"/>
      <c r="IO13" s="234"/>
      <c r="IP13" s="234"/>
      <c r="IQ13" s="234"/>
      <c r="IR13" s="234"/>
      <c r="IS13" s="234"/>
      <c r="IT13" s="234"/>
      <c r="IU13" s="234"/>
      <c r="IV13" s="234"/>
      <c r="IW13" s="234"/>
    </row>
    <row r="14" customFormat="false" ht="12" hidden="false" customHeight="false" outlineLevel="0" collapsed="false">
      <c r="A14" s="255" t="s">
        <v>66</v>
      </c>
      <c r="B14" s="256" t="n">
        <f aca="true" t="array" ref="B14:B14">SUM(IF((DelPoint="PV")*IF((DType="firm")+(DType="econ")&gt;0,1,0)*(OFFSET(DelPoint,0,B3+2)&lt;0),OFFSET(DelPoint,0,B3+2),0))</f>
        <v>0</v>
      </c>
      <c r="C14" s="256" t="n">
        <f aca="true" t="array" ref="C14:C14">SUM(IF((DelPoint="PV")*IF((DType="firm")+(DType="econ")&gt;0,1,0)*(OFFSET(DelPoint,0,C3+2)&lt;0),OFFSET(DelPoint,0,C3+2),0))</f>
        <v>-6</v>
      </c>
      <c r="D14" s="256" t="n">
        <f aca="true" t="array" ref="D14:D14">SUM(IF((DelPoint="PV")*IF((DType="firm")+(DType="econ")&gt;0,1,0)*(OFFSET(DelPoint,0,D3+2)&lt;0),OFFSET(DelPoint,0,D3+2),0))</f>
        <v>-11</v>
      </c>
      <c r="E14" s="256" t="n">
        <f aca="true" t="array" ref="E14:E14">SUM(IF((DelPoint="PV")*IF((DType="firm")+(DType="econ")&gt;0,1,0)*(OFFSET(DelPoint,0,E3+2)&lt;0),OFFSET(DelPoint,0,E3+2),0))</f>
        <v>-20</v>
      </c>
      <c r="F14" s="256" t="n">
        <f aca="true" t="array" ref="F14:F14">SUM(IF((DelPoint="PV")*IF((DType="firm")+(DType="econ")&gt;0,1,0)*(OFFSET(DelPoint,0,F3+2)&lt;0),OFFSET(DelPoint,0,F3+2),0))</f>
        <v>-24</v>
      </c>
      <c r="G14" s="256" t="n">
        <f aca="true" t="array" ref="G14:G14">SUM(IF((DelPoint="PV")*IF((DType="firm")+(DType="econ")&gt;0,1,0)*(OFFSET(DelPoint,0,G3+2)&lt;0),OFFSET(DelPoint,0,G3+2),0))</f>
        <v>-15</v>
      </c>
      <c r="H14" s="256" t="n">
        <f aca="true" t="array" ref="H14:H14">SUM(IF((DelPoint="PV")*IF((DType="firm")+(DType="econ")&gt;0,1,0)*(OFFSET(DelPoint,0,H3+2)&lt;0),OFFSET(DelPoint,0,H3+2),0))</f>
        <v>0</v>
      </c>
      <c r="I14" s="256" t="n">
        <f aca="true" t="array" ref="I14:I14">SUM(IF((DelPoint="PV")*IF((DType="firm")+(DType="econ")&gt;0,1,0)*(OFFSET(DelPoint,0,I3+2)&lt;0),OFFSET(DelPoint,0,I3+2),0))</f>
        <v>0</v>
      </c>
      <c r="J14" s="256" t="n">
        <f aca="true" t="array" ref="J14:J14">SUM(IF((DelPoint="PV")*IF((DType="firm")+(DType="econ")&gt;0,1,0)*(OFFSET(DelPoint,0,J3+2)&lt;0),OFFSET(DelPoint,0,J3+2),0))</f>
        <v>-50</v>
      </c>
      <c r="K14" s="256" t="n">
        <f aca="true" t="array" ref="K14:K14">SUM(IF((DelPoint="PV")*IF((DType="firm")+(DType="econ")&gt;0,1,0)*(OFFSET(DelPoint,0,K3+2)&lt;0),OFFSET(DelPoint,0,K3+2),0))</f>
        <v>-50</v>
      </c>
      <c r="L14" s="256" t="n">
        <f aca="true" t="array" ref="L14:L14">SUM(IF((DelPoint="PV")*IF((DType="firm")+(DType="econ")&gt;0,1,0)*(OFFSET(DelPoint,0,L3+2)&lt;0),OFFSET(DelPoint,0,L3+2),0))</f>
        <v>-50</v>
      </c>
      <c r="M14" s="256" t="n">
        <f aca="true" t="array" ref="M14:M14">SUM(IF((DelPoint="PV")*IF((DType="firm")+(DType="econ")&gt;0,1,0)*(OFFSET(DelPoint,0,M3+2)&lt;0),OFFSET(DelPoint,0,M3+2),0))</f>
        <v>-50</v>
      </c>
      <c r="N14" s="256" t="n">
        <f aca="true" t="array" ref="N14:N14">SUM(IF((DelPoint="PV")*IF((DType="firm")+(DType="econ")&gt;0,1,0)*(OFFSET(DelPoint,0,N3+2)&lt;0),OFFSET(DelPoint,0,N3+2),0))</f>
        <v>-50</v>
      </c>
      <c r="O14" s="256" t="n">
        <f aca="true" t="array" ref="O14:O14">SUM(IF((DelPoint="PV")*IF((DType="firm")+(DType="econ")&gt;0,1,0)*(OFFSET(DelPoint,0,O3+2)&lt;0),OFFSET(DelPoint,0,O3+2),0))</f>
        <v>0</v>
      </c>
      <c r="P14" s="256" t="n">
        <f aca="true" t="array" ref="P14:P14">SUM(IF((DelPoint="PV")*IF((DType="firm")+(DType="econ")&gt;0,1,0)*(OFFSET(DelPoint,0,P3+2)&lt;0),OFFSET(DelPoint,0,P3+2),0))</f>
        <v>0</v>
      </c>
      <c r="Q14" s="256" t="n">
        <f aca="true" t="array" ref="Q14:Q14">SUM(IF((DelPoint="PV")*IF((DType="firm")+(DType="econ")&gt;0,1,0)*(OFFSET(DelPoint,0,Q3+2)&lt;0),OFFSET(DelPoint,0,Q3+2),0))</f>
        <v>0</v>
      </c>
      <c r="R14" s="256" t="n">
        <f aca="true" t="array" ref="R14:R14">SUM(IF((DelPoint="PV")*IF((DType="firm")+(DType="econ")&gt;0,1,0)*(OFFSET(DelPoint,0,R3+2)&lt;0),OFFSET(DelPoint,0,R3+2),0))</f>
        <v>0</v>
      </c>
      <c r="S14" s="256" t="n">
        <f aca="true" t="array" ref="S14:S14">SUM(IF((DelPoint="PV")*IF((DType="firm")+(DType="econ")&gt;0,1,0)*(OFFSET(DelPoint,0,S3+2)&lt;0),OFFSET(DelPoint,0,S3+2),0))</f>
        <v>0</v>
      </c>
      <c r="T14" s="256" t="n">
        <f aca="true" t="array" ref="T14:T14">SUM(IF((DelPoint="PV")*IF((DType="firm")+(DType="econ")&gt;0,1,0)*(OFFSET(DelPoint,0,T3+2)&lt;0),OFFSET(DelPoint,0,T3+2),0))</f>
        <v>0</v>
      </c>
      <c r="U14" s="256" t="n">
        <f aca="true" t="array" ref="U14:U14">SUM(IF((DelPoint="PV")*IF((DType="firm")+(DType="econ")&gt;0,1,0)*(OFFSET(DelPoint,0,U3+2)&lt;0),OFFSET(DelPoint,0,U3+2),0))</f>
        <v>0</v>
      </c>
      <c r="V14" s="256" t="n">
        <f aca="true" t="array" ref="V14:V14">SUM(IF((DelPoint="PV")*IF((DType="firm")+(DType="econ")&gt;0,1,0)*(OFFSET(DelPoint,0,V3+2)&lt;0),OFFSET(DelPoint,0,V3+2),0))</f>
        <v>0</v>
      </c>
      <c r="W14" s="256" t="n">
        <f aca="true" t="array" ref="W14:W14">SUM(IF((DelPoint="PV")*IF((DType="firm")+(DType="econ")&gt;0,1,0)*(OFFSET(DelPoint,0,W3+2)&lt;0),OFFSET(DelPoint,0,W3+2),0))</f>
        <v>0</v>
      </c>
      <c r="X14" s="256" t="n">
        <f aca="true" t="array" ref="X14:X14">SUM(IF((DelPoint="PV")*IF((DType="firm")+(DType="econ")&gt;0,1,0)*(OFFSET(DelPoint,0,X3+2)&lt;0),OFFSET(DelPoint,0,X3+2),0))</f>
        <v>0</v>
      </c>
      <c r="Y14" s="257" t="n">
        <f aca="true" t="array" ref="Y14:Y14">SUM(IF((DelPoint="PV")*IF((DType="firm")+(DType="econ")&gt;0,1,0)*(OFFSET(DelPoint,0,Y3+2)&lt;0),OFFSET(DelPoint,0,Y3+2),0))</f>
        <v>0</v>
      </c>
      <c r="Z14" s="232"/>
      <c r="AA14" s="233"/>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234"/>
      <c r="CT14" s="234"/>
      <c r="CU14" s="234"/>
      <c r="CV14" s="234"/>
      <c r="CW14" s="234"/>
      <c r="CX14" s="234"/>
      <c r="CY14" s="234"/>
      <c r="CZ14" s="234"/>
      <c r="DA14" s="234"/>
      <c r="DB14" s="234"/>
      <c r="DC14" s="234"/>
      <c r="DD14" s="234"/>
      <c r="DE14" s="234"/>
      <c r="DF14" s="234"/>
      <c r="DG14" s="234"/>
      <c r="DH14" s="234"/>
      <c r="DI14" s="234"/>
      <c r="DJ14" s="234"/>
      <c r="DK14" s="234"/>
      <c r="DL14" s="234"/>
      <c r="DM14" s="234"/>
      <c r="DN14" s="234"/>
      <c r="DO14" s="234"/>
      <c r="DP14" s="234"/>
      <c r="DQ14" s="234"/>
      <c r="DR14" s="234"/>
      <c r="DS14" s="234"/>
      <c r="DT14" s="234"/>
      <c r="DU14" s="234"/>
      <c r="DV14" s="234"/>
      <c r="DW14" s="234"/>
      <c r="DX14" s="234"/>
      <c r="DY14" s="234"/>
      <c r="DZ14" s="234"/>
      <c r="EA14" s="234"/>
      <c r="EB14" s="234"/>
      <c r="EC14" s="234"/>
      <c r="ED14" s="234"/>
      <c r="EE14" s="234"/>
      <c r="EF14" s="234"/>
      <c r="EG14" s="234"/>
      <c r="EH14" s="234"/>
      <c r="EI14" s="234"/>
      <c r="EJ14" s="234"/>
      <c r="EK14" s="234"/>
      <c r="EL14" s="234"/>
      <c r="EM14" s="234"/>
      <c r="EN14" s="234"/>
      <c r="EO14" s="234"/>
      <c r="EP14" s="234"/>
      <c r="EQ14" s="234"/>
      <c r="ER14" s="234"/>
      <c r="ES14" s="234"/>
      <c r="ET14" s="234"/>
      <c r="EU14" s="234"/>
      <c r="EV14" s="234"/>
      <c r="EW14" s="234"/>
      <c r="EX14" s="234"/>
      <c r="EY14" s="234"/>
      <c r="EZ14" s="234"/>
      <c r="FA14" s="234"/>
      <c r="FB14" s="234"/>
      <c r="FC14" s="234"/>
      <c r="FD14" s="234"/>
      <c r="FE14" s="234"/>
      <c r="FF14" s="234"/>
      <c r="FG14" s="234"/>
      <c r="FH14" s="234"/>
      <c r="FI14" s="234"/>
      <c r="FJ14" s="234"/>
      <c r="FK14" s="234"/>
      <c r="FL14" s="234"/>
      <c r="FM14" s="234"/>
      <c r="FN14" s="234"/>
      <c r="FO14" s="234"/>
      <c r="FP14" s="234"/>
      <c r="FQ14" s="234"/>
      <c r="FR14" s="234"/>
      <c r="FS14" s="234"/>
      <c r="FT14" s="234"/>
      <c r="FU14" s="234"/>
      <c r="FV14" s="234"/>
      <c r="FW14" s="234"/>
      <c r="FX14" s="234"/>
      <c r="FY14" s="234"/>
      <c r="FZ14" s="234"/>
      <c r="GA14" s="234"/>
      <c r="GB14" s="234"/>
      <c r="GC14" s="234"/>
      <c r="GD14" s="234"/>
      <c r="GE14" s="234"/>
      <c r="GF14" s="234"/>
      <c r="GG14" s="234"/>
      <c r="GH14" s="234"/>
      <c r="GI14" s="234"/>
      <c r="GJ14" s="234"/>
      <c r="GK14" s="234"/>
      <c r="GL14" s="234"/>
      <c r="GM14" s="234"/>
      <c r="GN14" s="234"/>
      <c r="GO14" s="234"/>
      <c r="GP14" s="234"/>
      <c r="GQ14" s="234"/>
      <c r="GR14" s="234"/>
      <c r="GS14" s="234"/>
      <c r="GT14" s="234"/>
      <c r="GU14" s="234"/>
      <c r="GV14" s="234"/>
      <c r="GW14" s="234"/>
      <c r="GX14" s="234"/>
      <c r="GY14" s="234"/>
      <c r="GZ14" s="234"/>
      <c r="HA14" s="234"/>
      <c r="HB14" s="234"/>
      <c r="HC14" s="234"/>
      <c r="HD14" s="234"/>
      <c r="HE14" s="234"/>
      <c r="HF14" s="234"/>
      <c r="HG14" s="234"/>
      <c r="HH14" s="234"/>
      <c r="HI14" s="234"/>
      <c r="HJ14" s="234"/>
      <c r="HK14" s="234"/>
      <c r="HL14" s="234"/>
      <c r="HM14" s="234"/>
      <c r="HN14" s="234"/>
      <c r="HO14" s="234"/>
      <c r="HP14" s="234"/>
      <c r="HQ14" s="234"/>
      <c r="HR14" s="234"/>
      <c r="HS14" s="234"/>
      <c r="HT14" s="234"/>
      <c r="HU14" s="234"/>
      <c r="HV14" s="234"/>
      <c r="HW14" s="234"/>
      <c r="HX14" s="234"/>
      <c r="HY14" s="234"/>
      <c r="HZ14" s="234"/>
      <c r="IA14" s="234"/>
      <c r="IB14" s="234"/>
      <c r="IC14" s="234"/>
      <c r="ID14" s="234"/>
      <c r="IE14" s="234"/>
      <c r="IF14" s="234"/>
      <c r="IG14" s="234"/>
      <c r="IH14" s="234"/>
      <c r="II14" s="234"/>
      <c r="IJ14" s="234"/>
      <c r="IK14" s="234"/>
      <c r="IL14" s="234"/>
      <c r="IM14" s="234"/>
      <c r="IN14" s="234"/>
      <c r="IO14" s="234"/>
      <c r="IP14" s="234"/>
      <c r="IQ14" s="234"/>
      <c r="IR14" s="234"/>
      <c r="IS14" s="234"/>
      <c r="IT14" s="234"/>
      <c r="IU14" s="234"/>
      <c r="IV14" s="234"/>
      <c r="IW14" s="234"/>
    </row>
    <row r="15" customFormat="false" ht="12" hidden="false" customHeight="false" outlineLevel="0" collapsed="false">
      <c r="A15" s="258" t="s">
        <v>67</v>
      </c>
      <c r="B15" s="259" t="n">
        <f aca="true" t="array" ref="B15:B15">SUM(IF((DelPoint="hidalgo")*(DType="pre")*(OFFSET(DelPoint,0,B3+2)&lt;0),OFFSET(DelPoint,0,B3+2),0))</f>
        <v>0</v>
      </c>
      <c r="C15" s="259" t="n">
        <f aca="true" t="array" ref="C15:C15">SUM(IF((DelPoint="hidalgo")*(DType="pre")*(OFFSET(DelPoint,0,C3+2)&lt;0),OFFSET(DelPoint,0,C3+2),0))</f>
        <v>0</v>
      </c>
      <c r="D15" s="259" t="n">
        <f aca="true" t="array" ref="D15:D15">SUM(IF((DelPoint="hidalgo")*(DType="pre")*(OFFSET(DelPoint,0,D3+2)&lt;0),OFFSET(DelPoint,0,D3+2),0))</f>
        <v>0</v>
      </c>
      <c r="E15" s="259" t="n">
        <f aca="true" t="array" ref="E15:E15">SUM(IF((DelPoint="hidalgo")*(DType="pre")*(OFFSET(DelPoint,0,E3+2)&lt;0),OFFSET(DelPoint,0,E3+2),0))</f>
        <v>0</v>
      </c>
      <c r="F15" s="259" t="n">
        <f aca="true" t="array" ref="F15:F15">SUM(IF((DelPoint="hidalgo")*(DType="pre")*(OFFSET(DelPoint,0,F3+2)&lt;0),OFFSET(DelPoint,0,F3+2),0))</f>
        <v>0</v>
      </c>
      <c r="G15" s="259" t="n">
        <f aca="true" t="array" ref="G15:G15">SUM(IF((DelPoint="hidalgo")*(DType="pre")*(OFFSET(DelPoint,0,G3+2)&lt;0),OFFSET(DelPoint,0,G3+2),0))</f>
        <v>0</v>
      </c>
      <c r="H15" s="259" t="n">
        <f aca="true" t="array" ref="H15:H15">SUM(IF((DelPoint="hidalgo")*(DType="pre")*(OFFSET(DelPoint,0,H3+2)&lt;0),OFFSET(DelPoint,0,H3+2),0))</f>
        <v>0</v>
      </c>
      <c r="I15" s="259" t="n">
        <f aca="true" t="array" ref="I15:I15">SUM(IF((DelPoint="hidalgo")*(DType="pre")*(OFFSET(DelPoint,0,I3+2)&lt;0),OFFSET(DelPoint,0,I3+2),0))</f>
        <v>0</v>
      </c>
      <c r="J15" s="259" t="n">
        <f aca="true" t="array" ref="J15:J15">SUM(IF((DelPoint="hidalgo")*(DType="pre")*(OFFSET(DelPoint,0,J3+2)&lt;0),OFFSET(DelPoint,0,J3+2),0))</f>
        <v>0</v>
      </c>
      <c r="K15" s="259" t="n">
        <f aca="true" t="array" ref="K15:K15">SUM(IF((DelPoint="hidalgo")*(DType="pre")*(OFFSET(DelPoint,0,K3+2)&lt;0),OFFSET(DelPoint,0,K3+2),0))</f>
        <v>0</v>
      </c>
      <c r="L15" s="259" t="n">
        <f aca="true" t="array" ref="L15:L15">SUM(IF((DelPoint="hidalgo")*(DType="pre")*(OFFSET(DelPoint,0,L3+2)&lt;0),OFFSET(DelPoint,0,L3+2),0))</f>
        <v>0</v>
      </c>
      <c r="M15" s="259" t="n">
        <f aca="true" t="array" ref="M15:M15">SUM(IF((DelPoint="hidalgo")*(DType="pre")*(OFFSET(DelPoint,0,M3+2)&lt;0),OFFSET(DelPoint,0,M3+2),0))</f>
        <v>0</v>
      </c>
      <c r="N15" s="259" t="n">
        <f aca="true" t="array" ref="N15:N15">SUM(IF((DelPoint="hidalgo")*(DType="pre")*(OFFSET(DelPoint,0,N3+2)&lt;0),OFFSET(DelPoint,0,N3+2),0))</f>
        <v>0</v>
      </c>
      <c r="O15" s="259" t="n">
        <f aca="true" t="array" ref="O15:O15">SUM(IF((DelPoint="hidalgo")*(DType="pre")*(OFFSET(DelPoint,0,O3+2)&lt;0),OFFSET(DelPoint,0,O3+2),0))</f>
        <v>0</v>
      </c>
      <c r="P15" s="259" t="n">
        <f aca="true" t="array" ref="P15:P15">SUM(IF((DelPoint="hidalgo")*(DType="pre")*(OFFSET(DelPoint,0,P3+2)&lt;0),OFFSET(DelPoint,0,P3+2),0))</f>
        <v>0</v>
      </c>
      <c r="Q15" s="259" t="n">
        <f aca="true" t="array" ref="Q15:Q15">SUM(IF((DelPoint="hidalgo")*(DType="pre")*(OFFSET(DelPoint,0,Q3+2)&lt;0),OFFSET(DelPoint,0,Q3+2),0))</f>
        <v>0</v>
      </c>
      <c r="R15" s="259" t="n">
        <f aca="true" t="array" ref="R15:R15">SUM(IF((DelPoint="hidalgo")*(DType="pre")*(OFFSET(DelPoint,0,R3+2)&lt;0),OFFSET(DelPoint,0,R3+2),0))</f>
        <v>0</v>
      </c>
      <c r="S15" s="259" t="n">
        <f aca="true" t="array" ref="S15:S15">SUM(IF((DelPoint="hidalgo")*(DType="pre")*(OFFSET(DelPoint,0,S3+2)&lt;0),OFFSET(DelPoint,0,S3+2),0))</f>
        <v>0</v>
      </c>
      <c r="T15" s="259" t="n">
        <f aca="true" t="array" ref="T15:T15">SUM(IF((DelPoint="hidalgo")*(DType="pre")*(OFFSET(DelPoint,0,T3+2)&lt;0),OFFSET(DelPoint,0,T3+2),0))</f>
        <v>0</v>
      </c>
      <c r="U15" s="259" t="n">
        <f aca="true" t="array" ref="U15:U15">SUM(IF((DelPoint="hidalgo")*(DType="pre")*(OFFSET(DelPoint,0,U3+2)&lt;0),OFFSET(DelPoint,0,U3+2),0))</f>
        <v>0</v>
      </c>
      <c r="V15" s="259" t="n">
        <f aca="true" t="array" ref="V15:V15">SUM(IF((DelPoint="hidalgo")*(DType="pre")*(OFFSET(DelPoint,0,V3+2)&lt;0),OFFSET(DelPoint,0,V3+2),0))</f>
        <v>0</v>
      </c>
      <c r="W15" s="259" t="n">
        <f aca="true" t="array" ref="W15:W15">SUM(IF((DelPoint="hidalgo")*(DType="pre")*(OFFSET(DelPoint,0,W3+2)&lt;0),OFFSET(DelPoint,0,W3+2),0))</f>
        <v>0</v>
      </c>
      <c r="X15" s="259" t="n">
        <f aca="true" t="array" ref="X15:X15">SUM(IF((DelPoint="hidalgo")*(DType="pre")*(OFFSET(DelPoint,0,X3+2)&lt;0),OFFSET(DelPoint,0,X3+2),0))</f>
        <v>0</v>
      </c>
      <c r="Y15" s="260" t="n">
        <f aca="true" t="array" ref="Y15:Y15">SUM(IF((DelPoint="hidalgo")*(DType="pre")*(OFFSET(DelPoint,0,Y3+2)&lt;0),OFFSET(DelPoint,0,Y3+2),0))</f>
        <v>0</v>
      </c>
      <c r="Z15" s="232"/>
      <c r="AA15" s="233"/>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c r="DL15" s="234"/>
      <c r="DM15" s="234"/>
      <c r="DN15" s="234"/>
      <c r="DO15" s="234"/>
      <c r="DP15" s="234"/>
      <c r="DQ15" s="234"/>
      <c r="DR15" s="234"/>
      <c r="DS15" s="234"/>
      <c r="DT15" s="234"/>
      <c r="DU15" s="234"/>
      <c r="DV15" s="234"/>
      <c r="DW15" s="234"/>
      <c r="DX15" s="234"/>
      <c r="DY15" s="234"/>
      <c r="DZ15" s="234"/>
      <c r="EA15" s="234"/>
      <c r="EB15" s="234"/>
      <c r="EC15" s="234"/>
      <c r="ED15" s="234"/>
      <c r="EE15" s="234"/>
      <c r="EF15" s="234"/>
      <c r="EG15" s="234"/>
      <c r="EH15" s="234"/>
      <c r="EI15" s="234"/>
      <c r="EJ15" s="234"/>
      <c r="EK15" s="234"/>
      <c r="EL15" s="234"/>
      <c r="EM15" s="234"/>
      <c r="EN15" s="234"/>
      <c r="EO15" s="234"/>
      <c r="EP15" s="234"/>
      <c r="EQ15" s="234"/>
      <c r="ER15" s="234"/>
      <c r="ES15" s="234"/>
      <c r="ET15" s="234"/>
      <c r="EU15" s="234"/>
      <c r="EV15" s="234"/>
      <c r="EW15" s="234"/>
      <c r="EX15" s="234"/>
      <c r="EY15" s="234"/>
      <c r="EZ15" s="234"/>
      <c r="FA15" s="234"/>
      <c r="FB15" s="234"/>
      <c r="FC15" s="234"/>
      <c r="FD15" s="234"/>
      <c r="FE15" s="234"/>
      <c r="FF15" s="234"/>
      <c r="FG15" s="234"/>
      <c r="FH15" s="234"/>
      <c r="FI15" s="234"/>
      <c r="FJ15" s="234"/>
      <c r="FK15" s="234"/>
      <c r="FL15" s="234"/>
      <c r="FM15" s="234"/>
      <c r="FN15" s="234"/>
      <c r="FO15" s="234"/>
      <c r="FP15" s="234"/>
      <c r="FQ15" s="234"/>
      <c r="FR15" s="234"/>
      <c r="FS15" s="234"/>
      <c r="FT15" s="234"/>
      <c r="FU15" s="234"/>
      <c r="FV15" s="234"/>
      <c r="FW15" s="234"/>
      <c r="FX15" s="234"/>
      <c r="FY15" s="234"/>
      <c r="FZ15" s="234"/>
      <c r="GA15" s="234"/>
      <c r="GB15" s="234"/>
      <c r="GC15" s="234"/>
      <c r="GD15" s="234"/>
      <c r="GE15" s="234"/>
      <c r="GF15" s="234"/>
      <c r="GG15" s="234"/>
      <c r="GH15" s="234"/>
      <c r="GI15" s="234"/>
      <c r="GJ15" s="234"/>
      <c r="GK15" s="234"/>
      <c r="GL15" s="234"/>
      <c r="GM15" s="234"/>
      <c r="GN15" s="234"/>
      <c r="GO15" s="234"/>
      <c r="GP15" s="234"/>
      <c r="GQ15" s="234"/>
      <c r="GR15" s="234"/>
      <c r="GS15" s="234"/>
      <c r="GT15" s="234"/>
      <c r="GU15" s="234"/>
      <c r="GV15" s="234"/>
      <c r="GW15" s="234"/>
      <c r="GX15" s="234"/>
      <c r="GY15" s="234"/>
      <c r="GZ15" s="234"/>
      <c r="HA15" s="234"/>
      <c r="HB15" s="234"/>
      <c r="HC15" s="234"/>
      <c r="HD15" s="234"/>
      <c r="HE15" s="234"/>
      <c r="HF15" s="234"/>
      <c r="HG15" s="234"/>
      <c r="HH15" s="234"/>
      <c r="HI15" s="234"/>
      <c r="HJ15" s="234"/>
      <c r="HK15" s="234"/>
      <c r="HL15" s="234"/>
      <c r="HM15" s="234"/>
      <c r="HN15" s="234"/>
      <c r="HO15" s="234"/>
      <c r="HP15" s="234"/>
      <c r="HQ15" s="234"/>
      <c r="HR15" s="234"/>
      <c r="HS15" s="234"/>
      <c r="HT15" s="234"/>
      <c r="HU15" s="234"/>
      <c r="HV15" s="234"/>
      <c r="HW15" s="234"/>
      <c r="HX15" s="234"/>
      <c r="HY15" s="234"/>
      <c r="HZ15" s="234"/>
      <c r="IA15" s="234"/>
      <c r="IB15" s="234"/>
      <c r="IC15" s="234"/>
      <c r="ID15" s="234"/>
      <c r="IE15" s="234"/>
      <c r="IF15" s="234"/>
      <c r="IG15" s="234"/>
      <c r="IH15" s="234"/>
      <c r="II15" s="234"/>
      <c r="IJ15" s="234"/>
      <c r="IK15" s="234"/>
      <c r="IL15" s="234"/>
      <c r="IM15" s="234"/>
      <c r="IN15" s="234"/>
      <c r="IO15" s="234"/>
      <c r="IP15" s="234"/>
      <c r="IQ15" s="234"/>
      <c r="IR15" s="234"/>
      <c r="IS15" s="234"/>
      <c r="IT15" s="234"/>
      <c r="IU15" s="234"/>
      <c r="IV15" s="234"/>
      <c r="IW15" s="234"/>
    </row>
    <row r="16" customFormat="false" ht="12" hidden="false" customHeight="false" outlineLevel="0" collapsed="false">
      <c r="A16" s="261" t="s">
        <v>68</v>
      </c>
      <c r="B16" s="262" t="n">
        <f aca="true" t="array" ref="B16:B16">SUM(IF((DelPoint="hidalgo")*IF((DType="firm")+(DType="econ")&gt;0,1,0)*(OFFSET(DelPoint,0,B3+2)&lt;0),OFFSET(DelPoint,0,B3+2),0))</f>
        <v>0</v>
      </c>
      <c r="C16" s="262" t="n">
        <f aca="true" t="array" ref="C16:C16">SUM(IF((DelPoint="hidalgo")*IF((DType="firm")+(DType="econ")&gt;0,1,0)*(OFFSET(DelPoint,0,C3+2)&lt;0),OFFSET(DelPoint,0,C3+2),0))</f>
        <v>0</v>
      </c>
      <c r="D16" s="262" t="n">
        <f aca="true" t="array" ref="D16:D16">SUM(IF((DelPoint="hidalgo")*IF((DType="firm")+(DType="econ")&gt;0,1,0)*(OFFSET(DelPoint,0,D3+2)&lt;0),OFFSET(DelPoint,0,D3+2),0))</f>
        <v>0</v>
      </c>
      <c r="E16" s="262" t="n">
        <f aca="true" t="array" ref="E16:E16">SUM(IF((DelPoint="hidalgo")*IF((DType="firm")+(DType="econ")&gt;0,1,0)*(OFFSET(DelPoint,0,E3+2)&lt;0),OFFSET(DelPoint,0,E3+2),0))</f>
        <v>0</v>
      </c>
      <c r="F16" s="262" t="n">
        <f aca="true" t="array" ref="F16:F16">SUM(IF((DelPoint="hidalgo")*IF((DType="firm")+(DType="econ")&gt;0,1,0)*(OFFSET(DelPoint,0,F3+2)&lt;0),OFFSET(DelPoint,0,F3+2),0))</f>
        <v>0</v>
      </c>
      <c r="G16" s="262" t="n">
        <f aca="true" t="array" ref="G16:G16">SUM(IF((DelPoint="hidalgo")*IF((DType="firm")+(DType="econ")&gt;0,1,0)*(OFFSET(DelPoint,0,G3+2)&lt;0),OFFSET(DelPoint,0,G3+2),0))</f>
        <v>0</v>
      </c>
      <c r="H16" s="262" t="n">
        <f aca="true" t="array" ref="H16:H16">SUM(IF((DelPoint="hidalgo")*IF((DType="firm")+(DType="econ")&gt;0,1,0)*(OFFSET(DelPoint,0,H3+2)&lt;0),OFFSET(DelPoint,0,H3+2),0))</f>
        <v>0</v>
      </c>
      <c r="I16" s="262" t="n">
        <f aca="true" t="array" ref="I16:I16">SUM(IF((DelPoint="hidalgo")*IF((DType="firm")+(DType="econ")&gt;0,1,0)*(OFFSET(DelPoint,0,I3+2)&lt;0),OFFSET(DelPoint,0,I3+2),0))</f>
        <v>0</v>
      </c>
      <c r="J16" s="262" t="n">
        <f aca="true" t="array" ref="J16:J16">SUM(IF((DelPoint="hidalgo")*IF((DType="firm")+(DType="econ")&gt;0,1,0)*(OFFSET(DelPoint,0,J3+2)&lt;0),OFFSET(DelPoint,0,J3+2),0))</f>
        <v>0</v>
      </c>
      <c r="K16" s="262" t="n">
        <f aca="true" t="array" ref="K16:K16">SUM(IF((DelPoint="hidalgo")*IF((DType="firm")+(DType="econ")&gt;0,1,0)*(OFFSET(DelPoint,0,K3+2)&lt;0),OFFSET(DelPoint,0,K3+2),0))</f>
        <v>0</v>
      </c>
      <c r="L16" s="262" t="n">
        <f aca="true" t="array" ref="L16:L16">SUM(IF((DelPoint="hidalgo")*IF((DType="firm")+(DType="econ")&gt;0,1,0)*(OFFSET(DelPoint,0,L3+2)&lt;0),OFFSET(DelPoint,0,L3+2),0))</f>
        <v>0</v>
      </c>
      <c r="M16" s="262" t="n">
        <f aca="true" t="array" ref="M16:M16">SUM(IF((DelPoint="hidalgo")*IF((DType="firm")+(DType="econ")&gt;0,1,0)*(OFFSET(DelPoint,0,M3+2)&lt;0),OFFSET(DelPoint,0,M3+2),0))</f>
        <v>0</v>
      </c>
      <c r="N16" s="262" t="n">
        <f aca="true" t="array" ref="N16:N16">SUM(IF((DelPoint="hidalgo")*IF((DType="firm")+(DType="econ")&gt;0,1,0)*(OFFSET(DelPoint,0,N3+2)&lt;0),OFFSET(DelPoint,0,N3+2),0))</f>
        <v>0</v>
      </c>
      <c r="O16" s="262" t="n">
        <f aca="true" t="array" ref="O16:O16">SUM(IF((DelPoint="hidalgo")*IF((DType="firm")+(DType="econ")&gt;0,1,0)*(OFFSET(DelPoint,0,O3+2)&lt;0),OFFSET(DelPoint,0,O3+2),0))</f>
        <v>0</v>
      </c>
      <c r="P16" s="262" t="n">
        <f aca="true" t="array" ref="P16:P16">SUM(IF((DelPoint="hidalgo")*IF((DType="firm")+(DType="econ")&gt;0,1,0)*(OFFSET(DelPoint,0,P3+2)&lt;0),OFFSET(DelPoint,0,P3+2),0))</f>
        <v>0</v>
      </c>
      <c r="Q16" s="262" t="n">
        <f aca="true" t="array" ref="Q16:Q16">SUM(IF((DelPoint="hidalgo")*IF((DType="firm")+(DType="econ")&gt;0,1,0)*(OFFSET(DelPoint,0,Q3+2)&lt;0),OFFSET(DelPoint,0,Q3+2),0))</f>
        <v>0</v>
      </c>
      <c r="R16" s="262" t="n">
        <f aca="true" t="array" ref="R16:R16">SUM(IF((DelPoint="hidalgo")*IF((DType="firm")+(DType="econ")&gt;0,1,0)*(OFFSET(DelPoint,0,R3+2)&lt;0),OFFSET(DelPoint,0,R3+2),0))</f>
        <v>0</v>
      </c>
      <c r="S16" s="262" t="n">
        <f aca="true" t="array" ref="S16:S16">SUM(IF((DelPoint="hidalgo")*IF((DType="firm")+(DType="econ")&gt;0,1,0)*(OFFSET(DelPoint,0,S3+2)&lt;0),OFFSET(DelPoint,0,S3+2),0))</f>
        <v>0</v>
      </c>
      <c r="T16" s="262" t="n">
        <f aca="true" t="array" ref="T16:T16">SUM(IF((DelPoint="hidalgo")*IF((DType="firm")+(DType="econ")&gt;0,1,0)*(OFFSET(DelPoint,0,T3+2)&lt;0),OFFSET(DelPoint,0,T3+2),0))</f>
        <v>0</v>
      </c>
      <c r="U16" s="262" t="n">
        <f aca="true" t="array" ref="U16:U16">SUM(IF((DelPoint="hidalgo")*IF((DType="firm")+(DType="econ")&gt;0,1,0)*(OFFSET(DelPoint,0,U3+2)&lt;0),OFFSET(DelPoint,0,U3+2),0))</f>
        <v>0</v>
      </c>
      <c r="V16" s="262"/>
      <c r="W16" s="262" t="n">
        <f aca="true" t="array" ref="W16:W16">SUM(IF((DelPoint="hidalgo")*IF((DType="firm")+(DType="econ")&gt;0,1,0)*(OFFSET(DelPoint,0,W3+2)&lt;0),OFFSET(DelPoint,0,W3+2),0))</f>
        <v>0</v>
      </c>
      <c r="X16" s="262" t="n">
        <f aca="true" t="array" ref="X16:X16">SUM(IF((DelPoint="hidalgo")*IF((DType="firm")+(DType="econ")&gt;0,1,0)*(OFFSET(DelPoint,0,X3+2)&lt;0),OFFSET(DelPoint,0,X3+2),0))</f>
        <v>0</v>
      </c>
      <c r="Y16" s="263" t="n">
        <f aca="true" t="array" ref="Y16:Y16">SUM(IF((DelPoint="hidalgo")*IF((DType="firm")+(DType="econ")&gt;0,1,0)*(OFFSET(DelPoint,0,Y3+2)&lt;0),OFFSET(DelPoint,0,Y3+2),0))</f>
        <v>0</v>
      </c>
      <c r="Z16" s="232"/>
      <c r="AA16" s="233"/>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c r="FS16" s="234"/>
      <c r="FT16" s="234"/>
      <c r="FU16" s="234"/>
      <c r="FV16" s="234"/>
      <c r="FW16" s="234"/>
      <c r="FX16" s="234"/>
      <c r="FY16" s="234"/>
      <c r="FZ16" s="234"/>
      <c r="GA16" s="234"/>
      <c r="GB16" s="234"/>
      <c r="GC16" s="234"/>
      <c r="GD16" s="234"/>
      <c r="GE16" s="234"/>
      <c r="GF16" s="234"/>
      <c r="GG16" s="234"/>
      <c r="GH16" s="234"/>
      <c r="GI16" s="234"/>
      <c r="GJ16" s="234"/>
      <c r="GK16" s="234"/>
      <c r="GL16" s="234"/>
      <c r="GM16" s="234"/>
      <c r="GN16" s="234"/>
      <c r="GO16" s="234"/>
      <c r="GP16" s="234"/>
      <c r="GQ16" s="234"/>
      <c r="GR16" s="234"/>
      <c r="GS16" s="234"/>
      <c r="GT16" s="234"/>
      <c r="GU16" s="234"/>
      <c r="GV16" s="234"/>
      <c r="GW16" s="234"/>
      <c r="GX16" s="234"/>
      <c r="GY16" s="234"/>
      <c r="GZ16" s="234"/>
      <c r="HA16" s="234"/>
      <c r="HB16" s="234"/>
      <c r="HC16" s="234"/>
      <c r="HD16" s="234"/>
      <c r="HE16" s="234"/>
      <c r="HF16" s="234"/>
      <c r="HG16" s="234"/>
      <c r="HH16" s="234"/>
      <c r="HI16" s="234"/>
      <c r="HJ16" s="234"/>
      <c r="HK16" s="234"/>
      <c r="HL16" s="234"/>
      <c r="HM16" s="234"/>
      <c r="HN16" s="234"/>
      <c r="HO16" s="234"/>
      <c r="HP16" s="234"/>
      <c r="HQ16" s="234"/>
      <c r="HR16" s="234"/>
      <c r="HS16" s="234"/>
      <c r="HT16" s="234"/>
      <c r="HU16" s="234"/>
      <c r="HV16" s="234"/>
      <c r="HW16" s="234"/>
      <c r="HX16" s="234"/>
      <c r="HY16" s="234"/>
      <c r="HZ16" s="234"/>
      <c r="IA16" s="234"/>
      <c r="IB16" s="234"/>
      <c r="IC16" s="234"/>
      <c r="ID16" s="234"/>
      <c r="IE16" s="234"/>
      <c r="IF16" s="234"/>
      <c r="IG16" s="234"/>
      <c r="IH16" s="234"/>
      <c r="II16" s="234"/>
      <c r="IJ16" s="234"/>
      <c r="IK16" s="234"/>
      <c r="IL16" s="234"/>
      <c r="IM16" s="234"/>
      <c r="IN16" s="234"/>
      <c r="IO16" s="234"/>
      <c r="IP16" s="234"/>
      <c r="IQ16" s="234"/>
      <c r="IR16" s="234"/>
      <c r="IS16" s="234"/>
      <c r="IT16" s="234"/>
      <c r="IU16" s="234"/>
      <c r="IV16" s="234"/>
      <c r="IW16" s="234"/>
    </row>
    <row r="17" customFormat="false" ht="12" hidden="false" customHeight="false" outlineLevel="0" collapsed="false">
      <c r="A17" s="264" t="s">
        <v>69</v>
      </c>
      <c r="B17" s="265" t="n">
        <f aca="false">Deals!F5</f>
        <v>0</v>
      </c>
      <c r="C17" s="265" t="n">
        <f aca="false">Deals!G5</f>
        <v>0</v>
      </c>
      <c r="D17" s="265" t="n">
        <f aca="false">Deals!H5</f>
        <v>0</v>
      </c>
      <c r="E17" s="265" t="n">
        <f aca="false">Deals!I5</f>
        <v>0</v>
      </c>
      <c r="F17" s="265" t="n">
        <f aca="false">Deals!J5</f>
        <v>0</v>
      </c>
      <c r="G17" s="265" t="n">
        <f aca="false">Deals!K5</f>
        <v>0</v>
      </c>
      <c r="H17" s="265" t="n">
        <f aca="false">Deals!L5</f>
        <v>0</v>
      </c>
      <c r="I17" s="265" t="n">
        <f aca="false">Deals!M5</f>
        <v>0</v>
      </c>
      <c r="J17" s="265" t="n">
        <f aca="false">Deals!N5</f>
        <v>0</v>
      </c>
      <c r="K17" s="265" t="n">
        <f aca="false">Deals!O5</f>
        <v>0</v>
      </c>
      <c r="L17" s="265" t="n">
        <f aca="false">Deals!P5</f>
        <v>0</v>
      </c>
      <c r="M17" s="265" t="n">
        <f aca="false">Deals!Q5</f>
        <v>0</v>
      </c>
      <c r="N17" s="265" t="n">
        <f aca="false">Deals!R5</f>
        <v>0</v>
      </c>
      <c r="O17" s="265" t="n">
        <f aca="false">Deals!S5</f>
        <v>1</v>
      </c>
      <c r="P17" s="265" t="n">
        <f aca="false">Deals!T5</f>
        <v>1</v>
      </c>
      <c r="Q17" s="265" t="n">
        <f aca="false">Deals!U5</f>
        <v>1</v>
      </c>
      <c r="R17" s="265" t="n">
        <f aca="false">Deals!V5</f>
        <v>1</v>
      </c>
      <c r="S17" s="265" t="n">
        <f aca="false">Deals!W5</f>
        <v>1</v>
      </c>
      <c r="T17" s="265" t="n">
        <f aca="false">Deals!X5</f>
        <v>1</v>
      </c>
      <c r="U17" s="265" t="n">
        <f aca="false">Deals!Y5</f>
        <v>1</v>
      </c>
      <c r="V17" s="265" t="n">
        <f aca="false">Deals!Z5</f>
        <v>1</v>
      </c>
      <c r="W17" s="265" t="n">
        <f aca="false">Deals!AA5</f>
        <v>1</v>
      </c>
      <c r="X17" s="265" t="n">
        <f aca="false">Deals!AB5</f>
        <v>1</v>
      </c>
      <c r="Y17" s="266" t="n">
        <f aca="false">Deals!AC5</f>
        <v>1</v>
      </c>
      <c r="Z17" s="232"/>
      <c r="AA17" s="233"/>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c r="DL17" s="234"/>
      <c r="DM17" s="234"/>
      <c r="DN17" s="234"/>
      <c r="DO17" s="234"/>
      <c r="DP17" s="234"/>
      <c r="DQ17" s="234"/>
      <c r="DR17" s="234"/>
      <c r="DS17" s="234"/>
      <c r="DT17" s="234"/>
      <c r="DU17" s="234"/>
      <c r="DV17" s="234"/>
      <c r="DW17" s="234"/>
      <c r="DX17" s="234"/>
      <c r="DY17" s="234"/>
      <c r="DZ17" s="234"/>
      <c r="EA17" s="234"/>
      <c r="EB17" s="234"/>
      <c r="EC17" s="234"/>
      <c r="ED17" s="234"/>
      <c r="EE17" s="234"/>
      <c r="EF17" s="234"/>
      <c r="EG17" s="234"/>
      <c r="EH17" s="234"/>
      <c r="EI17" s="234"/>
      <c r="EJ17" s="234"/>
      <c r="EK17" s="234"/>
      <c r="EL17" s="234"/>
      <c r="EM17" s="234"/>
      <c r="EN17" s="234"/>
      <c r="EO17" s="234"/>
      <c r="EP17" s="234"/>
      <c r="EQ17" s="234"/>
      <c r="ER17" s="234"/>
      <c r="ES17" s="234"/>
      <c r="ET17" s="234"/>
      <c r="EU17" s="234"/>
      <c r="EV17" s="234"/>
      <c r="EW17" s="234"/>
      <c r="EX17" s="234"/>
      <c r="EY17" s="234"/>
      <c r="EZ17" s="234"/>
      <c r="FA17" s="234"/>
      <c r="FB17" s="234"/>
      <c r="FC17" s="234"/>
      <c r="FD17" s="234"/>
      <c r="FE17" s="234"/>
      <c r="FF17" s="234"/>
      <c r="FG17" s="234"/>
      <c r="FH17" s="234"/>
      <c r="FI17" s="234"/>
      <c r="FJ17" s="234"/>
      <c r="FK17" s="234"/>
      <c r="FL17" s="234"/>
      <c r="FM17" s="234"/>
      <c r="FN17" s="234"/>
      <c r="FO17" s="234"/>
      <c r="FP17" s="234"/>
      <c r="FQ17" s="234"/>
      <c r="FR17" s="234"/>
      <c r="FS17" s="234"/>
      <c r="FT17" s="234"/>
      <c r="FU17" s="234"/>
      <c r="FV17" s="234"/>
      <c r="FW17" s="234"/>
      <c r="FX17" s="234"/>
      <c r="FY17" s="234"/>
      <c r="FZ17" s="234"/>
      <c r="GA17" s="234"/>
      <c r="GB17" s="234"/>
      <c r="GC17" s="234"/>
      <c r="GD17" s="234"/>
      <c r="GE17" s="234"/>
      <c r="GF17" s="234"/>
      <c r="GG17" s="234"/>
      <c r="GH17" s="234"/>
      <c r="GI17" s="234"/>
      <c r="GJ17" s="234"/>
      <c r="GK17" s="234"/>
      <c r="GL17" s="234"/>
      <c r="GM17" s="234"/>
      <c r="GN17" s="234"/>
      <c r="GO17" s="234"/>
      <c r="GP17" s="234"/>
      <c r="GQ17" s="234"/>
      <c r="GR17" s="234"/>
      <c r="GS17" s="234"/>
      <c r="GT17" s="234"/>
      <c r="GU17" s="234"/>
      <c r="GV17" s="234"/>
      <c r="GW17" s="234"/>
      <c r="GX17" s="234"/>
      <c r="GY17" s="234"/>
      <c r="GZ17" s="234"/>
      <c r="HA17" s="234"/>
      <c r="HB17" s="234"/>
      <c r="HC17" s="234"/>
      <c r="HD17" s="234"/>
      <c r="HE17" s="234"/>
      <c r="HF17" s="234"/>
      <c r="HG17" s="234"/>
      <c r="HH17" s="234"/>
      <c r="HI17" s="234"/>
      <c r="HJ17" s="234"/>
      <c r="HK17" s="234"/>
      <c r="HL17" s="234"/>
      <c r="HM17" s="234"/>
      <c r="HN17" s="234"/>
      <c r="HO17" s="234"/>
      <c r="HP17" s="234"/>
      <c r="HQ17" s="234"/>
      <c r="HR17" s="234"/>
      <c r="HS17" s="234"/>
      <c r="HT17" s="234"/>
      <c r="HU17" s="234"/>
      <c r="HV17" s="234"/>
      <c r="HW17" s="234"/>
      <c r="HX17" s="234"/>
      <c r="HY17" s="234"/>
      <c r="HZ17" s="234"/>
      <c r="IA17" s="234"/>
      <c r="IB17" s="234"/>
      <c r="IC17" s="234"/>
      <c r="ID17" s="234"/>
      <c r="IE17" s="234"/>
      <c r="IF17" s="234"/>
      <c r="IG17" s="234"/>
      <c r="IH17" s="234"/>
      <c r="II17" s="234"/>
      <c r="IJ17" s="234"/>
      <c r="IK17" s="234"/>
      <c r="IL17" s="234"/>
      <c r="IM17" s="234"/>
      <c r="IN17" s="234"/>
      <c r="IO17" s="234"/>
      <c r="IP17" s="234"/>
      <c r="IQ17" s="234"/>
      <c r="IR17" s="234"/>
      <c r="IS17" s="234"/>
      <c r="IT17" s="234"/>
      <c r="IU17" s="234"/>
      <c r="IV17" s="234"/>
      <c r="IW17" s="234"/>
    </row>
    <row r="18" customFormat="false" ht="12" hidden="false" customHeight="false" outlineLevel="0" collapsed="false">
      <c r="A18" s="267" t="s">
        <v>70</v>
      </c>
      <c r="B18" s="265" t="n">
        <f aca="false">Deals!F7</f>
        <v>0</v>
      </c>
      <c r="C18" s="265" t="n">
        <f aca="false">Deals!G7</f>
        <v>0</v>
      </c>
      <c r="D18" s="265" t="n">
        <f aca="false">Deals!H7</f>
        <v>0</v>
      </c>
      <c r="E18" s="265" t="n">
        <f aca="false">Deals!I7</f>
        <v>0</v>
      </c>
      <c r="F18" s="265" t="n">
        <f aca="false">Deals!J7</f>
        <v>0</v>
      </c>
      <c r="G18" s="265" t="n">
        <f aca="false">Deals!K7</f>
        <v>0</v>
      </c>
      <c r="H18" s="265" t="n">
        <f aca="false">Deals!L7</f>
        <v>0</v>
      </c>
      <c r="I18" s="265" t="n">
        <f aca="false">Deals!M7</f>
        <v>0</v>
      </c>
      <c r="J18" s="265" t="n">
        <f aca="false">Deals!N7</f>
        <v>0</v>
      </c>
      <c r="K18" s="265" t="n">
        <f aca="false">Deals!O7</f>
        <v>0</v>
      </c>
      <c r="L18" s="265" t="n">
        <f aca="false">Deals!P7</f>
        <v>0</v>
      </c>
      <c r="M18" s="265" t="n">
        <f aca="false">Deals!Q7</f>
        <v>0</v>
      </c>
      <c r="N18" s="265" t="n">
        <f aca="false">Deals!R7</f>
        <v>0</v>
      </c>
      <c r="O18" s="265" t="n">
        <f aca="false">Deals!S7</f>
        <v>0</v>
      </c>
      <c r="P18" s="265" t="n">
        <f aca="false">Deals!T7</f>
        <v>0</v>
      </c>
      <c r="Q18" s="265" t="n">
        <f aca="false">Deals!U7</f>
        <v>0</v>
      </c>
      <c r="R18" s="265" t="n">
        <f aca="false">Deals!V7</f>
        <v>0</v>
      </c>
      <c r="S18" s="265" t="n">
        <f aca="false">Deals!W7</f>
        <v>0</v>
      </c>
      <c r="T18" s="265" t="n">
        <f aca="false">Deals!X7</f>
        <v>0</v>
      </c>
      <c r="U18" s="265" t="n">
        <f aca="false">Deals!Y7</f>
        <v>0</v>
      </c>
      <c r="V18" s="265" t="n">
        <f aca="false">Deals!Z7</f>
        <v>0</v>
      </c>
      <c r="W18" s="265" t="n">
        <f aca="false">Deals!AA7</f>
        <v>0</v>
      </c>
      <c r="X18" s="265" t="n">
        <f aca="false">Deals!AB7</f>
        <v>0</v>
      </c>
      <c r="Y18" s="266" t="n">
        <f aca="false">Deals!AC7</f>
        <v>0</v>
      </c>
      <c r="Z18" s="232"/>
      <c r="AA18" s="233"/>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34"/>
      <c r="GQ18" s="234"/>
      <c r="GR18" s="234"/>
      <c r="GS18" s="234"/>
      <c r="GT18" s="234"/>
      <c r="GU18" s="234"/>
      <c r="GV18" s="234"/>
      <c r="GW18" s="234"/>
      <c r="GX18" s="234"/>
      <c r="GY18" s="234"/>
      <c r="GZ18" s="234"/>
      <c r="HA18" s="234"/>
      <c r="HB18" s="234"/>
      <c r="HC18" s="234"/>
      <c r="HD18" s="234"/>
      <c r="HE18" s="234"/>
      <c r="HF18" s="234"/>
      <c r="HG18" s="234"/>
      <c r="HH18" s="234"/>
      <c r="HI18" s="234"/>
      <c r="HJ18" s="234"/>
      <c r="HK18" s="234"/>
      <c r="HL18" s="234"/>
      <c r="HM18" s="234"/>
      <c r="HN18" s="234"/>
      <c r="HO18" s="234"/>
      <c r="HP18" s="234"/>
      <c r="HQ18" s="234"/>
      <c r="HR18" s="234"/>
      <c r="HS18" s="234"/>
      <c r="HT18" s="234"/>
      <c r="HU18" s="234"/>
      <c r="HV18" s="234"/>
      <c r="HW18" s="234"/>
      <c r="HX18" s="234"/>
      <c r="HY18" s="234"/>
      <c r="HZ18" s="234"/>
      <c r="IA18" s="234"/>
      <c r="IB18" s="234"/>
      <c r="IC18" s="234"/>
      <c r="ID18" s="234"/>
      <c r="IE18" s="234"/>
      <c r="IF18" s="234"/>
      <c r="IG18" s="234"/>
      <c r="IH18" s="234"/>
      <c r="II18" s="234"/>
      <c r="IJ18" s="234"/>
      <c r="IK18" s="234"/>
      <c r="IL18" s="234"/>
      <c r="IM18" s="234"/>
      <c r="IN18" s="234"/>
      <c r="IO18" s="234"/>
      <c r="IP18" s="234"/>
      <c r="IQ18" s="234"/>
      <c r="IR18" s="234"/>
      <c r="IS18" s="234"/>
      <c r="IT18" s="234"/>
      <c r="IU18" s="234"/>
      <c r="IV18" s="234"/>
      <c r="IW18" s="234"/>
    </row>
    <row r="19" customFormat="false" ht="12" hidden="false" customHeight="false" outlineLevel="0" collapsed="false">
      <c r="A19" s="267" t="s">
        <v>71</v>
      </c>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9"/>
      <c r="Z19" s="232"/>
      <c r="AA19" s="233"/>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c r="CI19" s="234"/>
      <c r="CJ19" s="234"/>
      <c r="CK19" s="234"/>
      <c r="CL19" s="234"/>
      <c r="CM19" s="234"/>
      <c r="CN19" s="234"/>
      <c r="CO19" s="234"/>
      <c r="CP19" s="234"/>
      <c r="CQ19" s="234"/>
      <c r="CR19" s="234"/>
      <c r="CS19" s="234"/>
      <c r="CT19" s="234"/>
      <c r="CU19" s="234"/>
      <c r="CV19" s="234"/>
      <c r="CW19" s="234"/>
      <c r="CX19" s="234"/>
      <c r="CY19" s="234"/>
      <c r="CZ19" s="234"/>
      <c r="DA19" s="234"/>
      <c r="DB19" s="234"/>
      <c r="DC19" s="234"/>
      <c r="DD19" s="234"/>
      <c r="DE19" s="234"/>
      <c r="DF19" s="234"/>
      <c r="DG19" s="234"/>
      <c r="DH19" s="234"/>
      <c r="DI19" s="234"/>
      <c r="DJ19" s="234"/>
      <c r="DK19" s="234"/>
      <c r="DL19" s="234"/>
      <c r="DM19" s="234"/>
      <c r="DN19" s="234"/>
      <c r="DO19" s="234"/>
      <c r="DP19" s="234"/>
      <c r="DQ19" s="234"/>
      <c r="DR19" s="234"/>
      <c r="DS19" s="234"/>
      <c r="DT19" s="234"/>
      <c r="DU19" s="234"/>
      <c r="DV19" s="234"/>
      <c r="DW19" s="234"/>
      <c r="DX19" s="234"/>
      <c r="DY19" s="234"/>
      <c r="DZ19" s="234"/>
      <c r="EA19" s="234"/>
      <c r="EB19" s="234"/>
      <c r="EC19" s="234"/>
      <c r="ED19" s="234"/>
      <c r="EE19" s="234"/>
      <c r="EF19" s="234"/>
      <c r="EG19" s="234"/>
      <c r="EH19" s="234"/>
      <c r="EI19" s="234"/>
      <c r="EJ19" s="234"/>
      <c r="EK19" s="234"/>
      <c r="EL19" s="234"/>
      <c r="EM19" s="234"/>
      <c r="EN19" s="234"/>
      <c r="EO19" s="234"/>
      <c r="EP19" s="234"/>
      <c r="EQ19" s="234"/>
      <c r="ER19" s="234"/>
      <c r="ES19" s="234"/>
      <c r="ET19" s="234"/>
      <c r="EU19" s="234"/>
      <c r="EV19" s="234"/>
      <c r="EW19" s="234"/>
      <c r="EX19" s="234"/>
      <c r="EY19" s="234"/>
      <c r="EZ19" s="234"/>
      <c r="FA19" s="234"/>
      <c r="FB19" s="234"/>
      <c r="FC19" s="234"/>
      <c r="FD19" s="234"/>
      <c r="FE19" s="234"/>
      <c r="FF19" s="234"/>
      <c r="FG19" s="234"/>
      <c r="FH19" s="234"/>
      <c r="FI19" s="234"/>
      <c r="FJ19" s="234"/>
      <c r="FK19" s="234"/>
      <c r="FL19" s="234"/>
      <c r="FM19" s="234"/>
      <c r="FN19" s="234"/>
      <c r="FO19" s="234"/>
      <c r="FP19" s="234"/>
      <c r="FQ19" s="234"/>
      <c r="FR19" s="234"/>
      <c r="FS19" s="234"/>
      <c r="FT19" s="234"/>
      <c r="FU19" s="234"/>
      <c r="FV19" s="234"/>
      <c r="FW19" s="234"/>
      <c r="FX19" s="234"/>
      <c r="FY19" s="234"/>
      <c r="FZ19" s="234"/>
      <c r="GA19" s="234"/>
      <c r="GB19" s="234"/>
      <c r="GC19" s="234"/>
      <c r="GD19" s="234"/>
      <c r="GE19" s="234"/>
      <c r="GF19" s="234"/>
      <c r="GG19" s="234"/>
      <c r="GH19" s="234"/>
      <c r="GI19" s="234"/>
      <c r="GJ19" s="234"/>
      <c r="GK19" s="234"/>
      <c r="GL19" s="234"/>
      <c r="GM19" s="234"/>
      <c r="GN19" s="234"/>
      <c r="GO19" s="234"/>
      <c r="GP19" s="234"/>
      <c r="GQ19" s="234"/>
      <c r="GR19" s="234"/>
      <c r="GS19" s="234"/>
      <c r="GT19" s="234"/>
      <c r="GU19" s="234"/>
      <c r="GV19" s="234"/>
      <c r="GW19" s="234"/>
      <c r="GX19" s="234"/>
      <c r="GY19" s="234"/>
      <c r="GZ19" s="234"/>
      <c r="HA19" s="234"/>
      <c r="HB19" s="234"/>
      <c r="HC19" s="234"/>
      <c r="HD19" s="234"/>
      <c r="HE19" s="234"/>
      <c r="HF19" s="234"/>
      <c r="HG19" s="234"/>
      <c r="HH19" s="234"/>
      <c r="HI19" s="234"/>
      <c r="HJ19" s="234"/>
      <c r="HK19" s="234"/>
      <c r="HL19" s="234"/>
      <c r="HM19" s="234"/>
      <c r="HN19" s="234"/>
      <c r="HO19" s="234"/>
      <c r="HP19" s="234"/>
      <c r="HQ19" s="234"/>
      <c r="HR19" s="234"/>
      <c r="HS19" s="234"/>
      <c r="HT19" s="234"/>
      <c r="HU19" s="234"/>
      <c r="HV19" s="234"/>
      <c r="HW19" s="234"/>
      <c r="HX19" s="234"/>
      <c r="HY19" s="234"/>
      <c r="HZ19" s="234"/>
      <c r="IA19" s="234"/>
      <c r="IB19" s="234"/>
      <c r="IC19" s="234"/>
      <c r="ID19" s="234"/>
      <c r="IE19" s="234"/>
      <c r="IF19" s="234"/>
      <c r="IG19" s="234"/>
      <c r="IH19" s="234"/>
      <c r="II19" s="234"/>
      <c r="IJ19" s="234"/>
      <c r="IK19" s="234"/>
      <c r="IL19" s="234"/>
      <c r="IM19" s="234"/>
      <c r="IN19" s="234"/>
      <c r="IO19" s="234"/>
      <c r="IP19" s="234"/>
      <c r="IQ19" s="234"/>
      <c r="IR19" s="234"/>
      <c r="IS19" s="234"/>
      <c r="IT19" s="234"/>
      <c r="IU19" s="234"/>
      <c r="IV19" s="234"/>
      <c r="IW19" s="234"/>
    </row>
    <row r="20" customFormat="false" ht="12.75" hidden="false" customHeight="false" outlineLevel="0" collapsed="false">
      <c r="A20" s="270" t="s">
        <v>72</v>
      </c>
      <c r="B20" s="268" t="n">
        <f aca="true" t="array" ref="B20:B20">SUM(IF((DelPoint="artesia")*IF((DType="firm")+(DType="econ")&gt;0,1,0)*(OFFSET(DelPoint,0,B3+2)&lt;0),OFFSET(DelPoint,0,B3+2),0))</f>
        <v>0</v>
      </c>
      <c r="C20" s="268" t="n">
        <f aca="true" t="array" ref="C20:C20">SUM(IF((DelPoint="artesia")*IF((DType="firm")+(DType="econ")&gt;0,1,0)*(OFFSET(DelPoint,0,C3+2)&lt;0),OFFSET(DelPoint,0,C3+2),0))</f>
        <v>0</v>
      </c>
      <c r="D20" s="268" t="n">
        <f aca="true" t="array" ref="D20:D20">SUM(IF((DelPoint="artesia")*IF((DType="firm")+(DType="econ")&gt;0,1,0)*(OFFSET(DelPoint,0,D3+2)&lt;0),OFFSET(DelPoint,0,D3+2),0))</f>
        <v>0</v>
      </c>
      <c r="E20" s="268" t="n">
        <f aca="true" t="array" ref="E20:E20">SUM(IF((DelPoint="artesia")*IF((DType="firm")+(DType="econ")&gt;0,1,0)*(OFFSET(DelPoint,0,E3+2)&lt;0),OFFSET(DelPoint,0,E3+2),0))</f>
        <v>0</v>
      </c>
      <c r="F20" s="268" t="n">
        <f aca="true" t="array" ref="F20:F20">SUM(IF((DelPoint="artesia")*IF((DType="firm")+(DType="econ")&gt;0,1,0)*(OFFSET(DelPoint,0,F3+2)&lt;0),OFFSET(DelPoint,0,F3+2),0))</f>
        <v>0</v>
      </c>
      <c r="G20" s="268" t="n">
        <f aca="true" t="array" ref="G20:G20">SUM(IF((DelPoint="artesia")*IF((DType="firm")+(DType="econ")&gt;0,1,0)*(OFFSET(DelPoint,0,G3+2)&lt;0),OFFSET(DelPoint,0,G3+2),0))</f>
        <v>0</v>
      </c>
      <c r="H20" s="268" t="n">
        <f aca="true" t="array" ref="H20:H20">SUM(IF((DelPoint="artesia")*IF((DType="firm")+(DType="econ")&gt;0,1,0)*(OFFSET(DelPoint,0,H3+2)&lt;0),OFFSET(DelPoint,0,H3+2),0))</f>
        <v>0</v>
      </c>
      <c r="I20" s="268" t="n">
        <f aca="true" t="array" ref="I20:I20">SUM(IF((DelPoint="artesia")*IF((DType="firm")+(DType="econ")&gt;0,1,0)*(OFFSET(DelPoint,0,I3+2)&lt;0),OFFSET(DelPoint,0,I3+2),0))</f>
        <v>0</v>
      </c>
      <c r="J20" s="268" t="n">
        <f aca="true" t="array" ref="J20:J20">SUM(IF((DelPoint="artesia")*IF((DType="firm")+(DType="econ")&gt;0,1,0)*(OFFSET(DelPoint,0,J3+2)&lt;0),OFFSET(DelPoint,0,J3+2),0))</f>
        <v>0</v>
      </c>
      <c r="K20" s="268" t="n">
        <f aca="true" t="array" ref="K20:K20">SUM(IF((DelPoint="artesia")*IF((DType="firm")+(DType="econ")&gt;0,1,0)*(OFFSET(DelPoint,0,K3+2)&lt;0),OFFSET(DelPoint,0,K3+2),0))</f>
        <v>0</v>
      </c>
      <c r="L20" s="268" t="n">
        <f aca="true" t="array" ref="L20:L20">SUM(IF((DelPoint="artesia")*IF((DType="firm")+(DType="econ")&gt;0,1,0)*(OFFSET(DelPoint,0,L3+2)&lt;0),OFFSET(DelPoint,0,L3+2),0))</f>
        <v>0</v>
      </c>
      <c r="M20" s="268" t="n">
        <f aca="true" t="array" ref="M20:M20">SUM(IF((DelPoint="artesia")*IF((DType="firm")+(DType="econ")&gt;0,1,0)*(OFFSET(DelPoint,0,M3+2)&lt;0),OFFSET(DelPoint,0,M3+2),0))</f>
        <v>0</v>
      </c>
      <c r="N20" s="268" t="n">
        <f aca="true" t="array" ref="N20:N20">SUM(IF((DelPoint="artesia")*IF((DType="firm")+(DType="econ")&gt;0,1,0)*(OFFSET(DelPoint,0,N3+2)&lt;0),OFFSET(DelPoint,0,N3+2),0))</f>
        <v>0</v>
      </c>
      <c r="O20" s="268"/>
      <c r="P20" s="268"/>
      <c r="Q20" s="268"/>
      <c r="R20" s="268" t="n">
        <f aca="true" t="array" ref="R20:R20">SUM(IF((DelPoint="artesia")*IF((DType="firm")+(DType="econ")&gt;0,1,0)*(OFFSET(DelPoint,0,R3+2)&lt;0),OFFSET(DelPoint,0,R3+2),0))</f>
        <v>0</v>
      </c>
      <c r="S20" s="268" t="n">
        <f aca="true" t="array" ref="S20:S20">SUM(IF((DelPoint="artesia")*IF((DType="firm")+(DType="econ")&gt;0,1,0)*(OFFSET(DelPoint,0,S3+2)&lt;0),OFFSET(DelPoint,0,S3+2),0))</f>
        <v>0</v>
      </c>
      <c r="T20" s="268" t="n">
        <f aca="true" t="array" ref="T20:T20">SUM(IF((DelPoint="artesia")*IF((DType="firm")+(DType="econ")&gt;0,1,0)*(OFFSET(DelPoint,0,T3+2)&lt;0),OFFSET(DelPoint,0,T3+2),0))</f>
        <v>0</v>
      </c>
      <c r="U20" s="268" t="n">
        <f aca="true" t="array" ref="U20:U20">SUM(IF((DelPoint="artesia")*IF((DType="firm")+(DType="econ")&gt;0,1,0)*(OFFSET(DelPoint,0,U3+2)&lt;0),OFFSET(DelPoint,0,U3+2),0))</f>
        <v>0</v>
      </c>
      <c r="V20" s="268" t="n">
        <f aca="true" t="array" ref="V20:V20">SUM(IF((DelPoint="artesia")*IF((DType="firm")+(DType="econ")&gt;0,1,0)*(OFFSET(DelPoint,0,V3+2)&lt;0),OFFSET(DelPoint,0,V3+2),0))</f>
        <v>0</v>
      </c>
      <c r="W20" s="268" t="n">
        <f aca="true" t="array" ref="W20:W20">SUM(IF((DelPoint="artesia")*IF((DType="firm")+(DType="econ")&gt;0,1,0)*(OFFSET(DelPoint,0,W3+2)&lt;0),OFFSET(DelPoint,0,W3+2),0))</f>
        <v>0</v>
      </c>
      <c r="X20" s="268" t="n">
        <f aca="true" t="array" ref="X20:X20">SUM(IF((DelPoint="artesia")*IF((DType="firm")+(DType="econ")&gt;0,1,0)*(OFFSET(DelPoint,0,X3+2)&lt;0),OFFSET(DelPoint,0,X3+2),0))</f>
        <v>0</v>
      </c>
      <c r="Y20" s="269" t="n">
        <f aca="true" t="array" ref="Y20:Y20">SUM(IF((DelPoint="artesia")*IF((DType="firm")+(DType="econ")&gt;0,1,0)*(OFFSET(DelPoint,0,Y3+2)&lt;0),OFFSET(DelPoint,0,Y3+2),0))</f>
        <v>0</v>
      </c>
      <c r="Z20" s="232"/>
      <c r="AA20" s="233"/>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234"/>
      <c r="CT20" s="234"/>
      <c r="CU20" s="234"/>
      <c r="CV20" s="234"/>
      <c r="CW20" s="234"/>
      <c r="CX20" s="234"/>
      <c r="CY20" s="234"/>
      <c r="CZ20" s="234"/>
      <c r="DA20" s="234"/>
      <c r="DB20" s="234"/>
      <c r="DC20" s="234"/>
      <c r="DD20" s="234"/>
      <c r="DE20" s="234"/>
      <c r="DF20" s="234"/>
      <c r="DG20" s="234"/>
      <c r="DH20" s="234"/>
      <c r="DI20" s="234"/>
      <c r="DJ20" s="234"/>
      <c r="DK20" s="234"/>
      <c r="DL20" s="234"/>
      <c r="DM20" s="234"/>
      <c r="DN20" s="234"/>
      <c r="DO20" s="234"/>
      <c r="DP20" s="234"/>
      <c r="DQ20" s="234"/>
      <c r="DR20" s="234"/>
      <c r="DS20" s="234"/>
      <c r="DT20" s="234"/>
      <c r="DU20" s="234"/>
      <c r="DV20" s="234"/>
      <c r="DW20" s="234"/>
      <c r="DX20" s="234"/>
      <c r="DY20" s="234"/>
      <c r="DZ20" s="234"/>
      <c r="EA20" s="234"/>
      <c r="EB20" s="234"/>
      <c r="EC20" s="234"/>
      <c r="ED20" s="234"/>
      <c r="EE20" s="234"/>
      <c r="EF20" s="234"/>
      <c r="EG20" s="234"/>
      <c r="EH20" s="234"/>
      <c r="EI20" s="234"/>
      <c r="EJ20" s="234"/>
      <c r="EK20" s="234"/>
      <c r="EL20" s="234"/>
      <c r="EM20" s="234"/>
      <c r="EN20" s="234"/>
      <c r="EO20" s="234"/>
      <c r="EP20" s="234"/>
      <c r="EQ20" s="234"/>
      <c r="ER20" s="234"/>
      <c r="ES20" s="234"/>
      <c r="ET20" s="234"/>
      <c r="EU20" s="234"/>
      <c r="EV20" s="234"/>
      <c r="EW20" s="234"/>
      <c r="EX20" s="234"/>
      <c r="EY20" s="234"/>
      <c r="EZ20" s="234"/>
      <c r="FA20" s="234"/>
      <c r="FB20" s="234"/>
      <c r="FC20" s="234"/>
      <c r="FD20" s="234"/>
      <c r="FE20" s="234"/>
      <c r="FF20" s="234"/>
      <c r="FG20" s="234"/>
      <c r="FH20" s="234"/>
      <c r="FI20" s="234"/>
      <c r="FJ20" s="234"/>
      <c r="FK20" s="234"/>
      <c r="FL20" s="234"/>
      <c r="FM20" s="234"/>
      <c r="FN20" s="234"/>
      <c r="FO20" s="234"/>
      <c r="FP20" s="234"/>
      <c r="FQ20" s="234"/>
      <c r="FR20" s="234"/>
      <c r="FS20" s="234"/>
      <c r="FT20" s="234"/>
      <c r="FU20" s="234"/>
      <c r="FV20" s="234"/>
      <c r="FW20" s="234"/>
      <c r="FX20" s="234"/>
      <c r="FY20" s="234"/>
      <c r="FZ20" s="234"/>
      <c r="GA20" s="234"/>
      <c r="GB20" s="234"/>
      <c r="GC20" s="234"/>
      <c r="GD20" s="234"/>
      <c r="GE20" s="234"/>
      <c r="GF20" s="234"/>
      <c r="GG20" s="234"/>
      <c r="GH20" s="234"/>
      <c r="GI20" s="234"/>
      <c r="GJ20" s="234"/>
      <c r="GK20" s="234"/>
      <c r="GL20" s="234"/>
      <c r="GM20" s="234"/>
      <c r="GN20" s="234"/>
      <c r="GO20" s="234"/>
      <c r="GP20" s="234"/>
      <c r="GQ20" s="234"/>
      <c r="GR20" s="234"/>
      <c r="GS20" s="234"/>
      <c r="GT20" s="234"/>
      <c r="GU20" s="234"/>
      <c r="GV20" s="234"/>
      <c r="GW20" s="234"/>
      <c r="GX20" s="234"/>
      <c r="GY20" s="234"/>
      <c r="GZ20" s="234"/>
      <c r="HA20" s="234"/>
      <c r="HB20" s="234"/>
      <c r="HC20" s="234"/>
      <c r="HD20" s="234"/>
      <c r="HE20" s="234"/>
      <c r="HF20" s="234"/>
      <c r="HG20" s="234"/>
      <c r="HH20" s="234"/>
      <c r="HI20" s="234"/>
      <c r="HJ20" s="234"/>
      <c r="HK20" s="234"/>
      <c r="HL20" s="234"/>
      <c r="HM20" s="234"/>
      <c r="HN20" s="234"/>
      <c r="HO20" s="234"/>
      <c r="HP20" s="234"/>
      <c r="HQ20" s="234"/>
      <c r="HR20" s="234"/>
      <c r="HS20" s="234"/>
      <c r="HT20" s="234"/>
      <c r="HU20" s="234"/>
      <c r="HV20" s="234"/>
      <c r="HW20" s="234"/>
      <c r="HX20" s="234"/>
      <c r="HY20" s="234"/>
      <c r="HZ20" s="234"/>
      <c r="IA20" s="234"/>
      <c r="IB20" s="234"/>
      <c r="IC20" s="234"/>
      <c r="ID20" s="234"/>
      <c r="IE20" s="234"/>
      <c r="IF20" s="234"/>
      <c r="IG20" s="234"/>
      <c r="IH20" s="234"/>
      <c r="II20" s="234"/>
      <c r="IJ20" s="234"/>
      <c r="IK20" s="234"/>
      <c r="IL20" s="234"/>
      <c r="IM20" s="234"/>
      <c r="IN20" s="234"/>
      <c r="IO20" s="234"/>
      <c r="IP20" s="234"/>
      <c r="IQ20" s="234"/>
      <c r="IR20" s="234"/>
      <c r="IS20" s="234"/>
      <c r="IT20" s="234"/>
      <c r="IU20" s="234"/>
      <c r="IV20" s="234"/>
      <c r="IW20" s="234"/>
    </row>
    <row r="21" customFormat="false" ht="12" hidden="false" customHeight="false" outlineLevel="0" collapsed="false">
      <c r="A21" s="271" t="s">
        <v>73</v>
      </c>
      <c r="B21" s="272"/>
      <c r="C21" s="273"/>
      <c r="D21" s="273"/>
      <c r="E21" s="273"/>
      <c r="F21" s="273"/>
      <c r="G21" s="273"/>
      <c r="H21" s="273"/>
      <c r="I21" s="273"/>
      <c r="J21" s="273"/>
      <c r="K21" s="273"/>
      <c r="L21" s="273"/>
      <c r="M21" s="273"/>
      <c r="N21" s="273"/>
      <c r="O21" s="273"/>
      <c r="P21" s="273"/>
      <c r="Q21" s="273"/>
      <c r="R21" s="273"/>
      <c r="S21" s="273"/>
      <c r="T21" s="273"/>
      <c r="U21" s="273"/>
      <c r="V21" s="273"/>
      <c r="W21" s="273"/>
      <c r="X21" s="273"/>
      <c r="Y21" s="274"/>
      <c r="Z21" s="232"/>
      <c r="AA21" s="233"/>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234"/>
      <c r="CT21" s="234"/>
      <c r="CU21" s="234"/>
      <c r="CV21" s="234"/>
      <c r="CW21" s="234"/>
      <c r="CX21" s="234"/>
      <c r="CY21" s="234"/>
      <c r="CZ21" s="234"/>
      <c r="DA21" s="234"/>
      <c r="DB21" s="234"/>
      <c r="DC21" s="234"/>
      <c r="DD21" s="234"/>
      <c r="DE21" s="234"/>
      <c r="DF21" s="234"/>
      <c r="DG21" s="234"/>
      <c r="DH21" s="234"/>
      <c r="DI21" s="234"/>
      <c r="DJ21" s="234"/>
      <c r="DK21" s="234"/>
      <c r="DL21" s="234"/>
      <c r="DM21" s="234"/>
      <c r="DN21" s="234"/>
      <c r="DO21" s="234"/>
      <c r="DP21" s="234"/>
      <c r="DQ21" s="234"/>
      <c r="DR21" s="234"/>
      <c r="DS21" s="234"/>
      <c r="DT21" s="234"/>
      <c r="DU21" s="234"/>
      <c r="DV21" s="234"/>
      <c r="DW21" s="234"/>
      <c r="DX21" s="234"/>
      <c r="DY21" s="234"/>
      <c r="DZ21" s="234"/>
      <c r="EA21" s="234"/>
      <c r="EB21" s="234"/>
      <c r="EC21" s="234"/>
      <c r="ED21" s="234"/>
      <c r="EE21" s="234"/>
      <c r="EF21" s="234"/>
      <c r="EG21" s="234"/>
      <c r="EH21" s="234"/>
      <c r="EI21" s="234"/>
      <c r="EJ21" s="234"/>
      <c r="EK21" s="234"/>
      <c r="EL21" s="234"/>
      <c r="EM21" s="234"/>
      <c r="EN21" s="234"/>
      <c r="EO21" s="234"/>
      <c r="EP21" s="234"/>
      <c r="EQ21" s="234"/>
      <c r="ER21" s="234"/>
      <c r="ES21" s="234"/>
      <c r="ET21" s="234"/>
      <c r="EU21" s="234"/>
      <c r="EV21" s="234"/>
      <c r="EW21" s="234"/>
      <c r="EX21" s="234"/>
      <c r="EY21" s="234"/>
      <c r="EZ21" s="234"/>
      <c r="FA21" s="234"/>
      <c r="FB21" s="234"/>
      <c r="FC21" s="234"/>
      <c r="FD21" s="234"/>
      <c r="FE21" s="234"/>
      <c r="FF21" s="234"/>
      <c r="FG21" s="234"/>
      <c r="FH21" s="234"/>
      <c r="FI21" s="234"/>
      <c r="FJ21" s="234"/>
      <c r="FK21" s="234"/>
      <c r="FL21" s="234"/>
      <c r="FM21" s="234"/>
      <c r="FN21" s="234"/>
      <c r="FO21" s="234"/>
      <c r="FP21" s="234"/>
      <c r="FQ21" s="234"/>
      <c r="FR21" s="234"/>
      <c r="FS21" s="234"/>
      <c r="FT21" s="234"/>
      <c r="FU21" s="234"/>
      <c r="FV21" s="234"/>
      <c r="FW21" s="234"/>
      <c r="FX21" s="234"/>
      <c r="FY21" s="234"/>
      <c r="FZ21" s="234"/>
      <c r="GA21" s="234"/>
      <c r="GB21" s="234"/>
      <c r="GC21" s="234"/>
      <c r="GD21" s="234"/>
      <c r="GE21" s="234"/>
      <c r="GF21" s="234"/>
      <c r="GG21" s="234"/>
      <c r="GH21" s="234"/>
      <c r="GI21" s="234"/>
      <c r="GJ21" s="234"/>
      <c r="GK21" s="234"/>
      <c r="GL21" s="234"/>
      <c r="GM21" s="234"/>
      <c r="GN21" s="234"/>
      <c r="GO21" s="234"/>
      <c r="GP21" s="234"/>
      <c r="GQ21" s="234"/>
      <c r="GR21" s="234"/>
      <c r="GS21" s="234"/>
      <c r="GT21" s="234"/>
      <c r="GU21" s="234"/>
      <c r="GV21" s="234"/>
      <c r="GW21" s="234"/>
      <c r="GX21" s="234"/>
      <c r="GY21" s="234"/>
      <c r="GZ21" s="234"/>
      <c r="HA21" s="234"/>
      <c r="HB21" s="234"/>
      <c r="HC21" s="234"/>
      <c r="HD21" s="234"/>
      <c r="HE21" s="234"/>
      <c r="HF21" s="234"/>
      <c r="HG21" s="234"/>
      <c r="HH21" s="234"/>
      <c r="HI21" s="234"/>
      <c r="HJ21" s="234"/>
      <c r="HK21" s="234"/>
      <c r="HL21" s="234"/>
      <c r="HM21" s="234"/>
      <c r="HN21" s="234"/>
      <c r="HO21" s="234"/>
      <c r="HP21" s="234"/>
      <c r="HQ21" s="234"/>
      <c r="HR21" s="234"/>
      <c r="HS21" s="234"/>
      <c r="HT21" s="234"/>
      <c r="HU21" s="234"/>
      <c r="HV21" s="234"/>
      <c r="HW21" s="234"/>
      <c r="HX21" s="234"/>
      <c r="HY21" s="234"/>
      <c r="HZ21" s="234"/>
      <c r="IA21" s="234"/>
      <c r="IB21" s="234"/>
      <c r="IC21" s="234"/>
      <c r="ID21" s="234"/>
      <c r="IE21" s="234"/>
      <c r="IF21" s="234"/>
      <c r="IG21" s="234"/>
      <c r="IH21" s="234"/>
      <c r="II21" s="234"/>
      <c r="IJ21" s="234"/>
      <c r="IK21" s="234"/>
      <c r="IL21" s="234"/>
      <c r="IM21" s="234"/>
      <c r="IN21" s="234"/>
      <c r="IO21" s="234"/>
      <c r="IP21" s="234"/>
      <c r="IQ21" s="234"/>
      <c r="IR21" s="234"/>
      <c r="IS21" s="234"/>
      <c r="IT21" s="234"/>
      <c r="IU21" s="234"/>
      <c r="IV21" s="234"/>
      <c r="IW21" s="234"/>
    </row>
    <row r="22" customFormat="false" ht="12" hidden="false" customHeight="false" outlineLevel="0" collapsed="false">
      <c r="A22" s="275" t="s">
        <v>74</v>
      </c>
      <c r="B22" s="276" t="n">
        <f aca="false">Deals!F3</f>
        <v>45</v>
      </c>
      <c r="C22" s="276" t="n">
        <f aca="false">Deals!G3</f>
        <v>35</v>
      </c>
      <c r="D22" s="276" t="n">
        <f aca="false">Deals!H3</f>
        <v>25</v>
      </c>
      <c r="E22" s="276" t="n">
        <f aca="false">Deals!I3</f>
        <v>25</v>
      </c>
      <c r="F22" s="276" t="n">
        <f aca="false">Deals!J3</f>
        <v>25</v>
      </c>
      <c r="G22" s="276" t="n">
        <f aca="false">Deals!K3</f>
        <v>40</v>
      </c>
      <c r="H22" s="276" t="n">
        <f aca="false">Deals!L3</f>
        <v>55</v>
      </c>
      <c r="I22" s="276" t="n">
        <f aca="false">Deals!M3</f>
        <v>45</v>
      </c>
      <c r="J22" s="276" t="n">
        <f aca="false">Deals!N3</f>
        <v>75</v>
      </c>
      <c r="K22" s="276" t="n">
        <f aca="false">Deals!O3</f>
        <v>95</v>
      </c>
      <c r="L22" s="276" t="n">
        <f aca="false">Deals!P3</f>
        <v>130</v>
      </c>
      <c r="M22" s="276" t="n">
        <f aca="false">Deals!Q3</f>
        <v>150</v>
      </c>
      <c r="N22" s="276" t="n">
        <f aca="false">Deals!R3</f>
        <v>150</v>
      </c>
      <c r="O22" s="276" t="n">
        <f aca="false">Deals!S3</f>
        <v>150</v>
      </c>
      <c r="P22" s="276" t="n">
        <f aca="false">Deals!T3</f>
        <v>150</v>
      </c>
      <c r="Q22" s="276" t="n">
        <f aca="false">Deals!U3</f>
        <v>150</v>
      </c>
      <c r="R22" s="276" t="n">
        <f aca="false">Deals!V3</f>
        <v>150</v>
      </c>
      <c r="S22" s="276" t="n">
        <f aca="false">Deals!W3</f>
        <v>150</v>
      </c>
      <c r="T22" s="276" t="n">
        <f aca="false">Deals!X3</f>
        <v>150</v>
      </c>
      <c r="U22" s="276" t="n">
        <f aca="false">Deals!Y3</f>
        <v>140</v>
      </c>
      <c r="V22" s="276" t="n">
        <f aca="false">Deals!Z3</f>
        <v>120</v>
      </c>
      <c r="W22" s="276" t="n">
        <f aca="false">Deals!AA3</f>
        <v>100</v>
      </c>
      <c r="X22" s="276" t="n">
        <f aca="false">Deals!AB3</f>
        <v>80</v>
      </c>
      <c r="Y22" s="231" t="n">
        <f aca="false">Deals!AC3</f>
        <v>65</v>
      </c>
      <c r="Z22" s="232"/>
      <c r="AA22" s="233"/>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c r="DE22" s="234"/>
      <c r="DF22" s="234"/>
      <c r="DG22" s="234"/>
      <c r="DH22" s="234"/>
      <c r="DI22" s="234"/>
      <c r="DJ22" s="234"/>
      <c r="DK22" s="234"/>
      <c r="DL22" s="234"/>
      <c r="DM22" s="234"/>
      <c r="DN22" s="234"/>
      <c r="DO22" s="234"/>
      <c r="DP22" s="234"/>
      <c r="DQ22" s="234"/>
      <c r="DR22" s="234"/>
      <c r="DS22" s="234"/>
      <c r="DT22" s="234"/>
      <c r="DU22" s="234"/>
      <c r="DV22" s="234"/>
      <c r="DW22" s="234"/>
      <c r="DX22" s="234"/>
      <c r="DY22" s="234"/>
      <c r="DZ22" s="234"/>
      <c r="EA22" s="234"/>
      <c r="EB22" s="234"/>
      <c r="EC22" s="234"/>
      <c r="ED22" s="234"/>
      <c r="EE22" s="234"/>
      <c r="EF22" s="234"/>
      <c r="EG22" s="234"/>
      <c r="EH22" s="234"/>
      <c r="EI22" s="234"/>
      <c r="EJ22" s="234"/>
      <c r="EK22" s="234"/>
      <c r="EL22" s="234"/>
      <c r="EM22" s="234"/>
      <c r="EN22" s="234"/>
      <c r="EO22" s="234"/>
      <c r="EP22" s="234"/>
      <c r="EQ22" s="234"/>
      <c r="ER22" s="234"/>
      <c r="ES22" s="234"/>
      <c r="ET22" s="234"/>
      <c r="EU22" s="234"/>
      <c r="EV22" s="234"/>
      <c r="EW22" s="234"/>
      <c r="EX22" s="234"/>
      <c r="EY22" s="234"/>
      <c r="EZ22" s="234"/>
      <c r="FA22" s="234"/>
      <c r="FB22" s="234"/>
      <c r="FC22" s="234"/>
      <c r="FD22" s="234"/>
      <c r="FE22" s="234"/>
      <c r="FF22" s="234"/>
      <c r="FG22" s="234"/>
      <c r="FH22" s="234"/>
      <c r="FI22" s="234"/>
      <c r="FJ22" s="234"/>
      <c r="FK22" s="234"/>
      <c r="FL22" s="234"/>
      <c r="FM22" s="234"/>
      <c r="FN22" s="234"/>
      <c r="FO22" s="234"/>
      <c r="FP22" s="234"/>
      <c r="FQ22" s="234"/>
      <c r="FR22" s="234"/>
      <c r="FS22" s="234"/>
      <c r="FT22" s="234"/>
      <c r="FU22" s="234"/>
      <c r="FV22" s="234"/>
      <c r="FW22" s="234"/>
      <c r="FX22" s="234"/>
      <c r="FY22" s="234"/>
      <c r="FZ22" s="234"/>
      <c r="GA22" s="234"/>
      <c r="GB22" s="234"/>
      <c r="GC22" s="234"/>
      <c r="GD22" s="234"/>
      <c r="GE22" s="234"/>
      <c r="GF22" s="234"/>
      <c r="GG22" s="234"/>
      <c r="GH22" s="234"/>
      <c r="GI22" s="234"/>
      <c r="GJ22" s="234"/>
      <c r="GK22" s="234"/>
      <c r="GL22" s="234"/>
      <c r="GM22" s="234"/>
      <c r="GN22" s="234"/>
      <c r="GO22" s="234"/>
      <c r="GP22" s="234"/>
      <c r="GQ22" s="234"/>
      <c r="GR22" s="234"/>
      <c r="GS22" s="234"/>
      <c r="GT22" s="234"/>
      <c r="GU22" s="234"/>
      <c r="GV22" s="234"/>
      <c r="GW22" s="234"/>
      <c r="GX22" s="234"/>
      <c r="GY22" s="234"/>
      <c r="GZ22" s="234"/>
      <c r="HA22" s="234"/>
      <c r="HB22" s="234"/>
      <c r="HC22" s="234"/>
      <c r="HD22" s="234"/>
      <c r="HE22" s="234"/>
      <c r="HF22" s="234"/>
      <c r="HG22" s="234"/>
      <c r="HH22" s="234"/>
      <c r="HI22" s="234"/>
      <c r="HJ22" s="234"/>
      <c r="HK22" s="234"/>
      <c r="HL22" s="234"/>
      <c r="HM22" s="234"/>
      <c r="HN22" s="234"/>
      <c r="HO22" s="234"/>
      <c r="HP22" s="234"/>
      <c r="HQ22" s="234"/>
      <c r="HR22" s="234"/>
      <c r="HS22" s="234"/>
      <c r="HT22" s="234"/>
      <c r="HU22" s="234"/>
      <c r="HV22" s="234"/>
      <c r="HW22" s="234"/>
      <c r="HX22" s="234"/>
      <c r="HY22" s="234"/>
      <c r="HZ22" s="234"/>
      <c r="IA22" s="234"/>
      <c r="IB22" s="234"/>
      <c r="IC22" s="234"/>
      <c r="ID22" s="234"/>
      <c r="IE22" s="234"/>
      <c r="IF22" s="234"/>
      <c r="IG22" s="234"/>
      <c r="IH22" s="234"/>
      <c r="II22" s="234"/>
      <c r="IJ22" s="234"/>
      <c r="IK22" s="234"/>
      <c r="IL22" s="234"/>
      <c r="IM22" s="234"/>
      <c r="IN22" s="234"/>
      <c r="IO22" s="234"/>
      <c r="IP22" s="234"/>
      <c r="IQ22" s="234"/>
      <c r="IR22" s="234"/>
      <c r="IS22" s="234"/>
      <c r="IT22" s="234"/>
      <c r="IU22" s="234"/>
      <c r="IV22" s="234"/>
      <c r="IW22" s="234"/>
    </row>
    <row r="23" customFormat="false" ht="12" hidden="false" customHeight="false" outlineLevel="0" collapsed="false">
      <c r="A23" s="277" t="s">
        <v>75</v>
      </c>
      <c r="B23" s="278" t="n">
        <f aca="false">Deals!F12</f>
        <v>0</v>
      </c>
      <c r="C23" s="278" t="n">
        <f aca="false">Deals!G12</f>
        <v>0</v>
      </c>
      <c r="D23" s="278" t="n">
        <f aca="false">Deals!H12</f>
        <v>0</v>
      </c>
      <c r="E23" s="278" t="n">
        <f aca="false">Deals!I12</f>
        <v>0</v>
      </c>
      <c r="F23" s="278" t="n">
        <f aca="false">Deals!J12</f>
        <v>0</v>
      </c>
      <c r="G23" s="278" t="n">
        <f aca="false">Deals!K12</f>
        <v>0</v>
      </c>
      <c r="H23" s="278" t="n">
        <f aca="false">Deals!L12</f>
        <v>0</v>
      </c>
      <c r="I23" s="278" t="n">
        <f aca="false">Deals!M12</f>
        <v>0</v>
      </c>
      <c r="J23" s="278" t="n">
        <f aca="false">Deals!N12</f>
        <v>0</v>
      </c>
      <c r="K23" s="278" t="n">
        <f aca="false">Deals!O12</f>
        <v>0</v>
      </c>
      <c r="L23" s="278" t="n">
        <f aca="false">Deals!P12</f>
        <v>0</v>
      </c>
      <c r="M23" s="278" t="n">
        <f aca="false">Deals!Q12</f>
        <v>0</v>
      </c>
      <c r="N23" s="278" t="n">
        <f aca="false">Deals!R12</f>
        <v>0</v>
      </c>
      <c r="O23" s="278" t="n">
        <f aca="false">Deals!S12</f>
        <v>0</v>
      </c>
      <c r="P23" s="278" t="n">
        <f aca="false">Deals!T12</f>
        <v>0</v>
      </c>
      <c r="Q23" s="278" t="n">
        <f aca="false">Deals!U12</f>
        <v>0</v>
      </c>
      <c r="R23" s="278" t="n">
        <f aca="false">Deals!V12</f>
        <v>0</v>
      </c>
      <c r="S23" s="278" t="n">
        <f aca="false">Deals!W12</f>
        <v>0</v>
      </c>
      <c r="T23" s="278" t="n">
        <f aca="false">Deals!X12</f>
        <v>0</v>
      </c>
      <c r="U23" s="278" t="n">
        <f aca="false">Deals!Y12</f>
        <v>0</v>
      </c>
      <c r="V23" s="278" t="n">
        <f aca="false">Deals!Z12</f>
        <v>0</v>
      </c>
      <c r="W23" s="278" t="n">
        <f aca="false">Deals!AA12</f>
        <v>0</v>
      </c>
      <c r="X23" s="278" t="n">
        <f aca="false">Deals!AB12</f>
        <v>0</v>
      </c>
      <c r="Y23" s="279" t="n">
        <f aca="false">Deals!AC12</f>
        <v>0</v>
      </c>
      <c r="Z23" s="232"/>
      <c r="AA23" s="233"/>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s="234"/>
      <c r="GQ23" s="234"/>
      <c r="GR23" s="234"/>
      <c r="GS23" s="234"/>
      <c r="GT23" s="234"/>
      <c r="GU23" s="234"/>
      <c r="GV23" s="234"/>
      <c r="GW23" s="234"/>
      <c r="GX23" s="234"/>
      <c r="GY23" s="234"/>
      <c r="GZ23" s="234"/>
      <c r="HA23" s="234"/>
      <c r="HB23" s="234"/>
      <c r="HC23" s="234"/>
      <c r="HD23" s="234"/>
      <c r="HE23" s="234"/>
      <c r="HF23" s="234"/>
      <c r="HG23" s="234"/>
      <c r="HH23" s="234"/>
      <c r="HI23" s="234"/>
      <c r="HJ23" s="234"/>
      <c r="HK23" s="234"/>
      <c r="HL23" s="234"/>
      <c r="HM23" s="234"/>
      <c r="HN23" s="234"/>
      <c r="HO23" s="234"/>
      <c r="HP23" s="234"/>
      <c r="HQ23" s="234"/>
      <c r="HR23" s="234"/>
      <c r="HS23" s="234"/>
      <c r="HT23" s="234"/>
      <c r="HU23" s="234"/>
      <c r="HV23" s="234"/>
      <c r="HW23" s="234"/>
      <c r="HX23" s="234"/>
      <c r="HY23" s="234"/>
      <c r="HZ23" s="234"/>
      <c r="IA23" s="234"/>
      <c r="IB23" s="234"/>
      <c r="IC23" s="234"/>
      <c r="ID23" s="234"/>
      <c r="IE23" s="234"/>
      <c r="IF23" s="234"/>
      <c r="IG23" s="234"/>
      <c r="IH23" s="234"/>
      <c r="II23" s="234"/>
      <c r="IJ23" s="234"/>
      <c r="IK23" s="234"/>
      <c r="IL23" s="234"/>
      <c r="IM23" s="234"/>
      <c r="IN23" s="234"/>
      <c r="IO23" s="234"/>
      <c r="IP23" s="234"/>
      <c r="IQ23" s="234"/>
      <c r="IR23" s="234"/>
      <c r="IS23" s="234"/>
      <c r="IT23" s="234"/>
      <c r="IU23" s="234"/>
      <c r="IV23" s="234"/>
      <c r="IW23" s="234"/>
    </row>
    <row r="24" customFormat="false" ht="12" hidden="false" customHeight="false" outlineLevel="0" collapsed="false">
      <c r="A24" s="280" t="s">
        <v>76</v>
      </c>
      <c r="B24" s="281"/>
      <c r="C24" s="282"/>
      <c r="D24" s="282"/>
      <c r="E24" s="282"/>
      <c r="F24" s="282"/>
      <c r="G24" s="282"/>
      <c r="H24" s="282"/>
      <c r="I24" s="282"/>
      <c r="J24" s="282"/>
      <c r="K24" s="282"/>
      <c r="L24" s="282"/>
      <c r="M24" s="282"/>
      <c r="N24" s="282"/>
      <c r="O24" s="282"/>
      <c r="P24" s="282"/>
      <c r="Q24" s="282"/>
      <c r="R24" s="282"/>
      <c r="S24" s="282"/>
      <c r="T24" s="282"/>
      <c r="U24" s="282"/>
      <c r="V24" s="282"/>
      <c r="W24" s="282"/>
      <c r="X24" s="282"/>
      <c r="Y24" s="283"/>
      <c r="Z24" s="284"/>
      <c r="AA24" s="233"/>
      <c r="AB24" s="285"/>
      <c r="AC24" s="285"/>
      <c r="AD24" s="285"/>
      <c r="AE24" s="285"/>
      <c r="AF24" s="285"/>
      <c r="AG24" s="285"/>
      <c r="AH24" s="285"/>
      <c r="AI24" s="285"/>
      <c r="AJ24" s="285"/>
      <c r="AK24" s="285"/>
      <c r="AL24" s="285"/>
      <c r="AM24" s="285"/>
      <c r="AN24" s="285"/>
      <c r="AO24" s="285"/>
      <c r="AP24" s="285"/>
      <c r="AQ24" s="285"/>
      <c r="AR24" s="285"/>
      <c r="AS24" s="285"/>
      <c r="AT24" s="285"/>
      <c r="AU24" s="285"/>
      <c r="AV24" s="285"/>
      <c r="AW24" s="285"/>
      <c r="AX24" s="285"/>
      <c r="AY24" s="285"/>
      <c r="AZ24" s="285"/>
      <c r="BA24" s="285"/>
      <c r="BB24" s="285"/>
      <c r="BC24" s="285"/>
      <c r="BD24" s="285"/>
      <c r="BE24" s="285"/>
      <c r="BF24" s="285"/>
      <c r="BG24" s="285"/>
      <c r="BH24" s="285"/>
      <c r="BI24" s="285"/>
      <c r="BJ24" s="285"/>
      <c r="BK24" s="285"/>
      <c r="BL24" s="285"/>
      <c r="BM24" s="285"/>
      <c r="BN24" s="285"/>
      <c r="BO24" s="285"/>
      <c r="BP24" s="285"/>
      <c r="BQ24" s="285"/>
      <c r="BR24" s="285"/>
      <c r="BS24" s="285"/>
      <c r="BT24" s="285"/>
      <c r="BU24" s="285"/>
      <c r="BV24" s="285"/>
      <c r="BW24" s="285"/>
      <c r="BX24" s="285"/>
      <c r="BY24" s="285"/>
      <c r="BZ24" s="285"/>
      <c r="CA24" s="285"/>
      <c r="CB24" s="285"/>
      <c r="CC24" s="285"/>
      <c r="CD24" s="285"/>
      <c r="CE24" s="285"/>
      <c r="CF24" s="285"/>
      <c r="CG24" s="285"/>
      <c r="CH24" s="285"/>
      <c r="CI24" s="285"/>
      <c r="CJ24" s="285"/>
      <c r="CK24" s="285"/>
      <c r="CL24" s="285"/>
      <c r="CM24" s="285"/>
      <c r="CN24" s="285"/>
      <c r="CO24" s="285"/>
      <c r="CP24" s="285"/>
      <c r="CQ24" s="285"/>
      <c r="CR24" s="285"/>
      <c r="CS24" s="285"/>
      <c r="CT24" s="285"/>
      <c r="CU24" s="285"/>
      <c r="CV24" s="285"/>
      <c r="CW24" s="285"/>
      <c r="CX24" s="285"/>
      <c r="CY24" s="285"/>
      <c r="CZ24" s="285"/>
      <c r="DA24" s="285"/>
      <c r="DB24" s="285"/>
      <c r="DC24" s="285"/>
      <c r="DD24" s="285"/>
      <c r="DE24" s="285"/>
      <c r="DF24" s="285"/>
      <c r="DG24" s="285"/>
      <c r="DH24" s="285"/>
      <c r="DI24" s="285"/>
      <c r="DJ24" s="285"/>
      <c r="DK24" s="285"/>
      <c r="DL24" s="285"/>
      <c r="DM24" s="285"/>
      <c r="DN24" s="285"/>
      <c r="DO24" s="285"/>
      <c r="DP24" s="285"/>
      <c r="DQ24" s="285"/>
      <c r="DR24" s="285"/>
      <c r="DS24" s="285"/>
      <c r="DT24" s="285"/>
      <c r="DU24" s="285"/>
      <c r="DV24" s="285"/>
      <c r="DW24" s="285"/>
      <c r="DX24" s="285"/>
      <c r="DY24" s="285"/>
      <c r="DZ24" s="285"/>
      <c r="EA24" s="285"/>
      <c r="EB24" s="285"/>
      <c r="EC24" s="285"/>
      <c r="ED24" s="285"/>
      <c r="EE24" s="285"/>
      <c r="EF24" s="285"/>
      <c r="EG24" s="285"/>
      <c r="EH24" s="285"/>
      <c r="EI24" s="285"/>
      <c r="EJ24" s="285"/>
      <c r="EK24" s="285"/>
      <c r="EL24" s="285"/>
      <c r="EM24" s="285"/>
      <c r="EN24" s="285"/>
      <c r="EO24" s="285"/>
      <c r="EP24" s="285"/>
      <c r="EQ24" s="285"/>
      <c r="ER24" s="285"/>
      <c r="ES24" s="285"/>
      <c r="ET24" s="285"/>
      <c r="EU24" s="285"/>
      <c r="EV24" s="285"/>
      <c r="EW24" s="285"/>
      <c r="EX24" s="285"/>
      <c r="EY24" s="285"/>
      <c r="EZ24" s="285"/>
      <c r="FA24" s="285"/>
      <c r="FB24" s="285"/>
      <c r="FC24" s="285"/>
      <c r="FD24" s="285"/>
      <c r="FE24" s="285"/>
      <c r="FF24" s="285"/>
      <c r="FG24" s="285"/>
      <c r="FH24" s="285"/>
      <c r="FI24" s="285"/>
      <c r="FJ24" s="285"/>
      <c r="FK24" s="285"/>
      <c r="FL24" s="285"/>
      <c r="FM24" s="285"/>
      <c r="FN24" s="285"/>
      <c r="FO24" s="285"/>
      <c r="FP24" s="285"/>
      <c r="FQ24" s="285"/>
      <c r="FR24" s="285"/>
      <c r="FS24" s="285"/>
      <c r="FT24" s="285"/>
      <c r="FU24" s="285"/>
      <c r="FV24" s="285"/>
      <c r="FW24" s="285"/>
      <c r="FX24" s="285"/>
      <c r="FY24" s="285"/>
      <c r="FZ24" s="285"/>
      <c r="GA24" s="285"/>
      <c r="GB24" s="285"/>
      <c r="GC24" s="285"/>
      <c r="GD24" s="285"/>
      <c r="GE24" s="285"/>
      <c r="GF24" s="285"/>
      <c r="GG24" s="285"/>
      <c r="GH24" s="285"/>
      <c r="GI24" s="285"/>
      <c r="GJ24" s="285"/>
      <c r="GK24" s="285"/>
      <c r="GL24" s="285"/>
      <c r="GM24" s="285"/>
      <c r="GN24" s="285"/>
      <c r="GO24" s="285"/>
      <c r="GP24" s="285"/>
      <c r="GQ24" s="285"/>
      <c r="GR24" s="285"/>
      <c r="GS24" s="285"/>
      <c r="GT24" s="285"/>
      <c r="GU24" s="285"/>
      <c r="GV24" s="285"/>
      <c r="GW24" s="285"/>
      <c r="GX24" s="285"/>
      <c r="GY24" s="285"/>
      <c r="GZ24" s="285"/>
      <c r="HA24" s="285"/>
      <c r="HB24" s="285"/>
      <c r="HC24" s="285"/>
      <c r="HD24" s="285"/>
      <c r="HE24" s="285"/>
      <c r="HF24" s="285"/>
      <c r="HG24" s="285"/>
      <c r="HH24" s="285"/>
      <c r="HI24" s="285"/>
      <c r="HJ24" s="285"/>
      <c r="HK24" s="285"/>
      <c r="HL24" s="285"/>
      <c r="HM24" s="285"/>
      <c r="HN24" s="285"/>
      <c r="HO24" s="285"/>
      <c r="HP24" s="285"/>
      <c r="HQ24" s="285"/>
      <c r="HR24" s="285"/>
      <c r="HS24" s="285"/>
      <c r="HT24" s="285"/>
      <c r="HU24" s="285"/>
      <c r="HV24" s="285"/>
      <c r="HW24" s="285"/>
      <c r="HX24" s="285"/>
      <c r="HY24" s="285"/>
      <c r="HZ24" s="285"/>
      <c r="IA24" s="285"/>
      <c r="IB24" s="285"/>
      <c r="IC24" s="285"/>
      <c r="ID24" s="285"/>
      <c r="IE24" s="285"/>
      <c r="IF24" s="285"/>
      <c r="IG24" s="285"/>
      <c r="IH24" s="285"/>
      <c r="II24" s="285"/>
      <c r="IJ24" s="285"/>
      <c r="IK24" s="285"/>
      <c r="IL24" s="285"/>
      <c r="IM24" s="285"/>
      <c r="IN24" s="285"/>
      <c r="IO24" s="285"/>
      <c r="IP24" s="285"/>
      <c r="IQ24" s="285"/>
      <c r="IR24" s="285"/>
      <c r="IS24" s="285"/>
      <c r="IT24" s="285"/>
      <c r="IU24" s="285"/>
      <c r="IV24" s="285"/>
      <c r="IW24" s="285"/>
    </row>
    <row r="25" customFormat="false" ht="12" hidden="false" customHeight="false" outlineLevel="0" collapsed="false">
      <c r="A25" s="244" t="s">
        <v>77</v>
      </c>
      <c r="B25" s="286" t="n">
        <f aca="true" t="array" ref="B25:B25">SUM(IF((DelPoint="4C")*(DType="pre")*(OFFSET(DelPoint,0,B3+2)&gt;0),OFFSET(DelPoint,0,B3+2),0))</f>
        <v>0</v>
      </c>
      <c r="C25" s="287" t="n">
        <f aca="true" t="array" ref="C25:C25">SUM(IF((DelPoint="4C")*(DType="pre")*(OFFSET(DelPoint,0,C3+2)&gt;0),OFFSET(DelPoint,0,C3+2),0))</f>
        <v>0</v>
      </c>
      <c r="D25" s="288" t="n">
        <f aca="true" t="array" ref="D25:D25">SUM(IF((DelPoint="4C")*(DType="pre")*(OFFSET(DelPoint,0,D3+2)&gt;0),OFFSET(DelPoint,0,D3+2),0))</f>
        <v>0</v>
      </c>
      <c r="E25" s="288" t="n">
        <f aca="true" t="array" ref="E25:E25">SUM(IF((DelPoint="4C")*(DType="pre")*(OFFSET(DelPoint,0,E3+2)&gt;0),OFFSET(DelPoint,0,E3+2),0))</f>
        <v>0</v>
      </c>
      <c r="F25" s="288" t="n">
        <f aca="true" t="array" ref="F25:F25">SUM(IF((DelPoint="4C")*(DType="pre")*(OFFSET(DelPoint,0,F3+2)&gt;0),OFFSET(DelPoint,0,F3+2),0))</f>
        <v>0</v>
      </c>
      <c r="G25" s="288" t="n">
        <f aca="true" t="array" ref="G25:G25">SUM(IF((DelPoint="4C")*(DType="pre")*(OFFSET(DelPoint,0,G3+2)&gt;0),OFFSET(DelPoint,0,G3+2),0))</f>
        <v>0</v>
      </c>
      <c r="H25" s="288" t="n">
        <f aca="true" t="array" ref="H25:H25">SUM(IF((DelPoint="4C")*(DType="pre")*(OFFSET(DelPoint,0,H3+2)&gt;0),OFFSET(DelPoint,0,H3+2),0))</f>
        <v>0</v>
      </c>
      <c r="I25" s="288" t="n">
        <f aca="true" t="array" ref="I25:I25">SUM(IF((DelPoint="4C")*(DType="pre")*(OFFSET(DelPoint,0,I3+2)&gt;0),OFFSET(DelPoint,0,I3+2),0))</f>
        <v>0</v>
      </c>
      <c r="J25" s="288" t="n">
        <f aca="true" t="array" ref="J25:J25">SUM(IF((DelPoint="4C")*(DType="pre")*(OFFSET(DelPoint,0,J3+2)&gt;0),OFFSET(DelPoint,0,J3+2),0))</f>
        <v>0</v>
      </c>
      <c r="K25" s="288" t="n">
        <f aca="true" t="array" ref="K25:K25">SUM(IF((DelPoint="4C")*(DType="pre")*(OFFSET(DelPoint,0,K3+2)&gt;0),OFFSET(DelPoint,0,K3+2),0))</f>
        <v>0</v>
      </c>
      <c r="L25" s="288" t="n">
        <f aca="true" t="array" ref="L25:L25">SUM(IF((DelPoint="4C")*(DType="pre")*(OFFSET(DelPoint,0,L3+2)&gt;0),OFFSET(DelPoint,0,L3+2),0))</f>
        <v>0</v>
      </c>
      <c r="M25" s="288" t="n">
        <f aca="true" t="array" ref="M25:M25">SUM(IF((DelPoint="4C")*(DType="pre")*(OFFSET(DelPoint,0,M3+2)&gt;0),OFFSET(DelPoint,0,M3+2),0))</f>
        <v>0</v>
      </c>
      <c r="N25" s="288" t="n">
        <f aca="true" t="array" ref="N25:N25">SUM(IF((DelPoint="4C")*(DType="pre")*(OFFSET(DelPoint,0,N3+2)&gt;0),OFFSET(DelPoint,0,N3+2),0))</f>
        <v>0</v>
      </c>
      <c r="O25" s="288" t="n">
        <f aca="true" t="array" ref="O25:O25">SUM(IF((DelPoint="4C")*(DType="pre")*(OFFSET(DelPoint,0,O3+2)&gt;0),OFFSET(DelPoint,0,O3+2),0))</f>
        <v>0</v>
      </c>
      <c r="P25" s="288" t="n">
        <f aca="true" t="array" ref="P25:P25">SUM(IF((DelPoint="4C")*(DType="pre")*(OFFSET(DelPoint,0,P3+2)&gt;0),OFFSET(DelPoint,0,P3+2),0))</f>
        <v>0</v>
      </c>
      <c r="Q25" s="288" t="n">
        <f aca="true" t="array" ref="Q25:Q25">SUM(IF((DelPoint="4C")*(DType="pre")*(OFFSET(DelPoint,0,Q3+2)&gt;0),OFFSET(DelPoint,0,Q3+2),0))</f>
        <v>0</v>
      </c>
      <c r="R25" s="288" t="n">
        <f aca="true" t="array" ref="R25:R25">SUM(IF((DelPoint="4C")*(DType="pre")*(OFFSET(DelPoint,0,R3+2)&gt;0),OFFSET(DelPoint,0,R3+2),0))</f>
        <v>0</v>
      </c>
      <c r="S25" s="288" t="n">
        <f aca="true" t="array" ref="S25:S25">SUM(IF((DelPoint="4C")*(DType="pre")*(OFFSET(DelPoint,0,S3+2)&gt;0),OFFSET(DelPoint,0,S3+2),0))</f>
        <v>0</v>
      </c>
      <c r="T25" s="288" t="n">
        <f aca="true" t="array" ref="T25:T25">SUM(IF((DelPoint="4C")*(DType="pre")*(OFFSET(DelPoint,0,T3+2)&gt;0),OFFSET(DelPoint,0,T3+2),0))</f>
        <v>0</v>
      </c>
      <c r="U25" s="288" t="n">
        <f aca="true" t="array" ref="U25:U25">SUM(IF((DelPoint="4C")*(DType="pre")*(OFFSET(DelPoint,0,U3+2)&gt;0),OFFSET(DelPoint,0,U3+2),0))</f>
        <v>0</v>
      </c>
      <c r="V25" s="288" t="n">
        <f aca="true" t="array" ref="V25:V25">SUM(IF((DelPoint="4C")*(DType="pre")*(OFFSET(DelPoint,0,V3+2)&gt;0),OFFSET(DelPoint,0,V3+2),0))</f>
        <v>0</v>
      </c>
      <c r="W25" s="288" t="n">
        <f aca="true" t="array" ref="W25:W25">SUM(IF((DelPoint="4C")*(DType="pre")*(OFFSET(DelPoint,0,W3+2)&gt;0),OFFSET(DelPoint,0,W3+2),0))</f>
        <v>0</v>
      </c>
      <c r="X25" s="288" t="n">
        <f aca="true" t="array" ref="X25:X25">SUM(IF((DelPoint="4C")*(DType="pre")*(OFFSET(DelPoint,0,X3+2)&gt;0),OFFSET(DelPoint,0,X3+2),0))</f>
        <v>0</v>
      </c>
      <c r="Y25" s="246" t="n">
        <f aca="true" t="array" ref="Y25:Y25">SUM(IF((DelPoint="4C")*(DType="pre")*(OFFSET(DelPoint,0,Y3+2)&gt;0),OFFSET(DelPoint,0,Y3+2),0))</f>
        <v>0</v>
      </c>
      <c r="Z25" s="232"/>
      <c r="AA25" s="233"/>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c r="DL25" s="234"/>
      <c r="DM25" s="234"/>
      <c r="DN25" s="234"/>
      <c r="DO25" s="234"/>
      <c r="DP25" s="234"/>
      <c r="DQ25" s="234"/>
      <c r="DR25" s="234"/>
      <c r="DS25" s="234"/>
      <c r="DT25" s="234"/>
      <c r="DU25" s="234"/>
      <c r="DV25" s="234"/>
      <c r="DW25" s="234"/>
      <c r="DX25" s="234"/>
      <c r="DY25" s="234"/>
      <c r="DZ25" s="234"/>
      <c r="EA25" s="234"/>
      <c r="EB25" s="234"/>
      <c r="EC25" s="234"/>
      <c r="ED25" s="234"/>
      <c r="EE25" s="234"/>
      <c r="EF25" s="234"/>
      <c r="EG25" s="234"/>
      <c r="EH25" s="234"/>
      <c r="EI25" s="234"/>
      <c r="EJ25" s="234"/>
      <c r="EK25" s="234"/>
      <c r="EL25" s="234"/>
      <c r="EM25" s="234"/>
      <c r="EN25" s="234"/>
      <c r="EO25" s="234"/>
      <c r="EP25" s="234"/>
      <c r="EQ25" s="234"/>
      <c r="ER25" s="234"/>
      <c r="ES25" s="234"/>
      <c r="ET25" s="234"/>
      <c r="EU25" s="234"/>
      <c r="EV25" s="234"/>
      <c r="EW25" s="234"/>
      <c r="EX25" s="234"/>
      <c r="EY25" s="234"/>
      <c r="EZ25" s="234"/>
      <c r="FA25" s="234"/>
      <c r="FB25" s="234"/>
      <c r="FC25" s="234"/>
      <c r="FD25" s="234"/>
      <c r="FE25" s="234"/>
      <c r="FF25" s="234"/>
      <c r="FG25" s="234"/>
      <c r="FH25" s="234"/>
      <c r="FI25" s="234"/>
      <c r="FJ25" s="234"/>
      <c r="FK25" s="234"/>
      <c r="FL25" s="234"/>
      <c r="FM25" s="234"/>
      <c r="FN25" s="234"/>
      <c r="FO25" s="234"/>
      <c r="FP25" s="234"/>
      <c r="FQ25" s="234"/>
      <c r="FR25" s="234"/>
      <c r="FS25" s="234"/>
      <c r="FT25" s="234"/>
      <c r="FU25" s="234"/>
      <c r="FV25" s="234"/>
      <c r="FW25" s="234"/>
      <c r="FX25" s="234"/>
      <c r="FY25" s="234"/>
      <c r="FZ25" s="234"/>
      <c r="GA25" s="234"/>
      <c r="GB25" s="234"/>
      <c r="GC25" s="234"/>
      <c r="GD25" s="234"/>
      <c r="GE25" s="234"/>
      <c r="GF25" s="234"/>
      <c r="GG25" s="234"/>
      <c r="GH25" s="234"/>
      <c r="GI25" s="234"/>
      <c r="GJ25" s="234"/>
      <c r="GK25" s="234"/>
      <c r="GL25" s="234"/>
      <c r="GM25" s="234"/>
      <c r="GN25" s="234"/>
      <c r="GO25" s="234"/>
      <c r="GP25" s="234"/>
      <c r="GQ25" s="234"/>
      <c r="GR25" s="234"/>
      <c r="GS25" s="234"/>
      <c r="GT25" s="234"/>
      <c r="GU25" s="234"/>
      <c r="GV25" s="234"/>
      <c r="GW25" s="234"/>
      <c r="GX25" s="234"/>
      <c r="GY25" s="234"/>
      <c r="GZ25" s="234"/>
      <c r="HA25" s="234"/>
      <c r="HB25" s="234"/>
      <c r="HC25" s="234"/>
      <c r="HD25" s="234"/>
      <c r="HE25" s="234"/>
      <c r="HF25" s="234"/>
      <c r="HG25" s="234"/>
      <c r="HH25" s="234"/>
      <c r="HI25" s="234"/>
      <c r="HJ25" s="234"/>
      <c r="HK25" s="234"/>
      <c r="HL25" s="234"/>
      <c r="HM25" s="234"/>
      <c r="HN25" s="234"/>
      <c r="HO25" s="234"/>
      <c r="HP25" s="234"/>
      <c r="HQ25" s="234"/>
      <c r="HR25" s="234"/>
      <c r="HS25" s="234"/>
      <c r="HT25" s="234"/>
      <c r="HU25" s="234"/>
      <c r="HV25" s="234"/>
      <c r="HW25" s="234"/>
      <c r="HX25" s="234"/>
      <c r="HY25" s="234"/>
      <c r="HZ25" s="234"/>
      <c r="IA25" s="234"/>
      <c r="IB25" s="234"/>
      <c r="IC25" s="234"/>
      <c r="ID25" s="234"/>
      <c r="IE25" s="234"/>
      <c r="IF25" s="234"/>
      <c r="IG25" s="234"/>
      <c r="IH25" s="234"/>
      <c r="II25" s="234"/>
      <c r="IJ25" s="234"/>
      <c r="IK25" s="234"/>
      <c r="IL25" s="234"/>
      <c r="IM25" s="234"/>
      <c r="IN25" s="234"/>
      <c r="IO25" s="234"/>
      <c r="IP25" s="234"/>
      <c r="IQ25" s="234"/>
      <c r="IR25" s="234"/>
      <c r="IS25" s="234"/>
      <c r="IT25" s="234"/>
      <c r="IU25" s="234"/>
      <c r="IV25" s="234"/>
      <c r="IW25" s="234"/>
    </row>
    <row r="26" customFormat="false" ht="12" hidden="false" customHeight="false" outlineLevel="0" collapsed="false">
      <c r="A26" s="244" t="s">
        <v>78</v>
      </c>
      <c r="B26" s="288" t="n">
        <f aca="true">SUMIF(OFFSET(CBalancingVol,B$3,0),"&gt;0")</f>
        <v>0</v>
      </c>
      <c r="C26" s="287" t="n">
        <f aca="true">SUMIF(OFFSET(CBalancingVol,C$3,0),"&gt;0")</f>
        <v>0</v>
      </c>
      <c r="D26" s="287" t="n">
        <f aca="true">SUMIF(OFFSET(CBalancingVol,D$3,0),"&gt;0")</f>
        <v>0</v>
      </c>
      <c r="E26" s="287" t="n">
        <f aca="true">SUMIF(OFFSET(CBalancingVol,E$3,0),"&gt;0")</f>
        <v>0</v>
      </c>
      <c r="F26" s="287" t="n">
        <f aca="true">SUMIF(OFFSET(CBalancingVol,F$3,0),"&gt;0")</f>
        <v>0</v>
      </c>
      <c r="G26" s="287" t="n">
        <f aca="true">SUMIF(OFFSET(CBalancingVol,G$3,0),"&gt;0")</f>
        <v>0</v>
      </c>
      <c r="H26" s="287" t="n">
        <f aca="true">SUMIF(OFFSET(CBalancingVol,H$3,0),"&gt;0")</f>
        <v>0</v>
      </c>
      <c r="I26" s="287" t="n">
        <f aca="true">SUMIF(OFFSET(CBalancingVol,I$3,0),"&gt;0")</f>
        <v>0</v>
      </c>
      <c r="J26" s="287" t="n">
        <f aca="true">SUMIF(OFFSET(CBalancingVol,J$3,0),"&gt;0")</f>
        <v>0</v>
      </c>
      <c r="K26" s="287" t="n">
        <f aca="true">SUMIF(OFFSET(CBalancingVol,K$3,0),"&gt;0")</f>
        <v>0</v>
      </c>
      <c r="L26" s="287" t="n">
        <f aca="true">SUMIF(OFFSET(CBalancingVol,L$3,0),"&gt;0")</f>
        <v>0</v>
      </c>
      <c r="M26" s="287" t="n">
        <f aca="true">SUMIF(OFFSET(CBalancingVol,M$3,0),"&gt;0")</f>
        <v>0</v>
      </c>
      <c r="N26" s="287" t="n">
        <f aca="true">SUMIF(OFFSET(CBalancingVol,N$3,0),"&gt;0")</f>
        <v>0</v>
      </c>
      <c r="O26" s="287" t="n">
        <f aca="true">SUMIF(OFFSET(CBalancingVol,O$3,0),"&gt;0")</f>
        <v>0</v>
      </c>
      <c r="P26" s="287" t="n">
        <f aca="true">SUMIF(OFFSET(CBalancingVol,P$3,0),"&gt;0")</f>
        <v>0</v>
      </c>
      <c r="Q26" s="287" t="n">
        <f aca="true">SUMIF(OFFSET(CBalancingVol,Q$3,0),"&gt;0")</f>
        <v>0</v>
      </c>
      <c r="R26" s="287" t="n">
        <f aca="true">SUMIF(OFFSET(CBalancingVol,R$3,0),"&gt;0")</f>
        <v>0</v>
      </c>
      <c r="S26" s="287" t="n">
        <f aca="true">SUMIF(OFFSET(CBalancingVol,S$3,0),"&gt;0")</f>
        <v>0</v>
      </c>
      <c r="T26" s="287" t="n">
        <f aca="true">SUMIF(OFFSET(CBalancingVol,T$3,0),"&gt;0")</f>
        <v>0</v>
      </c>
      <c r="U26" s="287" t="n">
        <f aca="true">SUMIF(OFFSET(CBalancingVol,U$3,0),"&gt;0")</f>
        <v>0</v>
      </c>
      <c r="V26" s="287" t="n">
        <f aca="true">SUMIF(OFFSET(CBalancingVol,V$3,0),"&gt;0")</f>
        <v>0</v>
      </c>
      <c r="W26" s="287" t="n">
        <f aca="true">SUMIF(OFFSET(CBalancingVol,W$3,0),"&gt;0")</f>
        <v>0</v>
      </c>
      <c r="X26" s="287" t="n">
        <f aca="true">SUMIF(OFFSET(CBalancingVol,X$3,0),"&gt;0")</f>
        <v>0</v>
      </c>
      <c r="Y26" s="289" t="n">
        <f aca="true">SUMIF(OFFSET(CBalancingVol,Y$3,0),"&gt;0")</f>
        <v>0</v>
      </c>
      <c r="Z26" s="232"/>
      <c r="AA26" s="233"/>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c r="DL26" s="234"/>
      <c r="DM26" s="234"/>
      <c r="DN26" s="234"/>
      <c r="DO26" s="234"/>
      <c r="DP26" s="234"/>
      <c r="DQ26" s="234"/>
      <c r="DR26" s="234"/>
      <c r="DS26" s="234"/>
      <c r="DT26" s="234"/>
      <c r="DU26" s="234"/>
      <c r="DV26" s="234"/>
      <c r="DW26" s="234"/>
      <c r="DX26" s="234"/>
      <c r="DY26" s="234"/>
      <c r="DZ26" s="234"/>
      <c r="EA26" s="234"/>
      <c r="EB26" s="234"/>
      <c r="EC26" s="234"/>
      <c r="ED26" s="234"/>
      <c r="EE26" s="234"/>
      <c r="EF26" s="234"/>
      <c r="EG26" s="234"/>
      <c r="EH26" s="234"/>
      <c r="EI26" s="234"/>
      <c r="EJ26" s="234"/>
      <c r="EK26" s="234"/>
      <c r="EL26" s="234"/>
      <c r="EM26" s="234"/>
      <c r="EN26" s="234"/>
      <c r="EO26" s="234"/>
      <c r="EP26" s="234"/>
      <c r="EQ26" s="234"/>
      <c r="ER26" s="234"/>
      <c r="ES26" s="234"/>
      <c r="ET26" s="234"/>
      <c r="EU26" s="234"/>
      <c r="EV26" s="234"/>
      <c r="EW26" s="234"/>
      <c r="EX26" s="234"/>
      <c r="EY26" s="234"/>
      <c r="EZ26" s="234"/>
      <c r="FA26" s="234"/>
      <c r="FB26" s="234"/>
      <c r="FC26" s="234"/>
      <c r="FD26" s="234"/>
      <c r="FE26" s="234"/>
      <c r="FF26" s="234"/>
      <c r="FG26" s="234"/>
      <c r="FH26" s="234"/>
      <c r="FI26" s="234"/>
      <c r="FJ26" s="234"/>
      <c r="FK26" s="234"/>
      <c r="FL26" s="234"/>
      <c r="FM26" s="234"/>
      <c r="FN26" s="234"/>
      <c r="FO26" s="234"/>
      <c r="FP26" s="234"/>
      <c r="FQ26" s="234"/>
      <c r="FR26" s="234"/>
      <c r="FS26" s="234"/>
      <c r="FT26" s="234"/>
      <c r="FU26" s="234"/>
      <c r="FV26" s="234"/>
      <c r="FW26" s="234"/>
      <c r="FX26" s="234"/>
      <c r="FY26" s="234"/>
      <c r="FZ26" s="234"/>
      <c r="GA26" s="234"/>
      <c r="GB26" s="234"/>
      <c r="GC26" s="234"/>
      <c r="GD26" s="234"/>
      <c r="GE26" s="234"/>
      <c r="GF26" s="234"/>
      <c r="GG26" s="234"/>
      <c r="GH26" s="234"/>
      <c r="GI26" s="234"/>
      <c r="GJ26" s="234"/>
      <c r="GK26" s="234"/>
      <c r="GL26" s="234"/>
      <c r="GM26" s="234"/>
      <c r="GN26" s="234"/>
      <c r="GO26" s="234"/>
      <c r="GP26" s="234"/>
      <c r="GQ26" s="234"/>
      <c r="GR26" s="234"/>
      <c r="GS26" s="234"/>
      <c r="GT26" s="234"/>
      <c r="GU26" s="234"/>
      <c r="GV26" s="234"/>
      <c r="GW26" s="234"/>
      <c r="GX26" s="234"/>
      <c r="GY26" s="234"/>
      <c r="GZ26" s="234"/>
      <c r="HA26" s="234"/>
      <c r="HB26" s="234"/>
      <c r="HC26" s="234"/>
      <c r="HD26" s="234"/>
      <c r="HE26" s="234"/>
      <c r="HF26" s="234"/>
      <c r="HG26" s="234"/>
      <c r="HH26" s="234"/>
      <c r="HI26" s="234"/>
      <c r="HJ26" s="234"/>
      <c r="HK26" s="234"/>
      <c r="HL26" s="234"/>
      <c r="HM26" s="234"/>
      <c r="HN26" s="234"/>
      <c r="HO26" s="234"/>
      <c r="HP26" s="234"/>
      <c r="HQ26" s="234"/>
      <c r="HR26" s="234"/>
      <c r="HS26" s="234"/>
      <c r="HT26" s="234"/>
      <c r="HU26" s="234"/>
      <c r="HV26" s="234"/>
      <c r="HW26" s="234"/>
      <c r="HX26" s="234"/>
      <c r="HY26" s="234"/>
      <c r="HZ26" s="234"/>
      <c r="IA26" s="234"/>
      <c r="IB26" s="234"/>
      <c r="IC26" s="234"/>
      <c r="ID26" s="234"/>
      <c r="IE26" s="234"/>
      <c r="IF26" s="234"/>
      <c r="IG26" s="234"/>
      <c r="IH26" s="234"/>
      <c r="II26" s="234"/>
      <c r="IJ26" s="234"/>
      <c r="IK26" s="234"/>
      <c r="IL26" s="234"/>
      <c r="IM26" s="234"/>
      <c r="IN26" s="234"/>
      <c r="IO26" s="234"/>
      <c r="IP26" s="234"/>
      <c r="IQ26" s="234"/>
      <c r="IR26" s="234"/>
      <c r="IS26" s="234"/>
      <c r="IT26" s="234"/>
      <c r="IU26" s="234"/>
      <c r="IV26" s="234"/>
      <c r="IW26" s="234"/>
    </row>
    <row r="27" customFormat="false" ht="12" hidden="false" customHeight="false" outlineLevel="0" collapsed="false">
      <c r="A27" s="290" t="s">
        <v>79</v>
      </c>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46"/>
      <c r="Z27" s="232"/>
      <c r="AA27" s="233"/>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c r="DL27" s="234"/>
      <c r="DM27" s="234"/>
      <c r="DN27" s="234"/>
      <c r="DO27" s="234"/>
      <c r="DP27" s="234"/>
      <c r="DQ27" s="234"/>
      <c r="DR27" s="234"/>
      <c r="DS27" s="234"/>
      <c r="DT27" s="234"/>
      <c r="DU27" s="234"/>
      <c r="DV27" s="234"/>
      <c r="DW27" s="234"/>
      <c r="DX27" s="234"/>
      <c r="DY27" s="234"/>
      <c r="DZ27" s="234"/>
      <c r="EA27" s="234"/>
      <c r="EB27" s="234"/>
      <c r="EC27" s="234"/>
      <c r="ED27" s="234"/>
      <c r="EE27" s="234"/>
      <c r="EF27" s="234"/>
      <c r="EG27" s="234"/>
      <c r="EH27" s="234"/>
      <c r="EI27" s="234"/>
      <c r="EJ27" s="234"/>
      <c r="EK27" s="234"/>
      <c r="EL27" s="234"/>
      <c r="EM27" s="234"/>
      <c r="EN27" s="234"/>
      <c r="EO27" s="234"/>
      <c r="EP27" s="234"/>
      <c r="EQ27" s="234"/>
      <c r="ER27" s="234"/>
      <c r="ES27" s="234"/>
      <c r="ET27" s="234"/>
      <c r="EU27" s="234"/>
      <c r="EV27" s="234"/>
      <c r="EW27" s="234"/>
      <c r="EX27" s="234"/>
      <c r="EY27" s="234"/>
      <c r="EZ27" s="234"/>
      <c r="FA27" s="234"/>
      <c r="FB27" s="234"/>
      <c r="FC27" s="234"/>
      <c r="FD27" s="234"/>
      <c r="FE27" s="234"/>
      <c r="FF27" s="234"/>
      <c r="FG27" s="234"/>
      <c r="FH27" s="234"/>
      <c r="FI27" s="234"/>
      <c r="FJ27" s="234"/>
      <c r="FK27" s="234"/>
      <c r="FL27" s="234"/>
      <c r="FM27" s="234"/>
      <c r="FN27" s="234"/>
      <c r="FO27" s="234"/>
      <c r="FP27" s="234"/>
      <c r="FQ27" s="234"/>
      <c r="FR27" s="234"/>
      <c r="FS27" s="234"/>
      <c r="FT27" s="234"/>
      <c r="FU27" s="234"/>
      <c r="FV27" s="234"/>
      <c r="FW27" s="234"/>
      <c r="FX27" s="234"/>
      <c r="FY27" s="234"/>
      <c r="FZ27" s="234"/>
      <c r="GA27" s="234"/>
      <c r="GB27" s="234"/>
      <c r="GC27" s="234"/>
      <c r="GD27" s="234"/>
      <c r="GE27" s="234"/>
      <c r="GF27" s="234"/>
      <c r="GG27" s="234"/>
      <c r="GH27" s="234"/>
      <c r="GI27" s="234"/>
      <c r="GJ27" s="234"/>
      <c r="GK27" s="234"/>
      <c r="GL27" s="234"/>
      <c r="GM27" s="234"/>
      <c r="GN27" s="234"/>
      <c r="GO27" s="234"/>
      <c r="GP27" s="234"/>
      <c r="GQ27" s="234"/>
      <c r="GR27" s="234"/>
      <c r="GS27" s="234"/>
      <c r="GT27" s="234"/>
      <c r="GU27" s="234"/>
      <c r="GV27" s="234"/>
      <c r="GW27" s="234"/>
      <c r="GX27" s="234"/>
      <c r="GY27" s="234"/>
      <c r="GZ27" s="234"/>
      <c r="HA27" s="234"/>
      <c r="HB27" s="234"/>
      <c r="HC27" s="234"/>
      <c r="HD27" s="234"/>
      <c r="HE27" s="234"/>
      <c r="HF27" s="234"/>
      <c r="HG27" s="234"/>
      <c r="HH27" s="234"/>
      <c r="HI27" s="234"/>
      <c r="HJ27" s="234"/>
      <c r="HK27" s="234"/>
      <c r="HL27" s="234"/>
      <c r="HM27" s="234"/>
      <c r="HN27" s="234"/>
      <c r="HO27" s="234"/>
      <c r="HP27" s="234"/>
      <c r="HQ27" s="234"/>
      <c r="HR27" s="234"/>
      <c r="HS27" s="234"/>
      <c r="HT27" s="234"/>
      <c r="HU27" s="234"/>
      <c r="HV27" s="234"/>
      <c r="HW27" s="234"/>
      <c r="HX27" s="234"/>
      <c r="HY27" s="234"/>
      <c r="HZ27" s="234"/>
      <c r="IA27" s="234"/>
      <c r="IB27" s="234"/>
      <c r="IC27" s="234"/>
      <c r="ID27" s="234"/>
      <c r="IE27" s="234"/>
      <c r="IF27" s="234"/>
      <c r="IG27" s="234"/>
      <c r="IH27" s="234"/>
      <c r="II27" s="234"/>
      <c r="IJ27" s="234"/>
      <c r="IK27" s="234"/>
      <c r="IL27" s="234"/>
      <c r="IM27" s="234"/>
      <c r="IN27" s="234"/>
      <c r="IO27" s="234"/>
      <c r="IP27" s="234"/>
      <c r="IQ27" s="234"/>
      <c r="IR27" s="234"/>
      <c r="IS27" s="234"/>
      <c r="IT27" s="234"/>
      <c r="IU27" s="234"/>
      <c r="IV27" s="234"/>
      <c r="IW27" s="234"/>
    </row>
    <row r="28" customFormat="false" ht="12" hidden="false" customHeight="false" outlineLevel="0" collapsed="false">
      <c r="A28" s="291" t="s">
        <v>80</v>
      </c>
      <c r="B28" s="292" t="n">
        <f aca="true" t="array" ref="B28:B28">SUM(IF((DelPoint="4C")*IF((DType="firm")+(DType="econ")&gt;0,1,0)*(OFFSET(DelPoint,0,B3+2)&gt;0),OFFSET(DelPoint,0,B3+2),0))</f>
        <v>0</v>
      </c>
      <c r="C28" s="293" t="n">
        <f aca="true" t="array" ref="C28:C28">SUM(IF((DelPoint="4C")*IF((DType="firm")+(DType="econ")&gt;0,1,0)*(OFFSET(DelPoint,0,C3+2)&gt;0),OFFSET(DelPoint,0,C3+2),0))</f>
        <v>0</v>
      </c>
      <c r="D28" s="292" t="n">
        <f aca="true" t="array" ref="D28:D28">SUM(IF((DelPoint="4C")*IF((DType="firm")+(DType="econ")&gt;0,1,0)*(OFFSET(DelPoint,0,D3+2)&gt;0),OFFSET(DelPoint,0,D3+2),0))</f>
        <v>0</v>
      </c>
      <c r="E28" s="292" t="n">
        <f aca="true" t="array" ref="E28:E28">SUM(IF((DelPoint="4C")*IF((DType="firm")+(DType="econ")&gt;0,1,0)*(OFFSET(DelPoint,0,E3+2)&gt;0),OFFSET(DelPoint,0,E3+2),0))</f>
        <v>0</v>
      </c>
      <c r="F28" s="292" t="n">
        <f aca="true" t="array" ref="F28:F28">SUM(IF((DelPoint="4C")*IF((DType="firm")+(DType="econ")&gt;0,1,0)*(OFFSET(DelPoint,0,F3+2)&gt;0),OFFSET(DelPoint,0,F3+2),0))</f>
        <v>0</v>
      </c>
      <c r="G28" s="292" t="n">
        <f aca="true" t="array" ref="G28:G28">SUM(IF((DelPoint="4C")*IF((DType="firm")+(DType="econ")&gt;0,1,0)*(OFFSET(DelPoint,0,G3+2)&gt;0),OFFSET(DelPoint,0,G3+2),0))</f>
        <v>0</v>
      </c>
      <c r="H28" s="292" t="n">
        <f aca="true" t="array" ref="H28:H28">SUM(IF((DelPoint="4C")*IF((DType="firm")+(DType="econ")&gt;0,1,0)*(OFFSET(DelPoint,0,H3+2)&gt;0),OFFSET(DelPoint,0,H3+2),0))</f>
        <v>0</v>
      </c>
      <c r="I28" s="292" t="n">
        <f aca="true" t="array" ref="I28:I28">SUM(IF((DelPoint="4C")*IF((DType="firm")+(DType="econ")&gt;0,1,0)*(OFFSET(DelPoint,0,I3+2)&gt;0),OFFSET(DelPoint,0,I3+2),0))</f>
        <v>0</v>
      </c>
      <c r="J28" s="292" t="n">
        <f aca="true" t="array" ref="J28:J28">SUM(IF((DelPoint="4C")*IF((DType="firm")+(DType="econ")&gt;0,1,0)*(OFFSET(DelPoint,0,J3+2)&gt;0),OFFSET(DelPoint,0,J3+2),0))</f>
        <v>0</v>
      </c>
      <c r="K28" s="292" t="n">
        <f aca="true" t="array" ref="K28:K28">SUM(IF((DelPoint="4C")*IF((DType="firm")+(DType="econ")&gt;0,1,0)*(OFFSET(DelPoint,0,K3+2)&gt;0),OFFSET(DelPoint,0,K3+2),0))</f>
        <v>0</v>
      </c>
      <c r="L28" s="292" t="n">
        <f aca="true" t="array" ref="L28:L28">SUM(IF((DelPoint="4C")*IF((DType="firm")+(DType="econ")&gt;0,1,0)*(OFFSET(DelPoint,0,L3+2)&gt;0),OFFSET(DelPoint,0,L3+2),0))</f>
        <v>0</v>
      </c>
      <c r="M28" s="292" t="n">
        <f aca="true" t="array" ref="M28:M28">SUM(IF((DelPoint="4C")*IF((DType="firm")+(DType="econ")&gt;0,1,0)*(OFFSET(DelPoint,0,M3+2)&gt;0),OFFSET(DelPoint,0,M3+2),0))</f>
        <v>0</v>
      </c>
      <c r="N28" s="292" t="n">
        <f aca="true" t="array" ref="N28:N28">SUM(IF((DelPoint="4C")*IF((DType="firm")+(DType="econ")&gt;0,1,0)*(OFFSET(DelPoint,0,N3+2)&gt;0),OFFSET(DelPoint,0,N3+2),0))</f>
        <v>0</v>
      </c>
      <c r="O28" s="292" t="n">
        <f aca="true" t="array" ref="O28:O28">SUM(IF((DelPoint="4C")*IF((DType="firm")+(DType="econ")&gt;0,1,0)*(OFFSET(DelPoint,0,O3+2)&gt;0),OFFSET(DelPoint,0,O3+2),0))</f>
        <v>0</v>
      </c>
      <c r="P28" s="292" t="n">
        <f aca="true" t="array" ref="P28:P28">SUM(IF((DelPoint="4C")*IF((DType="firm")+(DType="econ")&gt;0,1,0)*(OFFSET(DelPoint,0,P3+2)&gt;0),OFFSET(DelPoint,0,P3+2),0))</f>
        <v>0</v>
      </c>
      <c r="Q28" s="292" t="n">
        <f aca="true" t="array" ref="Q28:Q28">SUM(IF((DelPoint="4C")*IF((DType="firm")+(DType="econ")&gt;0,1,0)*(OFFSET(DelPoint,0,Q3+2)&gt;0),OFFSET(DelPoint,0,Q3+2),0))</f>
        <v>0</v>
      </c>
      <c r="R28" s="292" t="n">
        <f aca="true" t="array" ref="R28:R28">SUM(IF((DelPoint="4C")*IF((DType="firm")+(DType="econ")&gt;0,1,0)*(OFFSET(DelPoint,0,R3+2)&gt;0),OFFSET(DelPoint,0,R3+2),0))</f>
        <v>0</v>
      </c>
      <c r="S28" s="292" t="n">
        <f aca="true" t="array" ref="S28:S28">SUM(IF((DelPoint="4C")*IF((DType="firm")+(DType="econ")&gt;0,1,0)*(OFFSET(DelPoint,0,S3+2)&gt;0),OFFSET(DelPoint,0,S3+2),0))</f>
        <v>0</v>
      </c>
      <c r="T28" s="292" t="n">
        <f aca="true" t="array" ref="T28:T28">SUM(IF((DelPoint="4C")*IF((DType="firm")+(DType="econ")&gt;0,1,0)*(OFFSET(DelPoint,0,T3+2)&gt;0),OFFSET(DelPoint,0,T3+2),0))</f>
        <v>0</v>
      </c>
      <c r="U28" s="292" t="n">
        <f aca="true" t="array" ref="U28:U28">SUM(IF((DelPoint="4C")*IF((DType="firm")+(DType="econ")&gt;0,1,0)*(OFFSET(DelPoint,0,U3+2)&gt;0),OFFSET(DelPoint,0,U3+2),0))</f>
        <v>0</v>
      </c>
      <c r="V28" s="292" t="n">
        <f aca="true" t="array" ref="V28:V28">SUM(IF((DelPoint="4C")*IF((DType="firm")+(DType="econ")&gt;0,1,0)*(OFFSET(DelPoint,0,V3+2)&gt;0),OFFSET(DelPoint,0,V3+2),0))</f>
        <v>0</v>
      </c>
      <c r="W28" s="292" t="n">
        <f aca="true" t="array" ref="W28:W28">SUM(IF((DelPoint="4C")*IF((DType="firm")+(DType="econ")&gt;0,1,0)*(OFFSET(DelPoint,0,W3+2)&gt;0),OFFSET(DelPoint,0,W3+2),0))</f>
        <v>0</v>
      </c>
      <c r="X28" s="292" t="n">
        <f aca="true" t="array" ref="X28:X28">SUM(IF((DelPoint="4C")*IF((DType="firm")+(DType="econ")&gt;0,1,0)*(OFFSET(DelPoint,0,X3+2)&gt;0),OFFSET(DelPoint,0,X3+2),0))</f>
        <v>0</v>
      </c>
      <c r="Y28" s="248" t="n">
        <f aca="true" t="array" ref="Y28:Y28">SUM(IF((DelPoint="4C")*IF((DType="firm")+(DType="econ")&gt;0,1,0)*(OFFSET(DelPoint,0,Y3+2)&gt;0),OFFSET(DelPoint,0,Y3+2),0))</f>
        <v>0</v>
      </c>
      <c r="Z28" s="232"/>
      <c r="AA28" s="233"/>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c r="DL28" s="234"/>
      <c r="DM28" s="234"/>
      <c r="DN28" s="234"/>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4"/>
      <c r="EK28" s="234"/>
      <c r="EL28" s="234"/>
      <c r="EM28" s="234"/>
      <c r="EN28" s="234"/>
      <c r="EO28" s="234"/>
      <c r="EP28" s="234"/>
      <c r="EQ28" s="234"/>
      <c r="ER28" s="234"/>
      <c r="ES28" s="234"/>
      <c r="ET28" s="234"/>
      <c r="EU28" s="234"/>
      <c r="EV28" s="234"/>
      <c r="EW28" s="234"/>
      <c r="EX28" s="234"/>
      <c r="EY28" s="234"/>
      <c r="EZ28" s="234"/>
      <c r="FA28" s="234"/>
      <c r="FB28" s="234"/>
      <c r="FC28" s="234"/>
      <c r="FD28" s="234"/>
      <c r="FE28" s="234"/>
      <c r="FF28" s="234"/>
      <c r="FG28" s="234"/>
      <c r="FH28" s="234"/>
      <c r="FI28" s="234"/>
      <c r="FJ28" s="234"/>
      <c r="FK28" s="234"/>
      <c r="FL28" s="234"/>
      <c r="FM28" s="234"/>
      <c r="FN28" s="234"/>
      <c r="FO28" s="234"/>
      <c r="FP28" s="234"/>
      <c r="FQ28" s="234"/>
      <c r="FR28" s="234"/>
      <c r="FS28" s="234"/>
      <c r="FT28" s="234"/>
      <c r="FU28" s="234"/>
      <c r="FV28" s="234"/>
      <c r="FW28" s="234"/>
      <c r="FX28" s="234"/>
      <c r="FY28" s="234"/>
      <c r="FZ28" s="234"/>
      <c r="GA28" s="234"/>
      <c r="GB28" s="234"/>
      <c r="GC28" s="234"/>
      <c r="GD28" s="234"/>
      <c r="GE28" s="234"/>
      <c r="GF28" s="234"/>
      <c r="GG28" s="234"/>
      <c r="GH28" s="234"/>
      <c r="GI28" s="234"/>
      <c r="GJ28" s="234"/>
      <c r="GK28" s="234"/>
      <c r="GL28" s="234"/>
      <c r="GM28" s="234"/>
      <c r="GN28" s="234"/>
      <c r="GO28" s="234"/>
      <c r="GP28" s="234"/>
      <c r="GQ28" s="234"/>
      <c r="GR28" s="234"/>
      <c r="GS28" s="234"/>
      <c r="GT28" s="234"/>
      <c r="GU28" s="234"/>
      <c r="GV28" s="234"/>
      <c r="GW28" s="234"/>
      <c r="GX28" s="234"/>
      <c r="GY28" s="234"/>
      <c r="GZ28" s="234"/>
      <c r="HA28" s="234"/>
      <c r="HB28" s="234"/>
      <c r="HC28" s="234"/>
      <c r="HD28" s="234"/>
      <c r="HE28" s="234"/>
      <c r="HF28" s="234"/>
      <c r="HG28" s="234"/>
      <c r="HH28" s="234"/>
      <c r="HI28" s="234"/>
      <c r="HJ28" s="234"/>
      <c r="HK28" s="234"/>
      <c r="HL28" s="234"/>
      <c r="HM28" s="234"/>
      <c r="HN28" s="234"/>
      <c r="HO28" s="234"/>
      <c r="HP28" s="234"/>
      <c r="HQ28" s="234"/>
      <c r="HR28" s="234"/>
      <c r="HS28" s="234"/>
      <c r="HT28" s="234"/>
      <c r="HU28" s="234"/>
      <c r="HV28" s="234"/>
      <c r="HW28" s="234"/>
      <c r="HX28" s="234"/>
      <c r="HY28" s="234"/>
      <c r="HZ28" s="234"/>
      <c r="IA28" s="234"/>
      <c r="IB28" s="234"/>
      <c r="IC28" s="234"/>
      <c r="ID28" s="234"/>
      <c r="IE28" s="234"/>
      <c r="IF28" s="234"/>
      <c r="IG28" s="234"/>
      <c r="IH28" s="234"/>
      <c r="II28" s="234"/>
      <c r="IJ28" s="234"/>
      <c r="IK28" s="234"/>
      <c r="IL28" s="234"/>
      <c r="IM28" s="234"/>
      <c r="IN28" s="234"/>
      <c r="IO28" s="234"/>
      <c r="IP28" s="234"/>
      <c r="IQ28" s="234"/>
      <c r="IR28" s="234"/>
      <c r="IS28" s="234"/>
      <c r="IT28" s="234"/>
      <c r="IU28" s="234"/>
      <c r="IV28" s="234"/>
      <c r="IW28" s="234"/>
    </row>
    <row r="29" customFormat="false" ht="12" hidden="false" customHeight="false" outlineLevel="0" collapsed="false">
      <c r="A29" s="294" t="s">
        <v>81</v>
      </c>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4"/>
      <c r="Z29" s="232"/>
      <c r="AA29" s="233"/>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234"/>
      <c r="CT29" s="234"/>
      <c r="CU29" s="234"/>
      <c r="CV29" s="234"/>
      <c r="CW29" s="234"/>
      <c r="CX29" s="234"/>
      <c r="CY29" s="234"/>
      <c r="CZ29" s="234"/>
      <c r="DA29" s="234"/>
      <c r="DB29" s="234"/>
      <c r="DC29" s="234"/>
      <c r="DD29" s="234"/>
      <c r="DE29" s="234"/>
      <c r="DF29" s="234"/>
      <c r="DG29" s="234"/>
      <c r="DH29" s="234"/>
      <c r="DI29" s="234"/>
      <c r="DJ29" s="234"/>
      <c r="DK29" s="234"/>
      <c r="DL29" s="234"/>
      <c r="DM29" s="234"/>
      <c r="DN29" s="234"/>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4"/>
      <c r="EK29" s="234"/>
      <c r="EL29" s="234"/>
      <c r="EM29" s="234"/>
      <c r="EN29" s="234"/>
      <c r="EO29" s="234"/>
      <c r="EP29" s="234"/>
      <c r="EQ29" s="234"/>
      <c r="ER29" s="234"/>
      <c r="ES29" s="234"/>
      <c r="ET29" s="234"/>
      <c r="EU29" s="234"/>
      <c r="EV29" s="234"/>
      <c r="EW29" s="234"/>
      <c r="EX29" s="234"/>
      <c r="EY29" s="234"/>
      <c r="EZ29" s="234"/>
      <c r="FA29" s="234"/>
      <c r="FB29" s="234"/>
      <c r="FC29" s="234"/>
      <c r="FD29" s="234"/>
      <c r="FE29" s="234"/>
      <c r="FF29" s="234"/>
      <c r="FG29" s="234"/>
      <c r="FH29" s="234"/>
      <c r="FI29" s="234"/>
      <c r="FJ29" s="234"/>
      <c r="FK29" s="234"/>
      <c r="FL29" s="234"/>
      <c r="FM29" s="234"/>
      <c r="FN29" s="234"/>
      <c r="FO29" s="234"/>
      <c r="FP29" s="234"/>
      <c r="FQ29" s="234"/>
      <c r="FR29" s="234"/>
      <c r="FS29" s="234"/>
      <c r="FT29" s="234"/>
      <c r="FU29" s="234"/>
      <c r="FV29" s="234"/>
      <c r="FW29" s="234"/>
      <c r="FX29" s="234"/>
      <c r="FY29" s="234"/>
      <c r="FZ29" s="234"/>
      <c r="GA29" s="234"/>
      <c r="GB29" s="234"/>
      <c r="GC29" s="234"/>
      <c r="GD29" s="234"/>
      <c r="GE29" s="234"/>
      <c r="GF29" s="234"/>
      <c r="GG29" s="234"/>
      <c r="GH29" s="234"/>
      <c r="GI29" s="234"/>
      <c r="GJ29" s="234"/>
      <c r="GK29" s="234"/>
      <c r="GL29" s="234"/>
      <c r="GM29" s="234"/>
      <c r="GN29" s="234"/>
      <c r="GO29" s="234"/>
      <c r="GP29" s="234"/>
      <c r="GQ29" s="234"/>
      <c r="GR29" s="234"/>
      <c r="GS29" s="234"/>
      <c r="GT29" s="234"/>
      <c r="GU29" s="234"/>
      <c r="GV29" s="234"/>
      <c r="GW29" s="234"/>
      <c r="GX29" s="234"/>
      <c r="GY29" s="234"/>
      <c r="GZ29" s="234"/>
      <c r="HA29" s="234"/>
      <c r="HB29" s="234"/>
      <c r="HC29" s="234"/>
      <c r="HD29" s="234"/>
      <c r="HE29" s="234"/>
      <c r="HF29" s="234"/>
      <c r="HG29" s="234"/>
      <c r="HH29" s="234"/>
      <c r="HI29" s="234"/>
      <c r="HJ29" s="234"/>
      <c r="HK29" s="234"/>
      <c r="HL29" s="234"/>
      <c r="HM29" s="234"/>
      <c r="HN29" s="234"/>
      <c r="HO29" s="234"/>
      <c r="HP29" s="234"/>
      <c r="HQ29" s="234"/>
      <c r="HR29" s="234"/>
      <c r="HS29" s="234"/>
      <c r="HT29" s="234"/>
      <c r="HU29" s="234"/>
      <c r="HV29" s="234"/>
      <c r="HW29" s="234"/>
      <c r="HX29" s="234"/>
      <c r="HY29" s="234"/>
      <c r="HZ29" s="234"/>
      <c r="IA29" s="234"/>
      <c r="IB29" s="234"/>
      <c r="IC29" s="234"/>
      <c r="ID29" s="234"/>
      <c r="IE29" s="234"/>
      <c r="IF29" s="234"/>
      <c r="IG29" s="234"/>
      <c r="IH29" s="234"/>
      <c r="II29" s="234"/>
      <c r="IJ29" s="234"/>
      <c r="IK29" s="234"/>
      <c r="IL29" s="234"/>
      <c r="IM29" s="234"/>
      <c r="IN29" s="234"/>
      <c r="IO29" s="234"/>
      <c r="IP29" s="234"/>
      <c r="IQ29" s="234"/>
      <c r="IR29" s="234"/>
      <c r="IS29" s="234"/>
      <c r="IT29" s="234"/>
      <c r="IU29" s="234"/>
      <c r="IV29" s="234"/>
      <c r="IW29" s="234"/>
    </row>
    <row r="30" customFormat="false" ht="12" hidden="false" customHeight="false" outlineLevel="0" collapsed="false">
      <c r="A30" s="294" t="s">
        <v>82</v>
      </c>
      <c r="B30" s="253" t="n">
        <f aca="true">SUMIF(OFFSET(PVBalancingVol,B$3,0),"&gt;0")</f>
        <v>0</v>
      </c>
      <c r="C30" s="250" t="n">
        <f aca="true">SUMIF(OFFSET(PVBalancingVol,C$3,0),"&gt;0")</f>
        <v>0</v>
      </c>
      <c r="D30" s="250" t="n">
        <f aca="true">SUMIF(OFFSET(PVBalancingVol,D$3,0),"&gt;0")</f>
        <v>0</v>
      </c>
      <c r="E30" s="250" t="n">
        <f aca="true">SUMIF(OFFSET(PVBalancingVol,E$3,0),"&gt;0")</f>
        <v>0</v>
      </c>
      <c r="F30" s="250" t="n">
        <f aca="true">SUMIF(OFFSET(PVBalancingVol,F$3,0),"&gt;0")</f>
        <v>0</v>
      </c>
      <c r="G30" s="295" t="n">
        <f aca="true">SUMIF(OFFSET(PVBalancingVol,G$3,0),"&gt;0")</f>
        <v>0</v>
      </c>
      <c r="H30" s="250" t="n">
        <f aca="true">SUMIF(OFFSET(PVBalancingVol,H$3,0),"&gt;0")</f>
        <v>0</v>
      </c>
      <c r="I30" s="253" t="n">
        <f aca="true" t="array" ref="I30:I30">SUM(IF((DelPoint="4C")*(DType="pre")*(OFFSET(DelPoint,0,I7+2)&gt;0),OFFSET(DelPoint,0,I7+2),0))</f>
        <v>0</v>
      </c>
      <c r="J30" s="250" t="n">
        <f aca="true">SUMIF(OFFSET(PVBalancingVol,J$3,0),"&gt;0")</f>
        <v>0</v>
      </c>
      <c r="K30" s="250" t="n">
        <f aca="true">SUMIF(OFFSET(PVBalancingVol,K$3,0),"&gt;0")</f>
        <v>0</v>
      </c>
      <c r="L30" s="250" t="n">
        <f aca="true">SUMIF(OFFSET(PVBalancingVol,L$3,0),"&gt;0")</f>
        <v>0</v>
      </c>
      <c r="M30" s="250" t="n">
        <f aca="true">SUMIF(OFFSET(PVBalancingVol,M$3,0),"&gt;0")</f>
        <v>0</v>
      </c>
      <c r="N30" s="250" t="n">
        <f aca="true">SUMIF(OFFSET(PVBalancingVol,N$3,0),"&gt;0")</f>
        <v>0</v>
      </c>
      <c r="O30" s="250" t="n">
        <f aca="true">SUMIF(OFFSET(PVBalancingVol,O$3,0),"&gt;0")</f>
        <v>0</v>
      </c>
      <c r="P30" s="250" t="n">
        <f aca="true">SUMIF(OFFSET(PVBalancingVol,P$3,0),"&gt;0")</f>
        <v>0</v>
      </c>
      <c r="Q30" s="250" t="n">
        <f aca="true">SUMIF(OFFSET(PVBalancingVol,Q$3,0),"&gt;0")</f>
        <v>0</v>
      </c>
      <c r="R30" s="250" t="n">
        <f aca="true">SUMIF(OFFSET(PVBalancingVol,R$3,0),"&gt;0")</f>
        <v>0</v>
      </c>
      <c r="S30" s="250" t="n">
        <f aca="true">SUMIF(OFFSET(PVBalancingVol,S$3,0),"&gt;0")</f>
        <v>0</v>
      </c>
      <c r="T30" s="250" t="n">
        <f aca="true">SUMIF(OFFSET(PVBalancingVol,T$3,0),"&gt;0")</f>
        <v>0</v>
      </c>
      <c r="U30" s="250" t="n">
        <f aca="true">SUMIF(OFFSET(PVBalancingVol,U$3,0),"&gt;0")</f>
        <v>0</v>
      </c>
      <c r="V30" s="250" t="n">
        <f aca="true">SUMIF(OFFSET(PVBalancingVol,V$3,0),"&gt;0")</f>
        <v>0</v>
      </c>
      <c r="W30" s="250" t="n">
        <f aca="true">SUMIF(OFFSET(PVBalancingVol,W$3,0),"&gt;0")</f>
        <v>0</v>
      </c>
      <c r="X30" s="250" t="n">
        <f aca="true">SUMIF(OFFSET(PVBalancingVol,X$3,0),"&gt;0")</f>
        <v>0</v>
      </c>
      <c r="Y30" s="251" t="n">
        <f aca="true">SUMIF(OFFSET(PVBalancingVol,Y$3,0),"&gt;0")</f>
        <v>0</v>
      </c>
      <c r="Z30" s="232"/>
      <c r="AA30" s="233"/>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234"/>
      <c r="CT30" s="234"/>
      <c r="CU30" s="234"/>
      <c r="CV30" s="234"/>
      <c r="CW30" s="234"/>
      <c r="CX30" s="234"/>
      <c r="CY30" s="234"/>
      <c r="CZ30" s="234"/>
      <c r="DA30" s="234"/>
      <c r="DB30" s="234"/>
      <c r="DC30" s="234"/>
      <c r="DD30" s="234"/>
      <c r="DE30" s="234"/>
      <c r="DF30" s="234"/>
      <c r="DG30" s="234"/>
      <c r="DH30" s="234"/>
      <c r="DI30" s="234"/>
      <c r="DJ30" s="234"/>
      <c r="DK30" s="234"/>
      <c r="DL30" s="234"/>
      <c r="DM30" s="234"/>
      <c r="DN30" s="234"/>
      <c r="DO30" s="234"/>
      <c r="DP30" s="234"/>
      <c r="DQ30" s="234"/>
      <c r="DR30" s="234"/>
      <c r="DS30" s="234"/>
      <c r="DT30" s="234"/>
      <c r="DU30" s="234"/>
      <c r="DV30" s="234"/>
      <c r="DW30" s="234"/>
      <c r="DX30" s="234"/>
      <c r="DY30" s="234"/>
      <c r="DZ30" s="234"/>
      <c r="EA30" s="234"/>
      <c r="EB30" s="234"/>
      <c r="EC30" s="234"/>
      <c r="ED30" s="234"/>
      <c r="EE30" s="234"/>
      <c r="EF30" s="234"/>
      <c r="EG30" s="234"/>
      <c r="EH30" s="234"/>
      <c r="EI30" s="234"/>
      <c r="EJ30" s="234"/>
      <c r="EK30" s="234"/>
      <c r="EL30" s="234"/>
      <c r="EM30" s="234"/>
      <c r="EN30" s="234"/>
      <c r="EO30" s="234"/>
      <c r="EP30" s="234"/>
      <c r="EQ30" s="234"/>
      <c r="ER30" s="234"/>
      <c r="ES30" s="234"/>
      <c r="ET30" s="234"/>
      <c r="EU30" s="234"/>
      <c r="EV30" s="234"/>
      <c r="EW30" s="234"/>
      <c r="EX30" s="234"/>
      <c r="EY30" s="234"/>
      <c r="EZ30" s="234"/>
      <c r="FA30" s="234"/>
      <c r="FB30" s="234"/>
      <c r="FC30" s="234"/>
      <c r="FD30" s="234"/>
      <c r="FE30" s="234"/>
      <c r="FF30" s="234"/>
      <c r="FG30" s="234"/>
      <c r="FH30" s="234"/>
      <c r="FI30" s="234"/>
      <c r="FJ30" s="234"/>
      <c r="FK30" s="234"/>
      <c r="FL30" s="234"/>
      <c r="FM30" s="234"/>
      <c r="FN30" s="234"/>
      <c r="FO30" s="234"/>
      <c r="FP30" s="234"/>
      <c r="FQ30" s="234"/>
      <c r="FR30" s="234"/>
      <c r="FS30" s="234"/>
      <c r="FT30" s="234"/>
      <c r="FU30" s="234"/>
      <c r="FV30" s="234"/>
      <c r="FW30" s="234"/>
      <c r="FX30" s="234"/>
      <c r="FY30" s="234"/>
      <c r="FZ30" s="234"/>
      <c r="GA30" s="234"/>
      <c r="GB30" s="234"/>
      <c r="GC30" s="234"/>
      <c r="GD30" s="234"/>
      <c r="GE30" s="234"/>
      <c r="GF30" s="234"/>
      <c r="GG30" s="234"/>
      <c r="GH30" s="234"/>
      <c r="GI30" s="234"/>
      <c r="GJ30" s="234"/>
      <c r="GK30" s="234"/>
      <c r="GL30" s="234"/>
      <c r="GM30" s="234"/>
      <c r="GN30" s="234"/>
      <c r="GO30" s="234"/>
      <c r="GP30" s="234"/>
      <c r="GQ30" s="234"/>
      <c r="GR30" s="234"/>
      <c r="GS30" s="234"/>
      <c r="GT30" s="234"/>
      <c r="GU30" s="234"/>
      <c r="GV30" s="234"/>
      <c r="GW30" s="234"/>
      <c r="GX30" s="234"/>
      <c r="GY30" s="234"/>
      <c r="GZ30" s="234"/>
      <c r="HA30" s="234"/>
      <c r="HB30" s="234"/>
      <c r="HC30" s="234"/>
      <c r="HD30" s="234"/>
      <c r="HE30" s="234"/>
      <c r="HF30" s="234"/>
      <c r="HG30" s="234"/>
      <c r="HH30" s="234"/>
      <c r="HI30" s="234"/>
      <c r="HJ30" s="234"/>
      <c r="HK30" s="234"/>
      <c r="HL30" s="234"/>
      <c r="HM30" s="234"/>
      <c r="HN30" s="234"/>
      <c r="HO30" s="234"/>
      <c r="HP30" s="234"/>
      <c r="HQ30" s="234"/>
      <c r="HR30" s="234"/>
      <c r="HS30" s="234"/>
      <c r="HT30" s="234"/>
      <c r="HU30" s="234"/>
      <c r="HV30" s="234"/>
      <c r="HW30" s="234"/>
      <c r="HX30" s="234"/>
      <c r="HY30" s="234"/>
      <c r="HZ30" s="234"/>
      <c r="IA30" s="234"/>
      <c r="IB30" s="234"/>
      <c r="IC30" s="234"/>
      <c r="ID30" s="234"/>
      <c r="IE30" s="234"/>
      <c r="IF30" s="234"/>
      <c r="IG30" s="234"/>
      <c r="IH30" s="234"/>
      <c r="II30" s="234"/>
      <c r="IJ30" s="234"/>
      <c r="IK30" s="234"/>
      <c r="IL30" s="234"/>
      <c r="IM30" s="234"/>
      <c r="IN30" s="234"/>
      <c r="IO30" s="234"/>
      <c r="IP30" s="234"/>
      <c r="IQ30" s="234"/>
      <c r="IR30" s="234"/>
      <c r="IS30" s="234"/>
      <c r="IT30" s="234"/>
      <c r="IU30" s="234"/>
      <c r="IV30" s="234"/>
      <c r="IW30" s="234"/>
    </row>
    <row r="31" customFormat="false" ht="12" hidden="false" customHeight="false" outlineLevel="0" collapsed="false">
      <c r="A31" s="252" t="s">
        <v>65</v>
      </c>
      <c r="B31" s="253" t="n">
        <f aca="false">Deals!F9+Deals!F10+Deals!F11</f>
        <v>0</v>
      </c>
      <c r="C31" s="253" t="n">
        <f aca="false">Deals!G9+Deals!G10+Deals!G11</f>
        <v>0</v>
      </c>
      <c r="D31" s="253" t="n">
        <f aca="false">Deals!H9+Deals!H10+Deals!H11</f>
        <v>0</v>
      </c>
      <c r="E31" s="253" t="n">
        <f aca="false">Deals!I9+Deals!I10+Deals!I11</f>
        <v>0</v>
      </c>
      <c r="F31" s="253" t="n">
        <f aca="false">Deals!J9+Deals!J10+Deals!J11</f>
        <v>0</v>
      </c>
      <c r="G31" s="253" t="n">
        <f aca="false">Deals!K9+Deals!K10+Deals!K11</f>
        <v>0</v>
      </c>
      <c r="H31" s="253" t="n">
        <f aca="false">Deals!L9+Deals!L10+Deals!L11</f>
        <v>0</v>
      </c>
      <c r="I31" s="253" t="n">
        <f aca="false">Deals!M9+Deals!M10+Deals!M11</f>
        <v>0</v>
      </c>
      <c r="J31" s="253" t="n">
        <f aca="false">Deals!N9+Deals!N10+Deals!N11</f>
        <v>0</v>
      </c>
      <c r="K31" s="253" t="n">
        <f aca="false">Deals!O9+Deals!O10+Deals!O11</f>
        <v>0</v>
      </c>
      <c r="L31" s="253" t="n">
        <f aca="false">Deals!P9+Deals!P10+Deals!P11</f>
        <v>0</v>
      </c>
      <c r="M31" s="253" t="n">
        <f aca="false">Deals!Q9+Deals!Q10+Deals!Q11</f>
        <v>0</v>
      </c>
      <c r="N31" s="253" t="n">
        <f aca="false">Deals!R9+Deals!R10+Deals!R11</f>
        <v>0</v>
      </c>
      <c r="O31" s="253" t="n">
        <f aca="false">Deals!S9+Deals!S10+Deals!S11</f>
        <v>0</v>
      </c>
      <c r="P31" s="253" t="n">
        <f aca="false">Deals!T9+Deals!T10+Deals!T11</f>
        <v>0</v>
      </c>
      <c r="Q31" s="253" t="n">
        <f aca="false">Deals!U9+Deals!U10+Deals!U11</f>
        <v>0</v>
      </c>
      <c r="R31" s="253" t="n">
        <f aca="false">Deals!V9+Deals!V10+Deals!V11</f>
        <v>0</v>
      </c>
      <c r="S31" s="253" t="n">
        <f aca="false">Deals!W9+Deals!W10+Deals!W11</f>
        <v>0</v>
      </c>
      <c r="T31" s="253" t="n">
        <f aca="false">Deals!X9+Deals!X10+Deals!X11</f>
        <v>0</v>
      </c>
      <c r="U31" s="253" t="n">
        <f aca="false">Deals!Y9+Deals!Y10+Deals!Y11</f>
        <v>0</v>
      </c>
      <c r="V31" s="253" t="n">
        <f aca="false">Deals!Z9+Deals!Z10+Deals!Z11</f>
        <v>0</v>
      </c>
      <c r="W31" s="253" t="n">
        <f aca="false">Deals!AA9+Deals!AA10+Deals!AA11</f>
        <v>0</v>
      </c>
      <c r="X31" s="253" t="n">
        <f aca="false">Deals!AB9+Deals!AB10+Deals!AB11</f>
        <v>0</v>
      </c>
      <c r="Y31" s="254" t="n">
        <f aca="false">Deals!AC9+Deals!AC10+Deals!AC11</f>
        <v>0</v>
      </c>
      <c r="Z31" s="232"/>
      <c r="AA31" s="233"/>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c r="DL31" s="234"/>
      <c r="DM31" s="234"/>
      <c r="DN31" s="234"/>
      <c r="DO31" s="234"/>
      <c r="DP31" s="234"/>
      <c r="DQ31" s="234"/>
      <c r="DR31" s="234"/>
      <c r="DS31" s="234"/>
      <c r="DT31" s="234"/>
      <c r="DU31" s="234"/>
      <c r="DV31" s="234"/>
      <c r="DW31" s="234"/>
      <c r="DX31" s="234"/>
      <c r="DY31" s="234"/>
      <c r="DZ31" s="234"/>
      <c r="EA31" s="234"/>
      <c r="EB31" s="234"/>
      <c r="EC31" s="234"/>
      <c r="ED31" s="234"/>
      <c r="EE31" s="234"/>
      <c r="EF31" s="234"/>
      <c r="EG31" s="234"/>
      <c r="EH31" s="234"/>
      <c r="EI31" s="234"/>
      <c r="EJ31" s="234"/>
      <c r="EK31" s="234"/>
      <c r="EL31" s="234"/>
      <c r="EM31" s="234"/>
      <c r="EN31" s="234"/>
      <c r="EO31" s="234"/>
      <c r="EP31" s="234"/>
      <c r="EQ31" s="234"/>
      <c r="ER31" s="234"/>
      <c r="ES31" s="234"/>
      <c r="ET31" s="234"/>
      <c r="EU31" s="234"/>
      <c r="EV31" s="234"/>
      <c r="EW31" s="234"/>
      <c r="EX31" s="234"/>
      <c r="EY31" s="234"/>
      <c r="EZ31" s="234"/>
      <c r="FA31" s="234"/>
      <c r="FB31" s="234"/>
      <c r="FC31" s="234"/>
      <c r="FD31" s="234"/>
      <c r="FE31" s="234"/>
      <c r="FF31" s="234"/>
      <c r="FG31" s="234"/>
      <c r="FH31" s="234"/>
      <c r="FI31" s="234"/>
      <c r="FJ31" s="234"/>
      <c r="FK31" s="234"/>
      <c r="FL31" s="234"/>
      <c r="FM31" s="234"/>
      <c r="FN31" s="234"/>
      <c r="FO31" s="234"/>
      <c r="FP31" s="234"/>
      <c r="FQ31" s="234"/>
      <c r="FR31" s="234"/>
      <c r="FS31" s="234"/>
      <c r="FT31" s="234"/>
      <c r="FU31" s="234"/>
      <c r="FV31" s="234"/>
      <c r="FW31" s="234"/>
      <c r="FX31" s="234"/>
      <c r="FY31" s="234"/>
      <c r="FZ31" s="234"/>
      <c r="GA31" s="234"/>
      <c r="GB31" s="234"/>
      <c r="GC31" s="234"/>
      <c r="GD31" s="234"/>
      <c r="GE31" s="234"/>
      <c r="GF31" s="234"/>
      <c r="GG31" s="234"/>
      <c r="GH31" s="234"/>
      <c r="GI31" s="234"/>
      <c r="GJ31" s="234"/>
      <c r="GK31" s="234"/>
      <c r="GL31" s="234"/>
      <c r="GM31" s="234"/>
      <c r="GN31" s="234"/>
      <c r="GO31" s="234"/>
      <c r="GP31" s="234"/>
      <c r="GQ31" s="234"/>
      <c r="GR31" s="234"/>
      <c r="GS31" s="234"/>
      <c r="GT31" s="234"/>
      <c r="GU31" s="234"/>
      <c r="GV31" s="234"/>
      <c r="GW31" s="234"/>
      <c r="GX31" s="234"/>
      <c r="GY31" s="234"/>
      <c r="GZ31" s="234"/>
      <c r="HA31" s="234"/>
      <c r="HB31" s="234"/>
      <c r="HC31" s="234"/>
      <c r="HD31" s="234"/>
      <c r="HE31" s="234"/>
      <c r="HF31" s="234"/>
      <c r="HG31" s="234"/>
      <c r="HH31" s="234"/>
      <c r="HI31" s="234"/>
      <c r="HJ31" s="234"/>
      <c r="HK31" s="234"/>
      <c r="HL31" s="234"/>
      <c r="HM31" s="234"/>
      <c r="HN31" s="234"/>
      <c r="HO31" s="234"/>
      <c r="HP31" s="234"/>
      <c r="HQ31" s="234"/>
      <c r="HR31" s="234"/>
      <c r="HS31" s="234"/>
      <c r="HT31" s="234"/>
      <c r="HU31" s="234"/>
      <c r="HV31" s="234"/>
      <c r="HW31" s="234"/>
      <c r="HX31" s="234"/>
      <c r="HY31" s="234"/>
      <c r="HZ31" s="234"/>
      <c r="IA31" s="234"/>
      <c r="IB31" s="234"/>
      <c r="IC31" s="234"/>
      <c r="ID31" s="234"/>
      <c r="IE31" s="234"/>
      <c r="IF31" s="234"/>
      <c r="IG31" s="234"/>
      <c r="IH31" s="234"/>
      <c r="II31" s="234"/>
      <c r="IJ31" s="234"/>
      <c r="IK31" s="234"/>
      <c r="IL31" s="234"/>
      <c r="IM31" s="234"/>
      <c r="IN31" s="234"/>
      <c r="IO31" s="234"/>
      <c r="IP31" s="234"/>
      <c r="IQ31" s="234"/>
      <c r="IR31" s="234"/>
      <c r="IS31" s="234"/>
      <c r="IT31" s="234"/>
      <c r="IU31" s="234"/>
      <c r="IV31" s="234"/>
      <c r="IW31" s="234"/>
    </row>
    <row r="32" customFormat="false" ht="12" hidden="false" customHeight="false" outlineLevel="0" collapsed="false">
      <c r="A32" s="296" t="s">
        <v>83</v>
      </c>
      <c r="B32" s="297" t="n">
        <f aca="true" t="array" ref="B32:B32">SUM(IF((DelPoint="PV")*IF((DType="firm")+(DType="econ")&gt;0,1,0)*(OFFSET(DelPoint,0,B3+2)&gt;0),OFFSET(DelPoint,0,B3+2),0))</f>
        <v>0</v>
      </c>
      <c r="C32" s="297" t="n">
        <f aca="true" t="array" ref="C32:C32">SUM(IF((DelPoint="PV")*IF((DType="firm")+(DType="econ")&gt;0,1,0)*(OFFSET(DelPoint,0,C3+2)&gt;0),OFFSET(DelPoint,0,C3+2),0))</f>
        <v>56</v>
      </c>
      <c r="D32" s="297" t="n">
        <f aca="true" t="array" ref="D32:D32">SUM(IF((DelPoint="PV")*IF((DType="firm")+(DType="econ")&gt;0,1,0)*(OFFSET(DelPoint,0,D3+2)&gt;0),OFFSET(DelPoint,0,D3+2),0))</f>
        <v>61</v>
      </c>
      <c r="E32" s="297" t="n">
        <f aca="true" t="array" ref="E32:E32">SUM(IF((DelPoint="PV")*IF((DType="firm")+(DType="econ")&gt;0,1,0)*(OFFSET(DelPoint,0,E3+2)&gt;0),OFFSET(DelPoint,0,E3+2),0))</f>
        <v>70</v>
      </c>
      <c r="F32" s="297" t="n">
        <f aca="true" t="array" ref="F32:F32">SUM(IF((DelPoint="PV")*IF((DType="firm")+(DType="econ")&gt;0,1,0)*(OFFSET(DelPoint,0,F3+2)&gt;0),OFFSET(DelPoint,0,F3+2),0))</f>
        <v>74</v>
      </c>
      <c r="G32" s="297" t="n">
        <f aca="true" t="array" ref="G32:G32">SUM(IF((DelPoint="PV")*IF((DType="firm")+(DType="econ")&gt;0,1,0)*(OFFSET(DelPoint,0,G3+2)&gt;0),OFFSET(DelPoint,0,G3+2),0))</f>
        <v>65</v>
      </c>
      <c r="H32" s="297" t="n">
        <f aca="true" t="array" ref="H32:H32">SUM(IF((DelPoint="PV")*IF((DType="firm")+(DType="econ")&gt;0,1,0)*(OFFSET(DelPoint,0,H3+2)&gt;0),OFFSET(DelPoint,0,H3+2),0))</f>
        <v>0</v>
      </c>
      <c r="I32" s="297" t="n">
        <f aca="true" t="array" ref="I32:I32">SUM(IF((DelPoint="PV")*IF((DType="firm")+(DType="econ")&gt;0,1,0)*(OFFSET(DelPoint,0,I3+2)&gt;0),OFFSET(DelPoint,0,I3+2),0))</f>
        <v>50</v>
      </c>
      <c r="J32" s="298" t="n">
        <f aca="true" t="array" ref="J32:J32">SUM(IF((DelPoint="PV")*IF((DType="firm")+(DType="econ")&gt;0,1,0)*(OFFSET(DelPoint,0,J3+2)&gt;0),OFFSET(DelPoint,0,J3+2),0))</f>
        <v>50</v>
      </c>
      <c r="K32" s="298" t="n">
        <f aca="true" t="array" ref="K32:K32">SUM(IF((DelPoint="PV")*IF((DType="firm")+(DType="econ")&gt;0,1,0)*(OFFSET(DelPoint,0,K3+2)&gt;0),OFFSET(DelPoint,0,K3+2),0))</f>
        <v>50</v>
      </c>
      <c r="L32" s="298" t="n">
        <f aca="true" t="array" ref="L32:L32">SUM(IF((DelPoint="PV")*IF((DType="firm")+(DType="econ")&gt;0,1,0)*(OFFSET(DelPoint,0,L3+2)&gt;0),OFFSET(DelPoint,0,L3+2),0))</f>
        <v>50</v>
      </c>
      <c r="M32" s="298" t="n">
        <f aca="true" t="array" ref="M32:M32">SUM(IF((DelPoint="PV")*IF((DType="firm")+(DType="econ")&gt;0,1,0)*(OFFSET(DelPoint,0,M3+2)&gt;0),OFFSET(DelPoint,0,M3+2),0))</f>
        <v>50</v>
      </c>
      <c r="N32" s="298" t="n">
        <f aca="true" t="array" ref="N32:N32">SUM(IF((DelPoint="PV")*IF((DType="firm")+(DType="econ")&gt;0,1,0)*(OFFSET(DelPoint,0,N3+2)&gt;0),OFFSET(DelPoint,0,N3+2),0))</f>
        <v>50</v>
      </c>
      <c r="O32" s="298" t="n">
        <f aca="true" t="array" ref="O32:O32">SUM(IF((DelPoint="PV")*IF((DType="firm")+(DType="econ")&gt;0,1,0)*(OFFSET(DelPoint,0,O3+2)&gt;0),OFFSET(DelPoint,0,O3+2),0))</f>
        <v>50</v>
      </c>
      <c r="P32" s="298" t="n">
        <f aca="true" t="array" ref="P32:P32">SUM(IF((DelPoint="PV")*IF((DType="firm")+(DType="econ")&gt;0,1,0)*(OFFSET(DelPoint,0,P3+2)&gt;0),OFFSET(DelPoint,0,P3+2),0))</f>
        <v>50</v>
      </c>
      <c r="Q32" s="298" t="n">
        <f aca="true" t="array" ref="Q32:Q32">SUM(IF((DelPoint="PV")*IF((DType="firm")+(DType="econ")&gt;0,1,0)*(OFFSET(DelPoint,0,Q3+2)&gt;0),OFFSET(DelPoint,0,Q3+2),0))</f>
        <v>50</v>
      </c>
      <c r="R32" s="298" t="n">
        <f aca="true" t="array" ref="R32:R32">SUM(IF((DelPoint="PV")*IF((DType="firm")+(DType="econ")&gt;0,1,0)*(OFFSET(DelPoint,0,R3+2)&gt;0),OFFSET(DelPoint,0,R3+2),0))</f>
        <v>50</v>
      </c>
      <c r="S32" s="298" t="n">
        <f aca="true" t="array" ref="S32:S32">SUM(IF((DelPoint="PV")*IF((DType="firm")+(DType="econ")&gt;0,1,0)*(OFFSET(DelPoint,0,S3+2)&gt;0),OFFSET(DelPoint,0,S3+2),0))</f>
        <v>50</v>
      </c>
      <c r="T32" s="298" t="n">
        <f aca="true" t="array" ref="T32:T32">SUM(IF((DelPoint="PV")*IF((DType="firm")+(DType="econ")&gt;0,1,0)*(OFFSET(DelPoint,0,T3+2)&gt;0),OFFSET(DelPoint,0,T3+2),0))</f>
        <v>50</v>
      </c>
      <c r="U32" s="298" t="n">
        <f aca="true" t="array" ref="U32:U32">SUM(IF((DelPoint="PV")*IF((DType="firm")+(DType="econ")&gt;0,1,0)*(OFFSET(DelPoint,0,U3+2)&gt;0),OFFSET(DelPoint,0,U3+2),0))</f>
        <v>50</v>
      </c>
      <c r="V32" s="298" t="n">
        <f aca="true" t="array" ref="V32:V32">SUM(IF((DelPoint="PV")*IF((DType="firm")+(DType="econ")&gt;0,1,0)*(OFFSET(DelPoint,0,V3+2)&gt;0),OFFSET(DelPoint,0,V3+2),0))</f>
        <v>50</v>
      </c>
      <c r="W32" s="298" t="n">
        <f aca="true" t="array" ref="W32:W32">SUM(IF((DelPoint="PV")*IF((DType="firm")+(DType="econ")&gt;0,1,0)*(OFFSET(DelPoint,0,W3+2)&gt;0),OFFSET(DelPoint,0,W3+2),0))</f>
        <v>50</v>
      </c>
      <c r="X32" s="298" t="n">
        <f aca="true" t="array" ref="X32:X32">SUM(IF((DelPoint="PV")*IF((DType="firm")+(DType="econ")&gt;0,1,0)*(OFFSET(DelPoint,0,X3+2)&gt;0),OFFSET(DelPoint,0,X3+2),0))</f>
        <v>50</v>
      </c>
      <c r="Y32" s="299" t="n">
        <f aca="true" t="array" ref="Y32:Y32">SUM(IF((DelPoint="PV")*IF((DType="firm")+(DType="econ")&gt;0,1,0)*(OFFSET(DelPoint,0,Y3+2)&gt;0),OFFSET(DelPoint,0,Y3+2),0))</f>
        <v>50</v>
      </c>
      <c r="Z32" s="232"/>
      <c r="AA32" s="233"/>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c r="DP32" s="234"/>
      <c r="DQ32" s="234"/>
      <c r="DR32" s="234"/>
      <c r="DS32" s="234"/>
      <c r="DT32" s="234"/>
      <c r="DU32" s="234"/>
      <c r="DV32" s="234"/>
      <c r="DW32" s="234"/>
      <c r="DX32" s="234"/>
      <c r="DY32" s="234"/>
      <c r="DZ32" s="234"/>
      <c r="EA32" s="234"/>
      <c r="EB32" s="234"/>
      <c r="EC32" s="234"/>
      <c r="ED32" s="234"/>
      <c r="EE32" s="234"/>
      <c r="EF32" s="234"/>
      <c r="EG32" s="234"/>
      <c r="EH32" s="234"/>
      <c r="EI32" s="234"/>
      <c r="EJ32" s="234"/>
      <c r="EK32" s="234"/>
      <c r="EL32" s="234"/>
      <c r="EM32" s="234"/>
      <c r="EN32" s="234"/>
      <c r="EO32" s="234"/>
      <c r="EP32" s="234"/>
      <c r="EQ32" s="234"/>
      <c r="ER32" s="234"/>
      <c r="ES32" s="234"/>
      <c r="ET32" s="234"/>
      <c r="EU32" s="234"/>
      <c r="EV32" s="234"/>
      <c r="EW32" s="234"/>
      <c r="EX32" s="234"/>
      <c r="EY32" s="234"/>
      <c r="EZ32" s="234"/>
      <c r="FA32" s="234"/>
      <c r="FB32" s="234"/>
      <c r="FC32" s="234"/>
      <c r="FD32" s="234"/>
      <c r="FE32" s="234"/>
      <c r="FF32" s="234"/>
      <c r="FG32" s="234"/>
      <c r="FH32" s="234"/>
      <c r="FI32" s="234"/>
      <c r="FJ32" s="234"/>
      <c r="FK32" s="234"/>
      <c r="FL32" s="234"/>
      <c r="FM32" s="234"/>
      <c r="FN32" s="234"/>
      <c r="FO32" s="234"/>
      <c r="FP32" s="234"/>
      <c r="FQ32" s="234"/>
      <c r="FR32" s="234"/>
      <c r="FS32" s="234"/>
      <c r="FT32" s="234"/>
      <c r="FU32" s="234"/>
      <c r="FV32" s="234"/>
      <c r="FW32" s="234"/>
      <c r="FX32" s="234"/>
      <c r="FY32" s="234"/>
      <c r="FZ32" s="234"/>
      <c r="GA32" s="234"/>
      <c r="GB32" s="234"/>
      <c r="GC32" s="234"/>
      <c r="GD32" s="234"/>
      <c r="GE32" s="234"/>
      <c r="GF32" s="234"/>
      <c r="GG32" s="234"/>
      <c r="GH32" s="234"/>
      <c r="GI32" s="234"/>
      <c r="GJ32" s="234"/>
      <c r="GK32" s="234"/>
      <c r="GL32" s="234"/>
      <c r="GM32" s="234"/>
      <c r="GN32" s="234"/>
      <c r="GO32" s="234"/>
      <c r="GP32" s="234"/>
      <c r="GQ32" s="234"/>
      <c r="GR32" s="234"/>
      <c r="GS32" s="234"/>
      <c r="GT32" s="234"/>
      <c r="GU32" s="234"/>
      <c r="GV32" s="234"/>
      <c r="GW32" s="234"/>
      <c r="GX32" s="234"/>
      <c r="GY32" s="234"/>
      <c r="GZ32" s="234"/>
      <c r="HA32" s="234"/>
      <c r="HB32" s="234"/>
      <c r="HC32" s="234"/>
      <c r="HD32" s="234"/>
      <c r="HE32" s="234"/>
      <c r="HF32" s="234"/>
      <c r="HG32" s="234"/>
      <c r="HH32" s="234"/>
      <c r="HI32" s="234"/>
      <c r="HJ32" s="234"/>
      <c r="HK32" s="234"/>
      <c r="HL32" s="234"/>
      <c r="HM32" s="234"/>
      <c r="HN32" s="234"/>
      <c r="HO32" s="234"/>
      <c r="HP32" s="234"/>
      <c r="HQ32" s="234"/>
      <c r="HR32" s="234"/>
      <c r="HS32" s="234"/>
      <c r="HT32" s="234"/>
      <c r="HU32" s="234"/>
      <c r="HV32" s="234"/>
      <c r="HW32" s="234"/>
      <c r="HX32" s="234"/>
      <c r="HY32" s="234"/>
      <c r="HZ32" s="234"/>
      <c r="IA32" s="234"/>
      <c r="IB32" s="234"/>
      <c r="IC32" s="234"/>
      <c r="ID32" s="234"/>
      <c r="IE32" s="234"/>
      <c r="IF32" s="234"/>
      <c r="IG32" s="234"/>
      <c r="IH32" s="234"/>
      <c r="II32" s="234"/>
      <c r="IJ32" s="234"/>
      <c r="IK32" s="234"/>
      <c r="IL32" s="234"/>
      <c r="IM32" s="234"/>
      <c r="IN32" s="234"/>
      <c r="IO32" s="234"/>
      <c r="IP32" s="234"/>
      <c r="IQ32" s="234"/>
      <c r="IR32" s="234"/>
      <c r="IS32" s="234"/>
      <c r="IT32" s="234"/>
      <c r="IU32" s="234"/>
      <c r="IV32" s="234"/>
      <c r="IW32" s="234"/>
    </row>
    <row r="33" customFormat="false" ht="12" hidden="false" customHeight="false" outlineLevel="0" collapsed="false">
      <c r="A33" s="300" t="s">
        <v>67</v>
      </c>
      <c r="B33" s="259" t="n">
        <f aca="true" t="array" ref="B33:B33">SUM(IF((DelPoint="hidalgo")*(DType="pre")*(OFFSET(DelPoint,0,B3+2)&gt;0),OFFSET(DelPoint,0,B3+2),0))</f>
        <v>0</v>
      </c>
      <c r="C33" s="301" t="n">
        <f aca="true" t="array" ref="C33:C33">SUM(IF((DelPoint="hidalgo")*(DType="pre")*(OFFSET(DelPoint,0,C3+2)&gt;0),OFFSET(DelPoint,0,C3+2),0))</f>
        <v>0</v>
      </c>
      <c r="D33" s="301"/>
      <c r="E33" s="301" t="n">
        <f aca="true" t="array" ref="E33:E33">SUM(IF((DelPoint="hidalgo")*(DType="pre")*(OFFSET(DelPoint,0,E3+2)&gt;0),OFFSET(DelPoint,0,E3+2),0))</f>
        <v>0</v>
      </c>
      <c r="F33" s="301" t="n">
        <f aca="true" t="array" ref="F33:F33">SUM(IF((DelPoint="hidalgo")*(DType="pre")*(OFFSET(DelPoint,0,F3+2)&gt;0),OFFSET(DelPoint,0,F3+2),0))</f>
        <v>0</v>
      </c>
      <c r="G33" s="301" t="n">
        <f aca="true" t="array" ref="G33:G33">SUM(IF((DelPoint="hidalgo")*(DType="pre")*(OFFSET(DelPoint,0,G3+2)&gt;0),OFFSET(DelPoint,0,G3+2),0))</f>
        <v>0</v>
      </c>
      <c r="H33" s="301" t="n">
        <f aca="true" t="array" ref="H33:H33">SUM(IF((DelPoint="hidalgo")*(DType="pre")*(OFFSET(DelPoint,0,H3+2)&gt;0),OFFSET(DelPoint,0,H3+2),0))</f>
        <v>0</v>
      </c>
      <c r="I33" s="259" t="n">
        <f aca="true" t="array" ref="I33:I33">SUM(IF((DelPoint="4C")*(DType="pre")*(OFFSET(DelPoint,0,I9+2)&gt;0),OFFSET(DelPoint,0,I9+2),0))</f>
        <v>0</v>
      </c>
      <c r="J33" s="301" t="n">
        <f aca="true" t="array" ref="J33:J33">SUM(IF((DelPoint="hidalgo")*(DType="pre")*(OFFSET(DelPoint,0,J3+2)&gt;0),OFFSET(DelPoint,0,J3+2),0))</f>
        <v>0</v>
      </c>
      <c r="K33" s="301" t="n">
        <f aca="true" t="array" ref="K33:K33">SUM(IF((DelPoint="hidalgo")*(DType="pre")*(OFFSET(DelPoint,0,K3+2)&gt;0),OFFSET(DelPoint,0,K3+2),0))</f>
        <v>0</v>
      </c>
      <c r="L33" s="301" t="n">
        <f aca="true" t="array" ref="L33:L33">SUM(IF((DelPoint="hidalgo")*(DType="pre")*(OFFSET(DelPoint,0,L3+2)&gt;0),OFFSET(DelPoint,0,L3+2),0))</f>
        <v>0</v>
      </c>
      <c r="M33" s="301" t="n">
        <f aca="true" t="array" ref="M33:M33">SUM(IF((DelPoint="hidalgo")*(DType="pre")*(OFFSET(DelPoint,0,M3+2)&gt;0),OFFSET(DelPoint,0,M3+2),0))</f>
        <v>0</v>
      </c>
      <c r="N33" s="301" t="n">
        <f aca="true" t="array" ref="N33:N33">SUM(IF((DelPoint="hidalgo")*(DType="pre")*(OFFSET(DelPoint,0,N3+2)&gt;0),OFFSET(DelPoint,0,N3+2),0))</f>
        <v>0</v>
      </c>
      <c r="O33" s="301" t="n">
        <f aca="true" t="array" ref="O33:O33">SUM(IF((DelPoint="hidalgo")*(DType="pre")*(OFFSET(DelPoint,0,O3+2)&gt;0),OFFSET(DelPoint,0,O3+2),0))</f>
        <v>0</v>
      </c>
      <c r="P33" s="301" t="n">
        <f aca="true" t="array" ref="P33:P33">SUM(IF((DelPoint="hidalgo")*(DType="pre")*(OFFSET(DelPoint,0,P3+2)&gt;0),OFFSET(DelPoint,0,P3+2),0))</f>
        <v>0</v>
      </c>
      <c r="Q33" s="301" t="n">
        <f aca="true" t="array" ref="Q33:Q33">SUM(IF((DelPoint="hidalgo")*(DType="pre")*(OFFSET(DelPoint,0,Q3+2)&gt;0),OFFSET(DelPoint,0,Q3+2),0))</f>
        <v>0</v>
      </c>
      <c r="R33" s="301" t="n">
        <f aca="true" t="array" ref="R33:R33">SUM(IF((DelPoint="hidalgo")*(DType="pre")*(OFFSET(DelPoint,0,R3+2)&gt;0),OFFSET(DelPoint,0,R3+2),0))</f>
        <v>0</v>
      </c>
      <c r="S33" s="301" t="n">
        <f aca="true" t="array" ref="S33:S33">SUM(IF((DelPoint="hidalgo")*(DType="pre")*(OFFSET(DelPoint,0,S3+2)&gt;0),OFFSET(DelPoint,0,S3+2),0))</f>
        <v>0</v>
      </c>
      <c r="T33" s="301" t="n">
        <f aca="true" t="array" ref="T33:T33">SUM(IF((DelPoint="hidalgo")*(DType="pre")*(OFFSET(DelPoint,0,T3+2)&gt;0),OFFSET(DelPoint,0,T3+2),0))</f>
        <v>0</v>
      </c>
      <c r="U33" s="301" t="n">
        <f aca="true" t="array" ref="U33:U33">SUM(IF((DelPoint="hidalgo")*(DType="pre")*(OFFSET(DelPoint,0,U3+2)&gt;0),OFFSET(DelPoint,0,U3+2),0))</f>
        <v>0</v>
      </c>
      <c r="V33" s="301" t="n">
        <f aca="true" t="array" ref="V33:V33">SUM(IF((DelPoint="hidalgo")*(DType="pre")*(OFFSET(DelPoint,0,V3+2)&gt;0),OFFSET(DelPoint,0,V3+2),0))</f>
        <v>0</v>
      </c>
      <c r="W33" s="301" t="n">
        <f aca="true" t="array" ref="W33:W33">SUM(IF((DelPoint="hidalgo")*(DType="pre")*(OFFSET(DelPoint,0,W3+2)&gt;0),OFFSET(DelPoint,0,W3+2),0))</f>
        <v>0</v>
      </c>
      <c r="X33" s="301" t="n">
        <f aca="true" t="array" ref="X33:X33">SUM(IF((DelPoint="hidalgo")*(DType="pre")*(OFFSET(DelPoint,0,X3+2)&gt;0),OFFSET(DelPoint,0,X3+2),0))</f>
        <v>0</v>
      </c>
      <c r="Y33" s="302" t="n">
        <f aca="true" t="array" ref="Y33:Y33">SUM(IF((DelPoint="hidalgo")*(DType="pre")*(OFFSET(DelPoint,0,Y3+2)&gt;0),OFFSET(DelPoint,0,Y3+2),0))</f>
        <v>0</v>
      </c>
      <c r="Z33" s="232"/>
      <c r="AA33" s="233"/>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c r="DP33" s="234"/>
      <c r="DQ33" s="234"/>
      <c r="DR33" s="234"/>
      <c r="DS33" s="234"/>
      <c r="DT33" s="234"/>
      <c r="DU33" s="234"/>
      <c r="DV33" s="234"/>
      <c r="DW33" s="234"/>
      <c r="DX33" s="234"/>
      <c r="DY33" s="234"/>
      <c r="DZ33" s="234"/>
      <c r="EA33" s="234"/>
      <c r="EB33" s="234"/>
      <c r="EC33" s="234"/>
      <c r="ED33" s="234"/>
      <c r="EE33" s="234"/>
      <c r="EF33" s="234"/>
      <c r="EG33" s="234"/>
      <c r="EH33" s="234"/>
      <c r="EI33" s="234"/>
      <c r="EJ33" s="234"/>
      <c r="EK33" s="234"/>
      <c r="EL33" s="234"/>
      <c r="EM33" s="234"/>
      <c r="EN33" s="234"/>
      <c r="EO33" s="234"/>
      <c r="EP33" s="234"/>
      <c r="EQ33" s="234"/>
      <c r="ER33" s="234"/>
      <c r="ES33" s="234"/>
      <c r="ET33" s="234"/>
      <c r="EU33" s="234"/>
      <c r="EV33" s="234"/>
      <c r="EW33" s="234"/>
      <c r="EX33" s="234"/>
      <c r="EY33" s="234"/>
      <c r="EZ33" s="234"/>
      <c r="FA33" s="234"/>
      <c r="FB33" s="234"/>
      <c r="FC33" s="234"/>
      <c r="FD33" s="234"/>
      <c r="FE33" s="234"/>
      <c r="FF33" s="234"/>
      <c r="FG33" s="234"/>
      <c r="FH33" s="234"/>
      <c r="FI33" s="234"/>
      <c r="FJ33" s="234"/>
      <c r="FK33" s="234"/>
      <c r="FL33" s="234"/>
      <c r="FM33" s="234"/>
      <c r="FN33" s="234"/>
      <c r="FO33" s="234"/>
      <c r="FP33" s="234"/>
      <c r="FQ33" s="234"/>
      <c r="FR33" s="234"/>
      <c r="FS33" s="234"/>
      <c r="FT33" s="234"/>
      <c r="FU33" s="234"/>
      <c r="FV33" s="234"/>
      <c r="FW33" s="234"/>
      <c r="FX33" s="234"/>
      <c r="FY33" s="234"/>
      <c r="FZ33" s="234"/>
      <c r="GA33" s="234"/>
      <c r="GB33" s="234"/>
      <c r="GC33" s="234"/>
      <c r="GD33" s="234"/>
      <c r="GE33" s="234"/>
      <c r="GF33" s="234"/>
      <c r="GG33" s="234"/>
      <c r="GH33" s="234"/>
      <c r="GI33" s="234"/>
      <c r="GJ33" s="234"/>
      <c r="GK33" s="234"/>
      <c r="GL33" s="234"/>
      <c r="GM33" s="234"/>
      <c r="GN33" s="234"/>
      <c r="GO33" s="234"/>
      <c r="GP33" s="234"/>
      <c r="GQ33" s="234"/>
      <c r="GR33" s="234"/>
      <c r="GS33" s="234"/>
      <c r="GT33" s="234"/>
      <c r="GU33" s="234"/>
      <c r="GV33" s="234"/>
      <c r="GW33" s="234"/>
      <c r="GX33" s="234"/>
      <c r="GY33" s="234"/>
      <c r="GZ33" s="234"/>
      <c r="HA33" s="234"/>
      <c r="HB33" s="234"/>
      <c r="HC33" s="234"/>
      <c r="HD33" s="234"/>
      <c r="HE33" s="234"/>
      <c r="HF33" s="234"/>
      <c r="HG33" s="234"/>
      <c r="HH33" s="234"/>
      <c r="HI33" s="234"/>
      <c r="HJ33" s="234"/>
      <c r="HK33" s="234"/>
      <c r="HL33" s="234"/>
      <c r="HM33" s="234"/>
      <c r="HN33" s="234"/>
      <c r="HO33" s="234"/>
      <c r="HP33" s="234"/>
      <c r="HQ33" s="234"/>
      <c r="HR33" s="234"/>
      <c r="HS33" s="234"/>
      <c r="HT33" s="234"/>
      <c r="HU33" s="234"/>
      <c r="HV33" s="234"/>
      <c r="HW33" s="234"/>
      <c r="HX33" s="234"/>
      <c r="HY33" s="234"/>
      <c r="HZ33" s="234"/>
      <c r="IA33" s="234"/>
      <c r="IB33" s="234"/>
      <c r="IC33" s="234"/>
      <c r="ID33" s="234"/>
      <c r="IE33" s="234"/>
      <c r="IF33" s="234"/>
      <c r="IG33" s="234"/>
      <c r="IH33" s="234"/>
      <c r="II33" s="234"/>
      <c r="IJ33" s="234"/>
      <c r="IK33" s="234"/>
      <c r="IL33" s="234"/>
      <c r="IM33" s="234"/>
      <c r="IN33" s="234"/>
      <c r="IO33" s="234"/>
      <c r="IP33" s="234"/>
      <c r="IQ33" s="234"/>
      <c r="IR33" s="234"/>
      <c r="IS33" s="234"/>
      <c r="IT33" s="234"/>
      <c r="IU33" s="234"/>
      <c r="IV33" s="234"/>
      <c r="IW33" s="234"/>
    </row>
    <row r="34" customFormat="false" ht="12.75" hidden="false" customHeight="false" outlineLevel="0" collapsed="false">
      <c r="A34" s="303" t="s">
        <v>68</v>
      </c>
      <c r="B34" s="304" t="n">
        <f aca="true" t="array" ref="B34:B34">SUM(IF((DelPoint="hidalgo")*IF((DType="firm")+(DType="econ")&gt;0,1,0)*(OFFSET(DelPoint,0,B3+2)&gt;0),OFFSET(DelPoint,0,B3+2),0))</f>
        <v>0</v>
      </c>
      <c r="C34" s="305" t="n">
        <f aca="true" t="array" ref="C34:C34">SUM(IF((DelPoint="hidalgo")*IF((DType="firm")+(DType="econ")&gt;0,1,0)*(OFFSET(DelPoint,0,C3+2)&gt;0),OFFSET(DelPoint,0,C3+2),0))</f>
        <v>0</v>
      </c>
      <c r="D34" s="304" t="n">
        <f aca="true" t="array" ref="D34:D34">SUM(IF((DelPoint="hidalgo")*IF((DType="firm")+(DType="econ")&gt;0,1,0)*(OFFSET(DelPoint,0,D3+2)&gt;0),OFFSET(DelPoint,0,D3+2),0))</f>
        <v>0</v>
      </c>
      <c r="E34" s="304" t="n">
        <f aca="true" t="array" ref="E34:E34">SUM(IF((DelPoint="hidalgo")*IF((DType="firm")+(DType="econ")&gt;0,1,0)*(OFFSET(DelPoint,0,E3+2)&gt;0),OFFSET(DelPoint,0,E3+2),0))</f>
        <v>0</v>
      </c>
      <c r="F34" s="304" t="n">
        <f aca="true" t="array" ref="F34:F34">SUM(IF((DelPoint="hidalgo")*IF((DType="firm")+(DType="econ")&gt;0,1,0)*(OFFSET(DelPoint,0,F3+2)&gt;0),OFFSET(DelPoint,0,F3+2),0))</f>
        <v>0</v>
      </c>
      <c r="G34" s="304" t="n">
        <f aca="true" t="array" ref="G34:G34">SUM(IF((DelPoint="hidalgo")*IF((DType="firm")+(DType="econ")&gt;0,1,0)*(OFFSET(DelPoint,0,G3+2)&gt;0),OFFSET(DelPoint,0,G3+2),0))</f>
        <v>0</v>
      </c>
      <c r="H34" s="304" t="n">
        <f aca="true" t="array" ref="H34:H34">SUM(IF((DelPoint="hidalgo")*IF((DType="firm")+(DType="econ")&gt;0,1,0)*(OFFSET(DelPoint,0,H3+2)&gt;0),OFFSET(DelPoint,0,H3+2),0))</f>
        <v>0</v>
      </c>
      <c r="I34" s="304" t="n">
        <f aca="true" t="array" ref="I34:I34">SUM(IF((DelPoint="hidalgo")*IF((DType="firm")+(DType="econ")&gt;0,1,0)*(OFFSET(DelPoint,0,I3+2)&gt;0),OFFSET(DelPoint,0,I3+2),0))</f>
        <v>0</v>
      </c>
      <c r="J34" s="304" t="n">
        <f aca="true" t="array" ref="J34:J34">SUM(IF((DelPoint="hidalgo")*IF((DType="firm")+(DType="econ")&gt;0,1,0)*(OFFSET(DelPoint,0,J3+2)&gt;0),OFFSET(DelPoint,0,J3+2),0))</f>
        <v>0</v>
      </c>
      <c r="K34" s="304" t="n">
        <f aca="true" t="array" ref="K34:K34">SUM(IF((DelPoint="hidalgo")*IF((DType="firm")+(DType="econ")&gt;0,1,0)*(OFFSET(DelPoint,0,K3+2)&gt;0),OFFSET(DelPoint,0,K3+2),0))</f>
        <v>0</v>
      </c>
      <c r="L34" s="304" t="n">
        <f aca="true" t="array" ref="L34:L34">SUM(IF((DelPoint="hidalgo")*IF((DType="firm")+(DType="econ")&gt;0,1,0)*(OFFSET(DelPoint,0,L3+2)&gt;0),OFFSET(DelPoint,0,L3+2),0))</f>
        <v>0</v>
      </c>
      <c r="M34" s="304" t="n">
        <f aca="true" t="array" ref="M34:M34">SUM(IF((DelPoint="hidalgo")*IF((DType="firm")+(DType="econ")&gt;0,1,0)*(OFFSET(DelPoint,0,M3+2)&gt;0),OFFSET(DelPoint,0,M3+2),0))</f>
        <v>0</v>
      </c>
      <c r="N34" s="304" t="n">
        <f aca="true" t="array" ref="N34:N34">SUM(IF((DelPoint="hidalgo")*IF((DType="firm")+(DType="econ")&gt;0,1,0)*(OFFSET(DelPoint,0,N3+2)&gt;0),OFFSET(DelPoint,0,N3+2),0))</f>
        <v>0</v>
      </c>
      <c r="O34" s="304" t="n">
        <f aca="true" t="array" ref="O34:O34">SUM(IF((DelPoint="hidalgo")*IF((DType="firm")+(DType="econ")&gt;0,1,0)*(OFFSET(DelPoint,0,O3+2)&gt;0),OFFSET(DelPoint,0,O3+2),0))</f>
        <v>0</v>
      </c>
      <c r="P34" s="304" t="n">
        <f aca="true" t="array" ref="P34:P34">SUM(IF((DelPoint="hidalgo")*IF((DType="firm")+(DType="econ")&gt;0,1,0)*(OFFSET(DelPoint,0,P3+2)&gt;0),OFFSET(DelPoint,0,P3+2),0))</f>
        <v>0</v>
      </c>
      <c r="Q34" s="304" t="n">
        <f aca="true" t="array" ref="Q34:Q34">SUM(IF((DelPoint="hidalgo")*IF((DType="firm")+(DType="econ")&gt;0,1,0)*(OFFSET(DelPoint,0,Q3+2)&gt;0),OFFSET(DelPoint,0,Q3+2),0))</f>
        <v>0</v>
      </c>
      <c r="R34" s="304" t="n">
        <f aca="true" t="array" ref="R34:R34">SUM(IF((DelPoint="hidalgo")*IF((DType="firm")+(DType="econ")&gt;0,1,0)*(OFFSET(DelPoint,0,R3+2)&gt;0),OFFSET(DelPoint,0,R3+2),0))</f>
        <v>0</v>
      </c>
      <c r="S34" s="304" t="n">
        <f aca="true" t="array" ref="S34:S34">SUM(IF((DelPoint="hidalgo")*IF((DType="firm")+(DType="econ")&gt;0,1,0)*(OFFSET(DelPoint,0,S3+2)&gt;0),OFFSET(DelPoint,0,S3+2),0))</f>
        <v>0</v>
      </c>
      <c r="T34" s="304" t="n">
        <f aca="true" t="array" ref="T34:T34">SUM(IF((DelPoint="hidalgo")*IF((DType="firm")+(DType="econ")&gt;0,1,0)*(OFFSET(DelPoint,0,T3+2)&gt;0),OFFSET(DelPoint,0,T3+2),0))</f>
        <v>0</v>
      </c>
      <c r="U34" s="304" t="n">
        <f aca="true" t="array" ref="U34:U34">SUM(IF((DelPoint="hidalgo")*IF((DType="firm")+(DType="econ")&gt;0,1,0)*(OFFSET(DelPoint,0,U3+2)&gt;0),OFFSET(DelPoint,0,U3+2),0))</f>
        <v>0</v>
      </c>
      <c r="V34" s="304" t="n">
        <f aca="true" t="array" ref="V34:V34">SUM(IF((DelPoint="hidalgo")*IF((DType="firm")+(DType="econ")&gt;0,1,0)*(OFFSET(DelPoint,0,V3+2)&gt;0),OFFSET(DelPoint,0,V3+2),0))</f>
        <v>0</v>
      </c>
      <c r="W34" s="304" t="n">
        <f aca="true" t="array" ref="W34:W34">SUM(IF((DelPoint="hidalgo")*IF((DType="firm")+(DType="econ")&gt;0,1,0)*(OFFSET(DelPoint,0,W3+2)&gt;0),OFFSET(DelPoint,0,W3+2),0))</f>
        <v>0</v>
      </c>
      <c r="X34" s="304" t="n">
        <f aca="true" t="array" ref="X34:X34">SUM(IF((DelPoint="hidalgo")*IF((DType="firm")+(DType="econ")&gt;0,1,0)*(OFFSET(DelPoint,0,X3+2)&gt;0),OFFSET(DelPoint,0,X3+2),0))</f>
        <v>0</v>
      </c>
      <c r="Y34" s="306" t="n">
        <f aca="true" t="array" ref="Y34:Y34">SUM(IF((DelPoint="hidalgo")*IF((DType="firm")+(DType="econ")&gt;0,1,0)*(OFFSET(DelPoint,0,Y3+2)&gt;0),OFFSET(DelPoint,0,Y3+2),0))</f>
        <v>0</v>
      </c>
      <c r="Z34" s="232"/>
      <c r="AA34" s="233"/>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c r="DL34" s="234"/>
      <c r="DM34" s="234"/>
      <c r="DN34" s="234"/>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4"/>
      <c r="EK34" s="234"/>
      <c r="EL34" s="234"/>
      <c r="EM34" s="234"/>
      <c r="EN34" s="234"/>
      <c r="EO34" s="234"/>
      <c r="EP34" s="234"/>
      <c r="EQ34" s="234"/>
      <c r="ER34" s="234"/>
      <c r="ES34" s="234"/>
      <c r="ET34" s="234"/>
      <c r="EU34" s="234"/>
      <c r="EV34" s="234"/>
      <c r="EW34" s="234"/>
      <c r="EX34" s="234"/>
      <c r="EY34" s="234"/>
      <c r="EZ34" s="234"/>
      <c r="FA34" s="234"/>
      <c r="FB34" s="234"/>
      <c r="FC34" s="234"/>
      <c r="FD34" s="234"/>
      <c r="FE34" s="234"/>
      <c r="FF34" s="234"/>
      <c r="FG34" s="234"/>
      <c r="FH34" s="234"/>
      <c r="FI34" s="234"/>
      <c r="FJ34" s="234"/>
      <c r="FK34" s="234"/>
      <c r="FL34" s="234"/>
      <c r="FM34" s="234"/>
      <c r="FN34" s="234"/>
      <c r="FO34" s="234"/>
      <c r="FP34" s="234"/>
      <c r="FQ34" s="234"/>
      <c r="FR34" s="234"/>
      <c r="FS34" s="234"/>
      <c r="FT34" s="234"/>
      <c r="FU34" s="234"/>
      <c r="FV34" s="234"/>
      <c r="FW34" s="234"/>
      <c r="FX34" s="234"/>
      <c r="FY34" s="234"/>
      <c r="FZ34" s="234"/>
      <c r="GA34" s="234"/>
      <c r="GB34" s="234"/>
      <c r="GC34" s="234"/>
      <c r="GD34" s="234"/>
      <c r="GE34" s="234"/>
      <c r="GF34" s="234"/>
      <c r="GG34" s="234"/>
      <c r="GH34" s="234"/>
      <c r="GI34" s="234"/>
      <c r="GJ34" s="234"/>
      <c r="GK34" s="234"/>
      <c r="GL34" s="234"/>
      <c r="GM34" s="234"/>
      <c r="GN34" s="234"/>
      <c r="GO34" s="234"/>
      <c r="GP34" s="234"/>
      <c r="GQ34" s="234"/>
      <c r="GR34" s="234"/>
      <c r="GS34" s="234"/>
      <c r="GT34" s="234"/>
      <c r="GU34" s="234"/>
      <c r="GV34" s="234"/>
      <c r="GW34" s="234"/>
      <c r="GX34" s="234"/>
      <c r="GY34" s="234"/>
      <c r="GZ34" s="234"/>
      <c r="HA34" s="234"/>
      <c r="HB34" s="234"/>
      <c r="HC34" s="234"/>
      <c r="HD34" s="234"/>
      <c r="HE34" s="234"/>
      <c r="HF34" s="234"/>
      <c r="HG34" s="234"/>
      <c r="HH34" s="234"/>
      <c r="HI34" s="234"/>
      <c r="HJ34" s="234"/>
      <c r="HK34" s="234"/>
      <c r="HL34" s="234"/>
      <c r="HM34" s="234"/>
      <c r="HN34" s="234"/>
      <c r="HO34" s="234"/>
      <c r="HP34" s="234"/>
      <c r="HQ34" s="234"/>
      <c r="HR34" s="234"/>
      <c r="HS34" s="234"/>
      <c r="HT34" s="234"/>
      <c r="HU34" s="234"/>
      <c r="HV34" s="234"/>
      <c r="HW34" s="234"/>
      <c r="HX34" s="234"/>
      <c r="HY34" s="234"/>
      <c r="HZ34" s="234"/>
      <c r="IA34" s="234"/>
      <c r="IB34" s="234"/>
      <c r="IC34" s="234"/>
      <c r="ID34" s="234"/>
      <c r="IE34" s="234"/>
      <c r="IF34" s="234"/>
      <c r="IG34" s="234"/>
      <c r="IH34" s="234"/>
      <c r="II34" s="234"/>
      <c r="IJ34" s="234"/>
      <c r="IK34" s="234"/>
      <c r="IL34" s="234"/>
      <c r="IM34" s="234"/>
      <c r="IN34" s="234"/>
      <c r="IO34" s="234"/>
      <c r="IP34" s="234"/>
      <c r="IQ34" s="234"/>
      <c r="IR34" s="234"/>
      <c r="IS34" s="234"/>
      <c r="IT34" s="234"/>
      <c r="IU34" s="234"/>
      <c r="IV34" s="234"/>
      <c r="IW34" s="234"/>
    </row>
    <row r="35" customFormat="false" ht="12" hidden="false" customHeight="false" outlineLevel="0" collapsed="false">
      <c r="A35" s="307" t="s">
        <v>70</v>
      </c>
      <c r="B35" s="308" t="n">
        <f aca="true" t="array" ref="B35:B35">SUM(IF((DelPoint="SPS")*(DType="pre")*(OFFSET(DelPoint,0,B3+2)&gt;0),OFFSET(DelPoint,0,B3+2),0))</f>
        <v>0</v>
      </c>
      <c r="C35" s="268" t="n">
        <f aca="true" t="array" ref="C35:C35">SUM(IF((DelPoint="SPS")*(DType="pre")*(OFFSET(DelPoint,0,C3+2)&gt;0),OFFSET(DelPoint,0,C3+2),0))</f>
        <v>0</v>
      </c>
      <c r="D35" s="268" t="n">
        <f aca="true" t="array" ref="D35:D35">SUM(IF((DelPoint="SPS")*(DType="pre")*(OFFSET(DelPoint,0,D3+2)&gt;0),OFFSET(DelPoint,0,D3+2),0))</f>
        <v>0</v>
      </c>
      <c r="E35" s="268" t="n">
        <f aca="true" t="array" ref="E35:E35">SUM(IF((DelPoint="SPS")*(DType="pre")*(OFFSET(DelPoint,0,E3+2)&gt;0),OFFSET(DelPoint,0,E3+2),0))</f>
        <v>0</v>
      </c>
      <c r="F35" s="268" t="n">
        <f aca="true" t="array" ref="F35:F35">SUM(IF((DelPoint="SPS")*(DType="pre")*(OFFSET(DelPoint,0,F3+2)&gt;0),OFFSET(DelPoint,0,F3+2),0))</f>
        <v>0</v>
      </c>
      <c r="G35" s="268" t="n">
        <f aca="true" t="array" ref="G35:G35">SUM(IF((DelPoint="SPS")*(DType="pre")*(OFFSET(DelPoint,0,G3+2)&gt;0),OFFSET(DelPoint,0,G3+2),0))</f>
        <v>0</v>
      </c>
      <c r="H35" s="268" t="n">
        <f aca="true" t="array" ref="H35:H35">SUM(IF((DelPoint="SPS")*(DType="pre")*(OFFSET(DelPoint,0,H3+2)&gt;0),OFFSET(DelPoint,0,H3+2),0))</f>
        <v>0</v>
      </c>
      <c r="I35" s="268" t="n">
        <f aca="true" t="array" ref="I35:I35">SUM(IF((DelPoint="SPS")*(DType="pre")*(OFFSET(DelPoint,0,I3+2)&gt;0),OFFSET(DelPoint,0,I3+2),0))</f>
        <v>0</v>
      </c>
      <c r="J35" s="268"/>
      <c r="K35" s="268" t="n">
        <f aca="true" t="array" ref="K35:K35">SUM(IF((DelPoint="SPS")*(DType="pre")*(OFFSET(DelPoint,0,K3+2)&gt;0),OFFSET(DelPoint,0,K3+2),0))</f>
        <v>0</v>
      </c>
      <c r="L35" s="268" t="n">
        <f aca="true" t="array" ref="L35:L35">SUM(IF((DelPoint="SPS")*(DType="pre")*(OFFSET(DelPoint,0,L3+2)&gt;0),OFFSET(DelPoint,0,L3+2),0))</f>
        <v>0</v>
      </c>
      <c r="M35" s="268" t="n">
        <f aca="true" t="array" ref="M35:M35">SUM(IF((DelPoint="SPS")*(DType="pre")*(OFFSET(DelPoint,0,M3+2)&gt;0),OFFSET(DelPoint,0,M3+2),0))</f>
        <v>0</v>
      </c>
      <c r="N35" s="268" t="n">
        <f aca="true" t="array" ref="N35:N35">SUM(IF((DelPoint="SPS")*(DType="pre")*(OFFSET(DelPoint,0,N3+2)&gt;0),OFFSET(DelPoint,0,N3+2),0))</f>
        <v>0</v>
      </c>
      <c r="O35" s="268" t="n">
        <f aca="true" t="array" ref="O35:O35">SUM(IF((DelPoint="SPS")*(DType="pre")*(OFFSET(DelPoint,0,O3+2)&gt;0),OFFSET(DelPoint,0,O3+2),0))</f>
        <v>0</v>
      </c>
      <c r="P35" s="268" t="n">
        <f aca="true" t="array" ref="P35:P35">SUM(IF((DelPoint="SPS")*(DType="pre")*(OFFSET(DelPoint,0,P3+2)&gt;0),OFFSET(DelPoint,0,P3+2),0))</f>
        <v>0</v>
      </c>
      <c r="Q35" s="268" t="n">
        <f aca="true" t="array" ref="Q35:Q35">SUM(IF((DelPoint="SPS")*(DType="pre")*(OFFSET(DelPoint,0,Q3+2)&gt;0),OFFSET(DelPoint,0,Q3+2),0))</f>
        <v>0</v>
      </c>
      <c r="R35" s="268" t="n">
        <f aca="true" t="array" ref="R35:R35">SUM(IF((DelPoint="SPS")*(DType="pre")*(OFFSET(DelPoint,0,R3+2)&gt;0),OFFSET(DelPoint,0,R3+2),0))</f>
        <v>0</v>
      </c>
      <c r="S35" s="268" t="n">
        <f aca="true" t="array" ref="S35:S35">SUM(IF((DelPoint="SPS")*(DType="pre")*(OFFSET(DelPoint,0,S3+2)&gt;0),OFFSET(DelPoint,0,S3+2),0))</f>
        <v>0</v>
      </c>
      <c r="T35" s="268" t="n">
        <f aca="true" t="array" ref="T35:T35">SUM(IF((DelPoint="SPS")*(DType="pre")*(OFFSET(DelPoint,0,T3+2)&gt;0),OFFSET(DelPoint,0,T3+2),0))</f>
        <v>0</v>
      </c>
      <c r="U35" s="268" t="n">
        <f aca="true" t="array" ref="U35:U35">SUM(IF((DelPoint="SPS")*(DType="pre")*(OFFSET(DelPoint,0,U3+2)&gt;0),OFFSET(DelPoint,0,U3+2),0))</f>
        <v>0</v>
      </c>
      <c r="V35" s="268" t="n">
        <f aca="true" t="array" ref="V35:V35">SUM(IF((DelPoint="SPS")*(DType="pre")*(OFFSET(DelPoint,0,V3+2)&gt;0),OFFSET(DelPoint,0,V3+2),0))</f>
        <v>0</v>
      </c>
      <c r="W35" s="268" t="n">
        <f aca="true" t="array" ref="W35:W35">SUM(IF((DelPoint="SPS")*(DType="pre")*(OFFSET(DelPoint,0,W3+2)&gt;0),OFFSET(DelPoint,0,W3+2),0))</f>
        <v>0</v>
      </c>
      <c r="X35" s="268" t="n">
        <f aca="true" t="array" ref="X35:X35">SUM(IF((DelPoint="SPS")*(DType="pre")*(OFFSET(DelPoint,0,X3+2)&gt;0),OFFSET(DelPoint,0,X3+2),0))</f>
        <v>0</v>
      </c>
      <c r="Y35" s="269" t="n">
        <f aca="true" t="array" ref="Y35:Y35">SUM(IF((DelPoint="SPS")*(DType="pre")*(OFFSET(DelPoint,0,Y3+2)&gt;0),OFFSET(DelPoint,0,Y3+2),0))</f>
        <v>0</v>
      </c>
      <c r="Z35" s="232"/>
      <c r="AA35" s="233"/>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4"/>
      <c r="EK35" s="234"/>
      <c r="EL35" s="234"/>
      <c r="EM35" s="234"/>
      <c r="EN35" s="234"/>
      <c r="EO35" s="234"/>
      <c r="EP35" s="234"/>
      <c r="EQ35" s="234"/>
      <c r="ER35" s="234"/>
      <c r="ES35" s="234"/>
      <c r="ET35" s="234"/>
      <c r="EU35" s="234"/>
      <c r="EV35" s="234"/>
      <c r="EW35" s="234"/>
      <c r="EX35" s="234"/>
      <c r="EY35" s="234"/>
      <c r="EZ35" s="234"/>
      <c r="FA35" s="234"/>
      <c r="FB35" s="234"/>
      <c r="FC35" s="234"/>
      <c r="FD35" s="234"/>
      <c r="FE35" s="234"/>
      <c r="FF35" s="234"/>
      <c r="FG35" s="234"/>
      <c r="FH35" s="234"/>
      <c r="FI35" s="234"/>
      <c r="FJ35" s="234"/>
      <c r="FK35" s="234"/>
      <c r="FL35" s="234"/>
      <c r="FM35" s="234"/>
      <c r="FN35" s="234"/>
      <c r="FO35" s="234"/>
      <c r="FP35" s="234"/>
      <c r="FQ35" s="234"/>
      <c r="FR35" s="234"/>
      <c r="FS35" s="234"/>
      <c r="FT35" s="234"/>
      <c r="FU35" s="234"/>
      <c r="FV35" s="234"/>
      <c r="FW35" s="234"/>
      <c r="FX35" s="234"/>
      <c r="FY35" s="234"/>
      <c r="FZ35" s="234"/>
      <c r="GA35" s="234"/>
      <c r="GB35" s="234"/>
      <c r="GC35" s="234"/>
      <c r="GD35" s="234"/>
      <c r="GE35" s="234"/>
      <c r="GF35" s="234"/>
      <c r="GG35" s="234"/>
      <c r="GH35" s="234"/>
      <c r="GI35" s="234"/>
      <c r="GJ35" s="234"/>
      <c r="GK35" s="234"/>
      <c r="GL35" s="234"/>
      <c r="GM35" s="234"/>
      <c r="GN35" s="234"/>
      <c r="GO35" s="234"/>
      <c r="GP35" s="234"/>
      <c r="GQ35" s="234"/>
      <c r="GR35" s="234"/>
      <c r="GS35" s="234"/>
      <c r="GT35" s="234"/>
      <c r="GU35" s="234"/>
      <c r="GV35" s="234"/>
      <c r="GW35" s="234"/>
      <c r="GX35" s="234"/>
      <c r="GY35" s="234"/>
      <c r="GZ35" s="234"/>
      <c r="HA35" s="234"/>
      <c r="HB35" s="234"/>
      <c r="HC35" s="234"/>
      <c r="HD35" s="234"/>
      <c r="HE35" s="234"/>
      <c r="HF35" s="234"/>
      <c r="HG35" s="234"/>
      <c r="HH35" s="234"/>
      <c r="HI35" s="234"/>
      <c r="HJ35" s="234"/>
      <c r="HK35" s="234"/>
      <c r="HL35" s="234"/>
      <c r="HM35" s="234"/>
      <c r="HN35" s="234"/>
      <c r="HO35" s="234"/>
      <c r="HP35" s="234"/>
      <c r="HQ35" s="234"/>
      <c r="HR35" s="234"/>
      <c r="HS35" s="234"/>
      <c r="HT35" s="234"/>
      <c r="HU35" s="234"/>
      <c r="HV35" s="234"/>
      <c r="HW35" s="234"/>
      <c r="HX35" s="234"/>
      <c r="HY35" s="234"/>
      <c r="HZ35" s="234"/>
      <c r="IA35" s="234"/>
      <c r="IB35" s="234"/>
      <c r="IC35" s="234"/>
      <c r="ID35" s="234"/>
      <c r="IE35" s="234"/>
      <c r="IF35" s="234"/>
      <c r="IG35" s="234"/>
      <c r="IH35" s="234"/>
      <c r="II35" s="234"/>
      <c r="IJ35" s="234"/>
      <c r="IK35" s="234"/>
      <c r="IL35" s="234"/>
      <c r="IM35" s="234"/>
      <c r="IN35" s="234"/>
      <c r="IO35" s="234"/>
      <c r="IP35" s="234"/>
      <c r="IQ35" s="234"/>
      <c r="IR35" s="234"/>
      <c r="IS35" s="234"/>
      <c r="IT35" s="234"/>
      <c r="IU35" s="234"/>
      <c r="IV35" s="234"/>
      <c r="IW35" s="234"/>
    </row>
    <row r="36" customFormat="false" ht="12" hidden="false" customHeight="false" outlineLevel="0" collapsed="false">
      <c r="A36" s="307" t="s">
        <v>71</v>
      </c>
      <c r="B36" s="308" t="n">
        <f aca="true">SUMIF(OFFSET(SPSBalancingVol,B$3,0),"&gt;0")</f>
        <v>0</v>
      </c>
      <c r="C36" s="308" t="n">
        <f aca="true">SUMIF(OFFSET(SPSBalancingVol,C$3,0),"&gt;0")</f>
        <v>0</v>
      </c>
      <c r="D36" s="308" t="n">
        <f aca="true">SUMIF(OFFSET(SPSBalancingVol,D$3,0),"&gt;0")</f>
        <v>0</v>
      </c>
      <c r="E36" s="309" t="n">
        <f aca="true">SUMIF(OFFSET(SPSBalancingVol,E$3,0),"&gt;0")</f>
        <v>0</v>
      </c>
      <c r="F36" s="309" t="n">
        <f aca="true">SUMIF(OFFSET(SPSBalancingVol,F$3,0),"&gt;0")</f>
        <v>0</v>
      </c>
      <c r="G36" s="308" t="n">
        <f aca="true">SUMIF(OFFSET(SPSBalancingVol,G$3,0),"&gt;0")</f>
        <v>0</v>
      </c>
      <c r="H36" s="308" t="n">
        <f aca="true">SUMIF(OFFSET(SPSBalancingVol,H$3,0),"&gt;0")</f>
        <v>0</v>
      </c>
      <c r="I36" s="308" t="n">
        <f aca="true">SUMIF(OFFSET(SPSBalancingVol,I$3,0),"&gt;0")</f>
        <v>0</v>
      </c>
      <c r="J36" s="308" t="n">
        <f aca="true">SUMIF(OFFSET(SPSBalancingVol,J$3,0),"&gt;0")</f>
        <v>0</v>
      </c>
      <c r="K36" s="308" t="n">
        <f aca="true">SUMIF(OFFSET(SPSBalancingVol,K$3,0),"&gt;0")</f>
        <v>0</v>
      </c>
      <c r="L36" s="308" t="n">
        <f aca="true">SUMIF(OFFSET(SPSBalancingVol,L$3,0),"&gt;0")</f>
        <v>0</v>
      </c>
      <c r="M36" s="308" t="n">
        <f aca="true">SUMIF(OFFSET(SPSBalancingVol,M$3,0),"&gt;0")</f>
        <v>0</v>
      </c>
      <c r="N36" s="308" t="n">
        <f aca="true">SUMIF(OFFSET(SPSBalancingVol,N$3,0),"&gt;0")</f>
        <v>0</v>
      </c>
      <c r="O36" s="308" t="n">
        <f aca="true">SUMIF(OFFSET(SPSBalancingVol,O$3,0),"&gt;0")</f>
        <v>0</v>
      </c>
      <c r="P36" s="308" t="n">
        <f aca="true">SUMIF(OFFSET(SPSBalancingVol,P$3,0),"&gt;0")</f>
        <v>0</v>
      </c>
      <c r="Q36" s="308" t="n">
        <f aca="true">SUMIF(OFFSET(SPSBalancingVol,Q$3,0),"&gt;0")</f>
        <v>0</v>
      </c>
      <c r="R36" s="308" t="n">
        <f aca="true">SUMIF(OFFSET(SPSBalancingVol,R$3,0),"&gt;0")</f>
        <v>0</v>
      </c>
      <c r="S36" s="308" t="n">
        <f aca="true">SUMIF(OFFSET(SPSBalancingVol,S$3,0),"&gt;0")</f>
        <v>0</v>
      </c>
      <c r="T36" s="308" t="n">
        <f aca="true">SUMIF(OFFSET(SPSBalancingVol,T$3,0),"&gt;0")</f>
        <v>0</v>
      </c>
      <c r="U36" s="308" t="n">
        <f aca="true">SUMIF(OFFSET(SPSBalancingVol,U$3,0),"&gt;0")</f>
        <v>0</v>
      </c>
      <c r="V36" s="308" t="n">
        <f aca="true">SUMIF(OFFSET(SPSBalancingVol,V$3,0),"&gt;0")</f>
        <v>0</v>
      </c>
      <c r="W36" s="308" t="n">
        <f aca="true">SUMIF(OFFSET(SPSBalancingVol,W$3,0),"&gt;0")</f>
        <v>0</v>
      </c>
      <c r="X36" s="308" t="n">
        <f aca="true">SUMIF(OFFSET(SPSBalancingVol,X$3,0),"&gt;0")</f>
        <v>0</v>
      </c>
      <c r="Y36" s="266" t="n">
        <f aca="true">SUMIF(OFFSET(SPSBalancingVol,Y$3,0),"&gt;0")</f>
        <v>0</v>
      </c>
      <c r="Z36" s="232"/>
      <c r="AA36" s="233"/>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c r="DL36" s="234"/>
      <c r="DM36" s="234"/>
      <c r="DN36" s="234"/>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4"/>
      <c r="EK36" s="234"/>
      <c r="EL36" s="234"/>
      <c r="EM36" s="234"/>
      <c r="EN36" s="234"/>
      <c r="EO36" s="234"/>
      <c r="EP36" s="234"/>
      <c r="EQ36" s="234"/>
      <c r="ER36" s="234"/>
      <c r="ES36" s="234"/>
      <c r="ET36" s="234"/>
      <c r="EU36" s="234"/>
      <c r="EV36" s="234"/>
      <c r="EW36" s="234"/>
      <c r="EX36" s="234"/>
      <c r="EY36" s="234"/>
      <c r="EZ36" s="234"/>
      <c r="FA36" s="234"/>
      <c r="FB36" s="234"/>
      <c r="FC36" s="234"/>
      <c r="FD36" s="234"/>
      <c r="FE36" s="234"/>
      <c r="FF36" s="234"/>
      <c r="FG36" s="234"/>
      <c r="FH36" s="234"/>
      <c r="FI36" s="234"/>
      <c r="FJ36" s="234"/>
      <c r="FK36" s="234"/>
      <c r="FL36" s="234"/>
      <c r="FM36" s="234"/>
      <c r="FN36" s="234"/>
      <c r="FO36" s="234"/>
      <c r="FP36" s="234"/>
      <c r="FQ36" s="234"/>
      <c r="FR36" s="234"/>
      <c r="FS36" s="234"/>
      <c r="FT36" s="234"/>
      <c r="FU36" s="234"/>
      <c r="FV36" s="234"/>
      <c r="FW36" s="234"/>
      <c r="FX36" s="234"/>
      <c r="FY36" s="234"/>
      <c r="FZ36" s="234"/>
      <c r="GA36" s="234"/>
      <c r="GB36" s="234"/>
      <c r="GC36" s="234"/>
      <c r="GD36" s="234"/>
      <c r="GE36" s="234"/>
      <c r="GF36" s="234"/>
      <c r="GG36" s="234"/>
      <c r="GH36" s="234"/>
      <c r="GI36" s="234"/>
      <c r="GJ36" s="234"/>
      <c r="GK36" s="234"/>
      <c r="GL36" s="234"/>
      <c r="GM36" s="234"/>
      <c r="GN36" s="234"/>
      <c r="GO36" s="234"/>
      <c r="GP36" s="234"/>
      <c r="GQ36" s="234"/>
      <c r="GR36" s="234"/>
      <c r="GS36" s="234"/>
      <c r="GT36" s="234"/>
      <c r="GU36" s="234"/>
      <c r="GV36" s="234"/>
      <c r="GW36" s="234"/>
      <c r="GX36" s="234"/>
      <c r="GY36" s="234"/>
      <c r="GZ36" s="234"/>
      <c r="HA36" s="234"/>
      <c r="HB36" s="234"/>
      <c r="HC36" s="234"/>
      <c r="HD36" s="234"/>
      <c r="HE36" s="234"/>
      <c r="HF36" s="234"/>
      <c r="HG36" s="234"/>
      <c r="HH36" s="234"/>
      <c r="HI36" s="234"/>
      <c r="HJ36" s="234"/>
      <c r="HK36" s="234"/>
      <c r="HL36" s="234"/>
      <c r="HM36" s="234"/>
      <c r="HN36" s="234"/>
      <c r="HO36" s="234"/>
      <c r="HP36" s="234"/>
      <c r="HQ36" s="234"/>
      <c r="HR36" s="234"/>
      <c r="HS36" s="234"/>
      <c r="HT36" s="234"/>
      <c r="HU36" s="234"/>
      <c r="HV36" s="234"/>
      <c r="HW36" s="234"/>
      <c r="HX36" s="234"/>
      <c r="HY36" s="234"/>
      <c r="HZ36" s="234"/>
      <c r="IA36" s="234"/>
      <c r="IB36" s="234"/>
      <c r="IC36" s="234"/>
      <c r="ID36" s="234"/>
      <c r="IE36" s="234"/>
      <c r="IF36" s="234"/>
      <c r="IG36" s="234"/>
      <c r="IH36" s="234"/>
      <c r="II36" s="234"/>
      <c r="IJ36" s="234"/>
      <c r="IK36" s="234"/>
      <c r="IL36" s="234"/>
      <c r="IM36" s="234"/>
      <c r="IN36" s="234"/>
      <c r="IO36" s="234"/>
      <c r="IP36" s="234"/>
      <c r="IQ36" s="234"/>
      <c r="IR36" s="234"/>
      <c r="IS36" s="234"/>
      <c r="IT36" s="234"/>
      <c r="IU36" s="234"/>
      <c r="IV36" s="234"/>
      <c r="IW36" s="234"/>
    </row>
    <row r="37" customFormat="false" ht="12.75" hidden="false" customHeight="false" outlineLevel="0" collapsed="false">
      <c r="A37" s="310" t="s">
        <v>72</v>
      </c>
      <c r="B37" s="311"/>
      <c r="C37" s="312"/>
      <c r="D37" s="312"/>
      <c r="E37" s="312"/>
      <c r="F37" s="312"/>
      <c r="G37" s="312"/>
      <c r="H37" s="312"/>
      <c r="I37" s="312"/>
      <c r="J37" s="312"/>
      <c r="K37" s="312"/>
      <c r="L37" s="312" t="n">
        <f aca="true">SUM(IF((DelPoint="SPS")*IF((DType="firm")+(DType="econ")&gt;0,1,0)*(OFFSET(DelPoint,0,L3+2)&gt;0),OFFSET(DelPoint,0,L3+2),0))</f>
        <v>0</v>
      </c>
      <c r="M37" s="312" t="n">
        <f aca="true" t="array" ref="M37:M37">SUM(IF((DelPoint="SPS")*IF((DType="firm")+(DType="econ")&gt;0,1,0)*(OFFSET(DelPoint,0,M3+2)&gt;0),OFFSET(DelPoint,0,M3+2),0))</f>
        <v>0</v>
      </c>
      <c r="N37" s="312" t="n">
        <f aca="true" t="array" ref="N37:N37">SUM(IF((DelPoint="SPS")*IF((DType="firm")+(DType="econ")&gt;0,1,0)*(OFFSET(DelPoint,0,N3+2)&gt;0),OFFSET(DelPoint,0,N3+2),0))</f>
        <v>0</v>
      </c>
      <c r="O37" s="312" t="n">
        <f aca="true" t="array" ref="O37:O37">SUM(IF((DelPoint="SPS")*IF((DType="firm")+(DType="econ")&gt;0,1,0)*(OFFSET(DelPoint,0,O3+2)&gt;0),OFFSET(DelPoint,0,O3+2),0))</f>
        <v>0</v>
      </c>
      <c r="P37" s="312" t="n">
        <f aca="true" t="array" ref="P37:P37">SUM(IF((DelPoint="SPS")*IF((DType="firm")+(DType="econ")&gt;0,1,0)*(OFFSET(DelPoint,0,P3+2)&gt;0),OFFSET(DelPoint,0,P3+2),0))</f>
        <v>0</v>
      </c>
      <c r="Q37" s="312" t="n">
        <f aca="true" t="array" ref="Q37:Q37">SUM(IF((DelPoint="SPS")*IF((DType="firm")+(DType="econ")&gt;0,1,0)*(OFFSET(DelPoint,0,Q3+2)&gt;0),OFFSET(DelPoint,0,Q3+2),0))</f>
        <v>0</v>
      </c>
      <c r="R37" s="312" t="n">
        <f aca="true" t="array" ref="R37:R37">SUM(IF((DelPoint="SPS")*IF((DType="firm")+(DType="econ")&gt;0,1,0)*(OFFSET(DelPoint,0,R3+2)&gt;0),OFFSET(DelPoint,0,R3+2),0))</f>
        <v>0</v>
      </c>
      <c r="S37" s="312" t="n">
        <f aca="true" t="array" ref="S37:S37">SUM(IF((DelPoint="SPS")*IF((DType="firm")+(DType="econ")&gt;0,1,0)*(OFFSET(DelPoint,0,S3+2)&gt;0),OFFSET(DelPoint,0,S3+2),0))</f>
        <v>0</v>
      </c>
      <c r="T37" s="312" t="n">
        <f aca="true" t="array" ref="T37:T37">SUM(IF((DelPoint="SPS")*IF((DType="firm")+(DType="econ")&gt;0,1,0)*(OFFSET(DelPoint,0,T3+2)&gt;0),OFFSET(DelPoint,0,T3+2),0))</f>
        <v>0</v>
      </c>
      <c r="U37" s="312" t="n">
        <f aca="true" t="array" ref="U37:U37">SUM(IF((DelPoint="SPS")*IF((DType="firm")+(DType="econ")&gt;0,1,0)*(OFFSET(DelPoint,0,U3+2)&gt;0),OFFSET(DelPoint,0,U3+2),0))</f>
        <v>0</v>
      </c>
      <c r="V37" s="312" t="n">
        <f aca="true" t="array" ref="V37:V37">SUM(IF((DelPoint="SPS")*IF((DType="firm")+(DType="econ")&gt;0,1,0)*(OFFSET(DelPoint,0,V3+2)&gt;0),OFFSET(DelPoint,0,V3+2),0))</f>
        <v>0</v>
      </c>
      <c r="W37" s="312" t="n">
        <f aca="true" t="array" ref="W37:W37">SUM(IF((DelPoint="SPS")*IF((DType="firm")+(DType="econ")&gt;0,1,0)*(OFFSET(DelPoint,0,W3+2)&gt;0),OFFSET(DelPoint,0,W3+2),0))</f>
        <v>0</v>
      </c>
      <c r="X37" s="312" t="n">
        <f aca="true" t="array" ref="X37:X37">SUM(IF((DelPoint="SPS")*IF((DType="firm")+(DType="econ")&gt;0,1,0)*(OFFSET(DelPoint,0,X3+2)&gt;0),OFFSET(DelPoint,0,X3+2),0))</f>
        <v>0</v>
      </c>
      <c r="Y37" s="313" t="n">
        <f aca="true" t="array" ref="Y37:Y37">SUM(IF((DelPoint="SPS")*IF((DType="firm")+(DType="econ")&gt;0,1,0)*(OFFSET(DelPoint,0,Y3+2)&gt;0),OFFSET(DelPoint,0,Y3+2),0))</f>
        <v>0</v>
      </c>
      <c r="Z37" s="232"/>
      <c r="AA37" s="233"/>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c r="DL37" s="234"/>
      <c r="DM37" s="234"/>
      <c r="DN37" s="234"/>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4"/>
      <c r="EK37" s="234"/>
      <c r="EL37" s="234"/>
      <c r="EM37" s="234"/>
      <c r="EN37" s="234"/>
      <c r="EO37" s="234"/>
      <c r="EP37" s="234"/>
      <c r="EQ37" s="234"/>
      <c r="ER37" s="234"/>
      <c r="ES37" s="234"/>
      <c r="ET37" s="234"/>
      <c r="EU37" s="234"/>
      <c r="EV37" s="234"/>
      <c r="EW37" s="234"/>
      <c r="EX37" s="234"/>
      <c r="EY37" s="234"/>
      <c r="EZ37" s="234"/>
      <c r="FA37" s="234"/>
      <c r="FB37" s="234"/>
      <c r="FC37" s="234"/>
      <c r="FD37" s="234"/>
      <c r="FE37" s="234"/>
      <c r="FF37" s="234"/>
      <c r="FG37" s="234"/>
      <c r="FH37" s="234"/>
      <c r="FI37" s="234"/>
      <c r="FJ37" s="234"/>
      <c r="FK37" s="234"/>
      <c r="FL37" s="234"/>
      <c r="FM37" s="234"/>
      <c r="FN37" s="234"/>
      <c r="FO37" s="234"/>
      <c r="FP37" s="234"/>
      <c r="FQ37" s="234"/>
      <c r="FR37" s="234"/>
      <c r="FS37" s="234"/>
      <c r="FT37" s="234"/>
      <c r="FU37" s="234"/>
      <c r="FV37" s="234"/>
      <c r="FW37" s="234"/>
      <c r="FX37" s="234"/>
      <c r="FY37" s="234"/>
      <c r="FZ37" s="234"/>
      <c r="GA37" s="234"/>
      <c r="GB37" s="234"/>
      <c r="GC37" s="234"/>
      <c r="GD37" s="234"/>
      <c r="GE37" s="234"/>
      <c r="GF37" s="234"/>
      <c r="GG37" s="234"/>
      <c r="GH37" s="234"/>
      <c r="GI37" s="234"/>
      <c r="GJ37" s="234"/>
      <c r="GK37" s="234"/>
      <c r="GL37" s="234"/>
      <c r="GM37" s="234"/>
      <c r="GN37" s="234"/>
      <c r="GO37" s="234"/>
      <c r="GP37" s="234"/>
      <c r="GQ37" s="234"/>
      <c r="GR37" s="234"/>
      <c r="GS37" s="234"/>
      <c r="GT37" s="234"/>
      <c r="GU37" s="234"/>
      <c r="GV37" s="234"/>
      <c r="GW37" s="234"/>
      <c r="GX37" s="234"/>
      <c r="GY37" s="234"/>
      <c r="GZ37" s="234"/>
      <c r="HA37" s="234"/>
      <c r="HB37" s="234"/>
      <c r="HC37" s="234"/>
      <c r="HD37" s="234"/>
      <c r="HE37" s="234"/>
      <c r="HF37" s="234"/>
      <c r="HG37" s="234"/>
      <c r="HH37" s="234"/>
      <c r="HI37" s="234"/>
      <c r="HJ37" s="234"/>
      <c r="HK37" s="234"/>
      <c r="HL37" s="234"/>
      <c r="HM37" s="234"/>
      <c r="HN37" s="234"/>
      <c r="HO37" s="234"/>
      <c r="HP37" s="234"/>
      <c r="HQ37" s="234"/>
      <c r="HR37" s="234"/>
      <c r="HS37" s="234"/>
      <c r="HT37" s="234"/>
      <c r="HU37" s="234"/>
      <c r="HV37" s="234"/>
      <c r="HW37" s="234"/>
      <c r="HX37" s="234"/>
      <c r="HY37" s="234"/>
      <c r="HZ37" s="234"/>
      <c r="IA37" s="234"/>
      <c r="IB37" s="234"/>
      <c r="IC37" s="234"/>
      <c r="ID37" s="234"/>
      <c r="IE37" s="234"/>
      <c r="IF37" s="234"/>
      <c r="IG37" s="234"/>
      <c r="IH37" s="234"/>
      <c r="II37" s="234"/>
      <c r="IJ37" s="234"/>
      <c r="IK37" s="234"/>
      <c r="IL37" s="234"/>
      <c r="IM37" s="234"/>
      <c r="IN37" s="234"/>
      <c r="IO37" s="234"/>
      <c r="IP37" s="234"/>
      <c r="IQ37" s="234"/>
      <c r="IR37" s="234"/>
      <c r="IS37" s="234"/>
      <c r="IT37" s="234"/>
      <c r="IU37" s="234"/>
      <c r="IV37" s="234"/>
      <c r="IW37" s="234"/>
    </row>
    <row r="38" customFormat="false" ht="12.75" hidden="false" customHeight="false" outlineLevel="0" collapsed="false">
      <c r="A38" s="314" t="s">
        <v>84</v>
      </c>
      <c r="B38" s="315" t="n">
        <f aca="false">SUM(B22:B37)+B4+B5</f>
        <v>685</v>
      </c>
      <c r="C38" s="315" t="n">
        <f aca="false">SUM(C22:C37)+C4+C5</f>
        <v>713</v>
      </c>
      <c r="D38" s="315" t="n">
        <f aca="false">SUM(D22:D37)+D4+D5</f>
        <v>711</v>
      </c>
      <c r="E38" s="315" t="n">
        <f aca="false">SUM(E22:E37)+E4+E5</f>
        <v>702</v>
      </c>
      <c r="F38" s="315" t="n">
        <f aca="false">SUM(F22:F37)+F4+F5</f>
        <v>711</v>
      </c>
      <c r="G38" s="315" t="n">
        <f aca="false">SUM(G22:G37)+G4+G5</f>
        <v>746</v>
      </c>
      <c r="H38" s="315" t="n">
        <f aca="false">SUM(H22:H37)+H4+H5</f>
        <v>776</v>
      </c>
      <c r="I38" s="315" t="n">
        <f aca="false">SUM(I22:I37)+I4+I5</f>
        <v>866</v>
      </c>
      <c r="J38" s="315" t="n">
        <f aca="false">SUM(J22:J37)+J4+J5</f>
        <v>949</v>
      </c>
      <c r="K38" s="315" t="n">
        <f aca="false">SUM(K22:K37)+K4+K5</f>
        <v>994</v>
      </c>
      <c r="L38" s="315" t="n">
        <f aca="false">SUM(L22:L37)+L4+L5</f>
        <v>1080</v>
      </c>
      <c r="M38" s="315" t="n">
        <f aca="false">SUM(M22:M37)+M4+M5</f>
        <v>1116</v>
      </c>
      <c r="N38" s="315" t="n">
        <f aca="false">SUM(N22:N37)+N4+N5</f>
        <v>1134</v>
      </c>
      <c r="O38" s="315" t="n">
        <f aca="false">SUM(O22:O37)+O4+O5</f>
        <v>1147</v>
      </c>
      <c r="P38" s="315" t="n">
        <f aca="false">SUM(P22:P37)+P4+P5</f>
        <v>1132</v>
      </c>
      <c r="Q38" s="315" t="n">
        <f aca="false">SUM(Q22:Q37)+Q4+Q5</f>
        <v>1115</v>
      </c>
      <c r="R38" s="315" t="n">
        <f aca="false">SUM(R22:R37)+R4+R5</f>
        <v>1114</v>
      </c>
      <c r="S38" s="315" t="n">
        <f aca="false">SUM(S22:S37)+S4+S5</f>
        <v>1105</v>
      </c>
      <c r="T38" s="315" t="n">
        <f aca="false">SUM(T22:T37)+T4+T5</f>
        <v>1145</v>
      </c>
      <c r="U38" s="315" t="n">
        <f aca="false">SUM(U22:U37)+U4+U5</f>
        <v>1129</v>
      </c>
      <c r="V38" s="315" t="n">
        <f aca="false">SUM(V22:V37)+V4+V5</f>
        <v>1061</v>
      </c>
      <c r="W38" s="315" t="n">
        <f aca="false">SUM(W22:W37)+W4+W5</f>
        <v>983</v>
      </c>
      <c r="X38" s="315" t="n">
        <f aca="false">SUM(X22:X37)+X4+X5</f>
        <v>865</v>
      </c>
      <c r="Y38" s="315" t="n">
        <f aca="false">SUM(Y22:Y37)+Y4+Y5</f>
        <v>807</v>
      </c>
      <c r="Z38" s="316"/>
      <c r="AA38" s="233"/>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234"/>
      <c r="DO38" s="234"/>
      <c r="DP38" s="234"/>
      <c r="DQ38" s="234"/>
      <c r="DR38" s="234"/>
      <c r="DS38" s="234"/>
      <c r="DT38" s="234"/>
      <c r="DU38" s="234"/>
      <c r="DV38" s="234"/>
      <c r="DW38" s="234"/>
      <c r="DX38" s="234"/>
      <c r="DY38" s="234"/>
      <c r="DZ38" s="234"/>
      <c r="EA38" s="234"/>
      <c r="EB38" s="234"/>
      <c r="EC38" s="234"/>
      <c r="ED38" s="234"/>
      <c r="EE38" s="234"/>
      <c r="EF38" s="234"/>
      <c r="EG38" s="234"/>
      <c r="EH38" s="234"/>
      <c r="EI38" s="234"/>
      <c r="EJ38" s="234"/>
      <c r="EK38" s="234"/>
      <c r="EL38" s="234"/>
      <c r="EM38" s="234"/>
      <c r="EN38" s="234"/>
      <c r="EO38" s="234"/>
      <c r="EP38" s="234"/>
      <c r="EQ38" s="234"/>
      <c r="ER38" s="234"/>
      <c r="ES38" s="234"/>
      <c r="ET38" s="234"/>
      <c r="EU38" s="234"/>
      <c r="EV38" s="234"/>
      <c r="EW38" s="234"/>
      <c r="EX38" s="234"/>
      <c r="EY38" s="234"/>
      <c r="EZ38" s="234"/>
      <c r="FA38" s="234"/>
      <c r="FB38" s="234"/>
      <c r="FC38" s="234"/>
      <c r="FD38" s="234"/>
      <c r="FE38" s="234"/>
      <c r="FF38" s="234"/>
      <c r="FG38" s="234"/>
      <c r="FH38" s="234"/>
      <c r="FI38" s="234"/>
      <c r="FJ38" s="234"/>
      <c r="FK38" s="234"/>
      <c r="FL38" s="234"/>
      <c r="FM38" s="234"/>
      <c r="FN38" s="234"/>
      <c r="FO38" s="234"/>
      <c r="FP38" s="234"/>
      <c r="FQ38" s="234"/>
      <c r="FR38" s="234"/>
      <c r="FS38" s="234"/>
      <c r="FT38" s="234"/>
      <c r="FU38" s="234"/>
      <c r="FV38" s="234"/>
      <c r="FW38" s="234"/>
      <c r="FX38" s="234"/>
      <c r="FY38" s="234"/>
      <c r="FZ38" s="234"/>
      <c r="GA38" s="234"/>
      <c r="GB38" s="234"/>
      <c r="GC38" s="234"/>
      <c r="GD38" s="234"/>
      <c r="GE38" s="234"/>
      <c r="GF38" s="234"/>
      <c r="GG38" s="234"/>
      <c r="GH38" s="234"/>
      <c r="GI38" s="234"/>
      <c r="GJ38" s="234"/>
      <c r="GK38" s="234"/>
      <c r="GL38" s="234"/>
      <c r="GM38" s="234"/>
      <c r="GN38" s="234"/>
      <c r="GO38" s="234"/>
      <c r="GP38" s="234"/>
      <c r="GQ38" s="234"/>
      <c r="GR38" s="234"/>
      <c r="GS38" s="234"/>
      <c r="GT38" s="234"/>
      <c r="GU38" s="234"/>
      <c r="GV38" s="234"/>
      <c r="GW38" s="234"/>
      <c r="GX38" s="234"/>
      <c r="GY38" s="234"/>
      <c r="GZ38" s="234"/>
      <c r="HA38" s="234"/>
      <c r="HB38" s="234"/>
      <c r="HC38" s="234"/>
      <c r="HD38" s="234"/>
      <c r="HE38" s="234"/>
      <c r="HF38" s="234"/>
      <c r="HG38" s="234"/>
      <c r="HH38" s="234"/>
      <c r="HI38" s="234"/>
      <c r="HJ38" s="234"/>
      <c r="HK38" s="234"/>
      <c r="HL38" s="234"/>
      <c r="HM38" s="234"/>
      <c r="HN38" s="234"/>
      <c r="HO38" s="234"/>
      <c r="HP38" s="234"/>
      <c r="HQ38" s="234"/>
      <c r="HR38" s="234"/>
      <c r="HS38" s="234"/>
      <c r="HT38" s="234"/>
      <c r="HU38" s="234"/>
      <c r="HV38" s="234"/>
      <c r="HW38" s="234"/>
      <c r="HX38" s="234"/>
      <c r="HY38" s="234"/>
      <c r="HZ38" s="234"/>
      <c r="IA38" s="234"/>
      <c r="IB38" s="234"/>
      <c r="IC38" s="234"/>
      <c r="ID38" s="234"/>
      <c r="IE38" s="234"/>
      <c r="IF38" s="234"/>
      <c r="IG38" s="234"/>
      <c r="IH38" s="234"/>
      <c r="II38" s="234"/>
      <c r="IJ38" s="234"/>
      <c r="IK38" s="234"/>
      <c r="IL38" s="234"/>
      <c r="IM38" s="234"/>
      <c r="IN38" s="234"/>
      <c r="IO38" s="234"/>
      <c r="IP38" s="234"/>
      <c r="IQ38" s="234"/>
      <c r="IR38" s="234"/>
      <c r="IS38" s="234"/>
      <c r="IT38" s="234"/>
      <c r="IU38" s="234"/>
      <c r="IV38" s="234"/>
      <c r="IW38" s="234"/>
    </row>
    <row r="39" customFormat="false" ht="16.5" hidden="false" customHeight="false" outlineLevel="0" collapsed="false">
      <c r="A39" s="317" t="s">
        <v>85</v>
      </c>
      <c r="B39" s="318"/>
      <c r="C39" s="319"/>
      <c r="D39" s="319"/>
      <c r="E39" s="320"/>
      <c r="F39" s="319"/>
      <c r="G39" s="319"/>
      <c r="H39" s="319"/>
      <c r="I39" s="319"/>
      <c r="J39" s="319"/>
      <c r="K39" s="319"/>
      <c r="L39" s="319"/>
      <c r="M39" s="319"/>
      <c r="N39" s="319"/>
      <c r="O39" s="319"/>
      <c r="P39" s="319"/>
      <c r="Q39" s="319"/>
      <c r="R39" s="319"/>
      <c r="S39" s="319"/>
      <c r="T39" s="319"/>
      <c r="U39" s="319"/>
      <c r="V39" s="319"/>
      <c r="W39" s="319"/>
      <c r="X39" s="319"/>
      <c r="Y39" s="321"/>
      <c r="Z39" s="232"/>
      <c r="AA39" s="233"/>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c r="DP39" s="234"/>
      <c r="DQ39" s="234"/>
      <c r="DR39" s="234"/>
      <c r="DS39" s="234"/>
      <c r="DT39" s="234"/>
      <c r="DU39" s="234"/>
      <c r="DV39" s="234"/>
      <c r="DW39" s="234"/>
      <c r="DX39" s="234"/>
      <c r="DY39" s="234"/>
      <c r="DZ39" s="234"/>
      <c r="EA39" s="234"/>
      <c r="EB39" s="234"/>
      <c r="EC39" s="234"/>
      <c r="ED39" s="234"/>
      <c r="EE39" s="234"/>
      <c r="EF39" s="234"/>
      <c r="EG39" s="234"/>
      <c r="EH39" s="234"/>
      <c r="EI39" s="234"/>
      <c r="EJ39" s="234"/>
      <c r="EK39" s="234"/>
      <c r="EL39" s="234"/>
      <c r="EM39" s="234"/>
      <c r="EN39" s="234"/>
      <c r="EO39" s="234"/>
      <c r="EP39" s="234"/>
      <c r="EQ39" s="234"/>
      <c r="ER39" s="234"/>
      <c r="ES39" s="234"/>
      <c r="ET39" s="234"/>
      <c r="EU39" s="234"/>
      <c r="EV39" s="234"/>
      <c r="EW39" s="234"/>
      <c r="EX39" s="234"/>
      <c r="EY39" s="234"/>
      <c r="EZ39" s="234"/>
      <c r="FA39" s="234"/>
      <c r="FB39" s="234"/>
      <c r="FC39" s="234"/>
      <c r="FD39" s="234"/>
      <c r="FE39" s="234"/>
      <c r="FF39" s="234"/>
      <c r="FG39" s="234"/>
      <c r="FH39" s="234"/>
      <c r="FI39" s="234"/>
      <c r="FJ39" s="234"/>
      <c r="FK39" s="234"/>
      <c r="FL39" s="234"/>
      <c r="FM39" s="234"/>
      <c r="FN39" s="234"/>
      <c r="FO39" s="234"/>
      <c r="FP39" s="234"/>
      <c r="FQ39" s="234"/>
      <c r="FR39" s="234"/>
      <c r="FS39" s="234"/>
      <c r="FT39" s="234"/>
      <c r="FU39" s="234"/>
      <c r="FV39" s="234"/>
      <c r="FW39" s="234"/>
      <c r="FX39" s="234"/>
      <c r="FY39" s="234"/>
      <c r="FZ39" s="234"/>
      <c r="GA39" s="234"/>
      <c r="GB39" s="234"/>
      <c r="GC39" s="234"/>
      <c r="GD39" s="234"/>
      <c r="GE39" s="234"/>
      <c r="GF39" s="234"/>
      <c r="GG39" s="234"/>
      <c r="GH39" s="234"/>
      <c r="GI39" s="234"/>
      <c r="GJ39" s="234"/>
      <c r="GK39" s="234"/>
      <c r="GL39" s="234"/>
      <c r="GM39" s="234"/>
      <c r="GN39" s="234"/>
      <c r="GO39" s="234"/>
      <c r="GP39" s="234"/>
      <c r="GQ39" s="234"/>
      <c r="GR39" s="234"/>
      <c r="GS39" s="234"/>
      <c r="GT39" s="234"/>
      <c r="GU39" s="234"/>
      <c r="GV39" s="234"/>
      <c r="GW39" s="234"/>
      <c r="GX39" s="234"/>
      <c r="GY39" s="234"/>
      <c r="GZ39" s="234"/>
      <c r="HA39" s="234"/>
      <c r="HB39" s="234"/>
      <c r="HC39" s="234"/>
      <c r="HD39" s="234"/>
      <c r="HE39" s="234"/>
      <c r="HF39" s="234"/>
      <c r="HG39" s="234"/>
      <c r="HH39" s="234"/>
      <c r="HI39" s="234"/>
      <c r="HJ39" s="234"/>
      <c r="HK39" s="234"/>
      <c r="HL39" s="234"/>
      <c r="HM39" s="234"/>
      <c r="HN39" s="234"/>
      <c r="HO39" s="234"/>
      <c r="HP39" s="234"/>
      <c r="HQ39" s="234"/>
      <c r="HR39" s="234"/>
      <c r="HS39" s="234"/>
      <c r="HT39" s="234"/>
      <c r="HU39" s="234"/>
      <c r="HV39" s="234"/>
      <c r="HW39" s="234"/>
      <c r="HX39" s="234"/>
      <c r="HY39" s="234"/>
      <c r="HZ39" s="234"/>
      <c r="IA39" s="234"/>
      <c r="IB39" s="234"/>
      <c r="IC39" s="234"/>
      <c r="ID39" s="234"/>
      <c r="IE39" s="234"/>
      <c r="IF39" s="234"/>
      <c r="IG39" s="234"/>
      <c r="IH39" s="234"/>
      <c r="II39" s="234"/>
      <c r="IJ39" s="234"/>
      <c r="IK39" s="234"/>
      <c r="IL39" s="234"/>
      <c r="IM39" s="234"/>
      <c r="IN39" s="234"/>
      <c r="IO39" s="234"/>
      <c r="IP39" s="234"/>
      <c r="IQ39" s="234"/>
      <c r="IR39" s="234"/>
      <c r="IS39" s="234"/>
      <c r="IT39" s="234"/>
      <c r="IU39" s="234"/>
      <c r="IV39" s="234"/>
      <c r="IW39" s="234"/>
    </row>
    <row r="40" customFormat="false" ht="13.5" hidden="false" customHeight="false" outlineLevel="0" collapsed="false">
      <c r="A40" s="322"/>
      <c r="B40" s="323"/>
      <c r="C40" s="324"/>
      <c r="D40" s="324"/>
      <c r="E40" s="325"/>
      <c r="F40" s="324"/>
      <c r="G40" s="324"/>
      <c r="H40" s="324"/>
      <c r="I40" s="324"/>
      <c r="J40" s="324"/>
      <c r="K40" s="324"/>
      <c r="L40" s="324"/>
      <c r="M40" s="324"/>
      <c r="N40" s="324"/>
      <c r="O40" s="324"/>
      <c r="P40" s="324"/>
      <c r="Q40" s="324"/>
      <c r="R40" s="324"/>
      <c r="S40" s="324"/>
      <c r="T40" s="324"/>
      <c r="U40" s="324"/>
      <c r="V40" s="324"/>
      <c r="W40" s="324"/>
      <c r="X40" s="324"/>
      <c r="Y40" s="326"/>
      <c r="Z40" s="327" t="s">
        <v>86</v>
      </c>
      <c r="AA40" s="328" t="s">
        <v>87</v>
      </c>
      <c r="AB40" s="234"/>
      <c r="AC40" s="234"/>
      <c r="AD40" s="234"/>
      <c r="AE40" s="234"/>
      <c r="AF40" s="329"/>
      <c r="AG40" s="329"/>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234"/>
      <c r="DO40" s="234"/>
      <c r="DP40" s="234"/>
      <c r="DQ40" s="234"/>
      <c r="DR40" s="234"/>
      <c r="DS40" s="234"/>
      <c r="DT40" s="234"/>
      <c r="DU40" s="234"/>
      <c r="DV40" s="234"/>
      <c r="DW40" s="234"/>
      <c r="DX40" s="234"/>
      <c r="DY40" s="234"/>
      <c r="DZ40" s="234"/>
      <c r="EA40" s="234"/>
      <c r="EB40" s="234"/>
      <c r="EC40" s="234"/>
      <c r="ED40" s="234"/>
      <c r="EE40" s="234"/>
      <c r="EF40" s="234"/>
      <c r="EG40" s="234"/>
      <c r="EH40" s="234"/>
      <c r="EI40" s="234"/>
      <c r="EJ40" s="234"/>
      <c r="EK40" s="234"/>
      <c r="EL40" s="234"/>
      <c r="EM40" s="234"/>
      <c r="EN40" s="234"/>
      <c r="EO40" s="234"/>
      <c r="EP40" s="234"/>
      <c r="EQ40" s="234"/>
      <c r="ER40" s="234"/>
      <c r="ES40" s="234"/>
      <c r="ET40" s="234"/>
      <c r="EU40" s="234"/>
      <c r="EV40" s="234"/>
      <c r="EW40" s="234"/>
      <c r="EX40" s="234"/>
      <c r="EY40" s="234"/>
      <c r="EZ40" s="234"/>
      <c r="FA40" s="234"/>
      <c r="FB40" s="234"/>
      <c r="FC40" s="234"/>
      <c r="FD40" s="234"/>
      <c r="FE40" s="234"/>
      <c r="FF40" s="234"/>
      <c r="FG40" s="234"/>
      <c r="FH40" s="234"/>
      <c r="FI40" s="234"/>
      <c r="FJ40" s="234"/>
      <c r="FK40" s="234"/>
      <c r="FL40" s="234"/>
      <c r="FM40" s="234"/>
      <c r="FN40" s="234"/>
      <c r="FO40" s="234"/>
      <c r="FP40" s="234"/>
      <c r="FQ40" s="234"/>
      <c r="FR40" s="234"/>
      <c r="FS40" s="234"/>
      <c r="FT40" s="234"/>
      <c r="FU40" s="234"/>
      <c r="FV40" s="234"/>
      <c r="FW40" s="234"/>
      <c r="FX40" s="234"/>
      <c r="FY40" s="234"/>
      <c r="FZ40" s="234"/>
      <c r="GA40" s="234"/>
      <c r="GB40" s="234"/>
      <c r="GC40" s="234"/>
      <c r="GD40" s="234"/>
      <c r="GE40" s="234"/>
      <c r="GF40" s="234"/>
      <c r="GG40" s="234"/>
      <c r="GH40" s="234"/>
      <c r="GI40" s="234"/>
      <c r="GJ40" s="234"/>
      <c r="GK40" s="234"/>
      <c r="GL40" s="234"/>
      <c r="GM40" s="234"/>
      <c r="GN40" s="234"/>
      <c r="GO40" s="234"/>
      <c r="GP40" s="234"/>
      <c r="GQ40" s="234"/>
      <c r="GR40" s="234"/>
      <c r="GS40" s="234"/>
      <c r="GT40" s="234"/>
      <c r="GU40" s="234"/>
      <c r="GV40" s="234"/>
      <c r="GW40" s="234"/>
      <c r="GX40" s="234"/>
      <c r="GY40" s="234"/>
      <c r="GZ40" s="234"/>
      <c r="HA40" s="234"/>
      <c r="HB40" s="234"/>
      <c r="HC40" s="234"/>
      <c r="HD40" s="234"/>
      <c r="HE40" s="234"/>
      <c r="HF40" s="234"/>
      <c r="HG40" s="234"/>
      <c r="HH40" s="234"/>
      <c r="HI40" s="234"/>
      <c r="HJ40" s="234"/>
      <c r="HK40" s="234"/>
      <c r="HL40" s="234"/>
      <c r="HM40" s="234"/>
      <c r="HN40" s="234"/>
      <c r="HO40" s="234"/>
      <c r="HP40" s="234"/>
      <c r="HQ40" s="234"/>
      <c r="HR40" s="234"/>
      <c r="HS40" s="234"/>
      <c r="HT40" s="234"/>
      <c r="HU40" s="234"/>
      <c r="HV40" s="234"/>
      <c r="HW40" s="234"/>
      <c r="HX40" s="234"/>
      <c r="HY40" s="234"/>
      <c r="HZ40" s="234"/>
      <c r="IA40" s="234"/>
      <c r="IB40" s="234"/>
      <c r="IC40" s="234"/>
      <c r="ID40" s="234"/>
      <c r="IE40" s="234"/>
      <c r="IF40" s="234"/>
      <c r="IG40" s="234"/>
      <c r="IH40" s="234"/>
      <c r="II40" s="234"/>
      <c r="IJ40" s="234"/>
      <c r="IK40" s="234"/>
      <c r="IL40" s="234"/>
      <c r="IM40" s="234"/>
      <c r="IN40" s="234"/>
      <c r="IO40" s="234"/>
      <c r="IP40" s="234"/>
      <c r="IQ40" s="234"/>
      <c r="IR40" s="234"/>
      <c r="IS40" s="234"/>
      <c r="IT40" s="234"/>
      <c r="IU40" s="234"/>
      <c r="IV40" s="234"/>
      <c r="IW40" s="234"/>
    </row>
    <row r="41" customFormat="false" ht="12.75" hidden="false" customHeight="true" outlineLevel="0" collapsed="false">
      <c r="A41" s="330" t="s">
        <v>88</v>
      </c>
      <c r="B41" s="331" t="n">
        <v>49</v>
      </c>
      <c r="C41" s="331" t="n">
        <v>43</v>
      </c>
      <c r="D41" s="331" t="n">
        <v>40</v>
      </c>
      <c r="E41" s="332" t="n">
        <v>39</v>
      </c>
      <c r="F41" s="331" t="n">
        <v>33</v>
      </c>
      <c r="G41" s="331" t="n">
        <v>33</v>
      </c>
      <c r="H41" s="331" t="n">
        <v>40</v>
      </c>
      <c r="I41" s="331" t="n">
        <v>40</v>
      </c>
      <c r="J41" s="331" t="n">
        <v>40</v>
      </c>
      <c r="K41" s="331" t="n">
        <v>40</v>
      </c>
      <c r="L41" s="331" t="n">
        <v>40</v>
      </c>
      <c r="M41" s="331" t="n">
        <v>42</v>
      </c>
      <c r="N41" s="331" t="n">
        <v>41</v>
      </c>
      <c r="O41" s="331" t="n">
        <v>37</v>
      </c>
      <c r="P41" s="331" t="n">
        <v>67</v>
      </c>
      <c r="Q41" s="331" t="n">
        <v>41</v>
      </c>
      <c r="R41" s="331" t="n">
        <v>52</v>
      </c>
      <c r="S41" s="331" t="n">
        <v>48</v>
      </c>
      <c r="T41" s="331" t="n">
        <v>77</v>
      </c>
      <c r="U41" s="331" t="n">
        <v>54</v>
      </c>
      <c r="V41" s="331" t="n">
        <v>38</v>
      </c>
      <c r="W41" s="331" t="n">
        <v>40</v>
      </c>
      <c r="X41" s="331" t="n">
        <v>39</v>
      </c>
      <c r="Y41" s="333" t="n">
        <v>42</v>
      </c>
      <c r="Z41" s="334" t="n">
        <v>80</v>
      </c>
      <c r="AA41" s="335" t="e">
        <f aca="false">-Economics!D34/Economics!I34</f>
        <v>#VALUE!</v>
      </c>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234"/>
      <c r="DO41" s="234"/>
      <c r="DP41" s="234"/>
      <c r="DQ41" s="234"/>
      <c r="DR41" s="234"/>
      <c r="DS41" s="234"/>
      <c r="DT41" s="234"/>
      <c r="DU41" s="234"/>
      <c r="DV41" s="234"/>
      <c r="DW41" s="234"/>
      <c r="DX41" s="234"/>
      <c r="DY41" s="234"/>
      <c r="DZ41" s="234"/>
      <c r="EA41" s="234"/>
      <c r="EB41" s="234"/>
      <c r="EC41" s="234"/>
      <c r="ED41" s="234"/>
      <c r="EE41" s="234"/>
      <c r="EF41" s="234"/>
      <c r="EG41" s="234"/>
      <c r="EH41" s="234"/>
      <c r="EI41" s="234"/>
      <c r="EJ41" s="234"/>
      <c r="EK41" s="234"/>
      <c r="EL41" s="234"/>
      <c r="EM41" s="234"/>
      <c r="EN41" s="234"/>
      <c r="EO41" s="234"/>
      <c r="EP41" s="234"/>
      <c r="EQ41" s="234"/>
      <c r="ER41" s="234"/>
      <c r="ES41" s="234"/>
      <c r="ET41" s="234"/>
      <c r="EU41" s="234"/>
      <c r="EV41" s="234"/>
      <c r="EW41" s="234"/>
      <c r="EX41" s="234"/>
      <c r="EY41" s="234"/>
      <c r="EZ41" s="234"/>
      <c r="FA41" s="234"/>
      <c r="FB41" s="234"/>
      <c r="FC41" s="234"/>
      <c r="FD41" s="234"/>
      <c r="FE41" s="234"/>
      <c r="FF41" s="234"/>
      <c r="FG41" s="234"/>
      <c r="FH41" s="234"/>
      <c r="FI41" s="234"/>
      <c r="FJ41" s="234"/>
      <c r="FK41" s="234"/>
      <c r="FL41" s="234"/>
      <c r="FM41" s="234"/>
      <c r="FN41" s="234"/>
      <c r="FO41" s="234"/>
      <c r="FP41" s="234"/>
      <c r="FQ41" s="234"/>
      <c r="FR41" s="234"/>
      <c r="FS41" s="234"/>
      <c r="FT41" s="234"/>
      <c r="FU41" s="234"/>
      <c r="FV41" s="234"/>
      <c r="FW41" s="234"/>
      <c r="FX41" s="234"/>
      <c r="FY41" s="234"/>
      <c r="FZ41" s="234"/>
      <c r="GA41" s="234"/>
      <c r="GB41" s="234"/>
      <c r="GC41" s="234"/>
      <c r="GD41" s="234"/>
      <c r="GE41" s="234"/>
      <c r="GF41" s="234"/>
      <c r="GG41" s="234"/>
      <c r="GH41" s="234"/>
      <c r="GI41" s="234"/>
      <c r="GJ41" s="234"/>
      <c r="GK41" s="234"/>
      <c r="GL41" s="234"/>
      <c r="GM41" s="234"/>
      <c r="GN41" s="234"/>
      <c r="GO41" s="234"/>
      <c r="GP41" s="234"/>
      <c r="GQ41" s="234"/>
      <c r="GR41" s="234"/>
      <c r="GS41" s="234"/>
      <c r="GT41" s="234"/>
      <c r="GU41" s="234"/>
      <c r="GV41" s="234"/>
      <c r="GW41" s="234"/>
      <c r="GX41" s="234"/>
      <c r="GY41" s="234"/>
      <c r="GZ41" s="234"/>
      <c r="HA41" s="234"/>
      <c r="HB41" s="234"/>
      <c r="HC41" s="234"/>
      <c r="HD41" s="234"/>
      <c r="HE41" s="234"/>
      <c r="HF41" s="234"/>
      <c r="HG41" s="234"/>
      <c r="HH41" s="234"/>
      <c r="HI41" s="234"/>
      <c r="HJ41" s="234"/>
      <c r="HK41" s="234"/>
      <c r="HL41" s="234"/>
      <c r="HM41" s="234"/>
      <c r="HN41" s="234"/>
      <c r="HO41" s="234"/>
      <c r="HP41" s="234"/>
      <c r="HQ41" s="234"/>
      <c r="HR41" s="234"/>
      <c r="HS41" s="234"/>
      <c r="HT41" s="234"/>
      <c r="HU41" s="234"/>
      <c r="HV41" s="234"/>
      <c r="HW41" s="234"/>
      <c r="HX41" s="234"/>
      <c r="HY41" s="234"/>
      <c r="HZ41" s="234"/>
      <c r="IA41" s="234"/>
      <c r="IB41" s="234"/>
      <c r="IC41" s="234"/>
      <c r="ID41" s="234"/>
      <c r="IE41" s="234"/>
      <c r="IF41" s="234"/>
      <c r="IG41" s="234"/>
      <c r="IH41" s="234"/>
      <c r="II41" s="234"/>
      <c r="IJ41" s="234"/>
      <c r="IK41" s="234"/>
      <c r="IL41" s="234"/>
      <c r="IM41" s="234"/>
      <c r="IN41" s="234"/>
      <c r="IO41" s="234"/>
      <c r="IP41" s="234"/>
      <c r="IQ41" s="234"/>
      <c r="IR41" s="234"/>
      <c r="IS41" s="234"/>
      <c r="IT41" s="234"/>
      <c r="IU41" s="234"/>
      <c r="IV41" s="234"/>
      <c r="IW41" s="234"/>
    </row>
    <row r="42" customFormat="false" ht="15" hidden="false" customHeight="true" outlineLevel="0" collapsed="false">
      <c r="A42" s="336" t="s">
        <v>89</v>
      </c>
      <c r="B42" s="337" t="n">
        <v>77</v>
      </c>
      <c r="C42" s="337" t="n">
        <v>56</v>
      </c>
      <c r="D42" s="337" t="n">
        <v>38</v>
      </c>
      <c r="E42" s="338" t="n">
        <v>36</v>
      </c>
      <c r="F42" s="337" t="n">
        <v>33</v>
      </c>
      <c r="G42" s="337" t="n">
        <v>37</v>
      </c>
      <c r="H42" s="337" t="n">
        <v>36</v>
      </c>
      <c r="I42" s="337" t="n">
        <v>37</v>
      </c>
      <c r="J42" s="337" t="n">
        <v>37</v>
      </c>
      <c r="K42" s="337" t="n">
        <v>39</v>
      </c>
      <c r="L42" s="337" t="n">
        <v>35</v>
      </c>
      <c r="M42" s="337" t="n">
        <v>37</v>
      </c>
      <c r="N42" s="337" t="n">
        <v>36</v>
      </c>
      <c r="O42" s="337" t="n">
        <v>52</v>
      </c>
      <c r="P42" s="337" t="n">
        <v>34</v>
      </c>
      <c r="Q42" s="337" t="n">
        <v>36</v>
      </c>
      <c r="R42" s="337" t="n">
        <v>34</v>
      </c>
      <c r="S42" s="337" t="n">
        <v>36</v>
      </c>
      <c r="T42" s="337" t="n">
        <v>36</v>
      </c>
      <c r="U42" s="337" t="n">
        <v>37</v>
      </c>
      <c r="V42" s="337" t="n">
        <v>37</v>
      </c>
      <c r="W42" s="337" t="n">
        <v>38</v>
      </c>
      <c r="X42" s="337" t="n">
        <v>34</v>
      </c>
      <c r="Y42" s="339" t="n">
        <v>37</v>
      </c>
      <c r="Z42" s="334" t="n">
        <v>78</v>
      </c>
      <c r="AA42" s="335" t="e">
        <f aca="false">-Economics!D35/Economics!I35</f>
        <v>#VALUE!</v>
      </c>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c r="DP42" s="234"/>
      <c r="DQ42" s="234"/>
      <c r="DR42" s="234"/>
      <c r="DS42" s="234"/>
      <c r="DT42" s="234"/>
      <c r="DU42" s="234"/>
      <c r="DV42" s="234"/>
      <c r="DW42" s="234"/>
      <c r="DX42" s="234"/>
      <c r="DY42" s="234"/>
      <c r="DZ42" s="234"/>
      <c r="EA42" s="234"/>
      <c r="EB42" s="234"/>
      <c r="EC42" s="234"/>
      <c r="ED42" s="234"/>
      <c r="EE42" s="234"/>
      <c r="EF42" s="234"/>
      <c r="EG42" s="234"/>
      <c r="EH42" s="234"/>
      <c r="EI42" s="234"/>
      <c r="EJ42" s="234"/>
      <c r="EK42" s="234"/>
      <c r="EL42" s="234"/>
      <c r="EM42" s="234"/>
      <c r="EN42" s="234"/>
      <c r="EO42" s="234"/>
      <c r="EP42" s="234"/>
      <c r="EQ42" s="234"/>
      <c r="ER42" s="234"/>
      <c r="ES42" s="234"/>
      <c r="ET42" s="234"/>
      <c r="EU42" s="234"/>
      <c r="EV42" s="234"/>
      <c r="EW42" s="234"/>
      <c r="EX42" s="234"/>
      <c r="EY42" s="234"/>
      <c r="EZ42" s="234"/>
      <c r="FA42" s="234"/>
      <c r="FB42" s="234"/>
      <c r="FC42" s="234"/>
      <c r="FD42" s="234"/>
      <c r="FE42" s="234"/>
      <c r="FF42" s="234"/>
      <c r="FG42" s="234"/>
      <c r="FH42" s="234"/>
      <c r="FI42" s="234"/>
      <c r="FJ42" s="234"/>
      <c r="FK42" s="234"/>
      <c r="FL42" s="234"/>
      <c r="FM42" s="234"/>
      <c r="FN42" s="234"/>
      <c r="FO42" s="234"/>
      <c r="FP42" s="234"/>
      <c r="FQ42" s="234"/>
      <c r="FR42" s="234"/>
      <c r="FS42" s="234"/>
      <c r="FT42" s="234"/>
      <c r="FU42" s="234"/>
      <c r="FV42" s="234"/>
      <c r="FW42" s="234"/>
      <c r="FX42" s="234"/>
      <c r="FY42" s="234"/>
      <c r="FZ42" s="234"/>
      <c r="GA42" s="234"/>
      <c r="GB42" s="234"/>
      <c r="GC42" s="234"/>
      <c r="GD42" s="234"/>
      <c r="GE42" s="234"/>
      <c r="GF42" s="234"/>
      <c r="GG42" s="234"/>
      <c r="GH42" s="234"/>
      <c r="GI42" s="234"/>
      <c r="GJ42" s="234"/>
      <c r="GK42" s="234"/>
      <c r="GL42" s="234"/>
      <c r="GM42" s="234"/>
      <c r="GN42" s="234"/>
      <c r="GO42" s="234"/>
      <c r="GP42" s="234"/>
      <c r="GQ42" s="234"/>
      <c r="GR42" s="234"/>
      <c r="GS42" s="234"/>
      <c r="GT42" s="234"/>
      <c r="GU42" s="234"/>
      <c r="GV42" s="234"/>
      <c r="GW42" s="234"/>
      <c r="GX42" s="234"/>
      <c r="GY42" s="234"/>
      <c r="GZ42" s="234"/>
      <c r="HA42" s="234"/>
      <c r="HB42" s="234"/>
      <c r="HC42" s="234"/>
      <c r="HD42" s="234"/>
      <c r="HE42" s="234"/>
      <c r="HF42" s="234"/>
      <c r="HG42" s="234"/>
      <c r="HH42" s="234"/>
      <c r="HI42" s="234"/>
      <c r="HJ42" s="234"/>
      <c r="HK42" s="234"/>
      <c r="HL42" s="234"/>
      <c r="HM42" s="234"/>
      <c r="HN42" s="234"/>
      <c r="HO42" s="234"/>
      <c r="HP42" s="234"/>
      <c r="HQ42" s="234"/>
      <c r="HR42" s="234"/>
      <c r="HS42" s="234"/>
      <c r="HT42" s="234"/>
      <c r="HU42" s="234"/>
      <c r="HV42" s="234"/>
      <c r="HW42" s="234"/>
      <c r="HX42" s="234"/>
      <c r="HY42" s="234"/>
      <c r="HZ42" s="234"/>
      <c r="IA42" s="234"/>
      <c r="IB42" s="234"/>
      <c r="IC42" s="234"/>
      <c r="ID42" s="234"/>
      <c r="IE42" s="234"/>
      <c r="IF42" s="234"/>
      <c r="IG42" s="234"/>
      <c r="IH42" s="234"/>
      <c r="II42" s="234"/>
      <c r="IJ42" s="234"/>
      <c r="IK42" s="234"/>
      <c r="IL42" s="234"/>
      <c r="IM42" s="234"/>
      <c r="IN42" s="234"/>
      <c r="IO42" s="234"/>
      <c r="IP42" s="234"/>
      <c r="IQ42" s="234"/>
      <c r="IR42" s="234"/>
      <c r="IS42" s="234"/>
      <c r="IT42" s="234"/>
      <c r="IU42" s="234"/>
      <c r="IV42" s="234"/>
      <c r="IW42" s="234"/>
    </row>
    <row r="43" customFormat="false" ht="12.75" hidden="false" customHeight="true" outlineLevel="0" collapsed="false">
      <c r="A43" s="340" t="s">
        <v>90</v>
      </c>
      <c r="B43" s="341" t="n">
        <v>99</v>
      </c>
      <c r="C43" s="341" t="n">
        <v>62</v>
      </c>
      <c r="D43" s="341" t="n">
        <v>39</v>
      </c>
      <c r="E43" s="342" t="n">
        <v>36</v>
      </c>
      <c r="F43" s="341" t="n">
        <v>46</v>
      </c>
      <c r="G43" s="341" t="n">
        <v>98</v>
      </c>
      <c r="H43" s="341" t="n">
        <v>60</v>
      </c>
      <c r="I43" s="341" t="n">
        <v>76</v>
      </c>
      <c r="J43" s="341" t="n">
        <v>97</v>
      </c>
      <c r="K43" s="341" t="n">
        <v>35</v>
      </c>
      <c r="L43" s="341" t="n">
        <v>51</v>
      </c>
      <c r="M43" s="341" t="n">
        <v>59</v>
      </c>
      <c r="N43" s="341" t="n">
        <v>51</v>
      </c>
      <c r="O43" s="341" t="n">
        <v>100</v>
      </c>
      <c r="P43" s="341" t="n">
        <v>63</v>
      </c>
      <c r="Q43" s="341" t="n">
        <v>70</v>
      </c>
      <c r="R43" s="341" t="n">
        <v>87</v>
      </c>
      <c r="S43" s="341" t="n">
        <v>85</v>
      </c>
      <c r="T43" s="341" t="n">
        <v>87</v>
      </c>
      <c r="U43" s="341" t="n">
        <v>87</v>
      </c>
      <c r="V43" s="341" t="n">
        <v>50</v>
      </c>
      <c r="W43" s="341" t="n">
        <v>35</v>
      </c>
      <c r="X43" s="341" t="n">
        <v>35</v>
      </c>
      <c r="Y43" s="343" t="n">
        <v>35</v>
      </c>
      <c r="Z43" s="344" t="n">
        <v>103</v>
      </c>
      <c r="AA43" s="345" t="e">
        <f aca="false">-Economics!D36/Economics!I36</f>
        <v>#VALUE!</v>
      </c>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234"/>
      <c r="DO43" s="234"/>
      <c r="DP43" s="234"/>
      <c r="DQ43" s="234"/>
      <c r="DR43" s="234"/>
      <c r="DS43" s="234"/>
      <c r="DT43" s="234"/>
      <c r="DU43" s="234"/>
      <c r="DV43" s="234"/>
      <c r="DW43" s="234"/>
      <c r="DX43" s="234"/>
      <c r="DY43" s="234"/>
      <c r="DZ43" s="234"/>
      <c r="EA43" s="234"/>
      <c r="EB43" s="234"/>
      <c r="EC43" s="234"/>
      <c r="ED43" s="234"/>
      <c r="EE43" s="234"/>
      <c r="EF43" s="234"/>
      <c r="EG43" s="234"/>
      <c r="EH43" s="234"/>
      <c r="EI43" s="234"/>
      <c r="EJ43" s="234"/>
      <c r="EK43" s="234"/>
      <c r="EL43" s="234"/>
      <c r="EM43" s="234"/>
      <c r="EN43" s="234"/>
      <c r="EO43" s="234"/>
      <c r="EP43" s="234"/>
      <c r="EQ43" s="234"/>
      <c r="ER43" s="234"/>
      <c r="ES43" s="234"/>
      <c r="ET43" s="234"/>
      <c r="EU43" s="234"/>
      <c r="EV43" s="234"/>
      <c r="EW43" s="234"/>
      <c r="EX43" s="234"/>
      <c r="EY43" s="234"/>
      <c r="EZ43" s="234"/>
      <c r="FA43" s="234"/>
      <c r="FB43" s="234"/>
      <c r="FC43" s="234"/>
      <c r="FD43" s="234"/>
      <c r="FE43" s="234"/>
      <c r="FF43" s="234"/>
      <c r="FG43" s="234"/>
      <c r="FH43" s="234"/>
      <c r="FI43" s="234"/>
      <c r="FJ43" s="234"/>
      <c r="FK43" s="234"/>
      <c r="FL43" s="234"/>
      <c r="FM43" s="234"/>
      <c r="FN43" s="234"/>
      <c r="FO43" s="234"/>
      <c r="FP43" s="234"/>
      <c r="FQ43" s="234"/>
      <c r="FR43" s="234"/>
      <c r="FS43" s="234"/>
      <c r="FT43" s="234"/>
      <c r="FU43" s="234"/>
      <c r="FV43" s="234"/>
      <c r="FW43" s="234"/>
      <c r="FX43" s="234"/>
      <c r="FY43" s="234"/>
      <c r="FZ43" s="234"/>
      <c r="GA43" s="234"/>
      <c r="GB43" s="234"/>
      <c r="GC43" s="234"/>
      <c r="GD43" s="234"/>
      <c r="GE43" s="234"/>
      <c r="GF43" s="234"/>
      <c r="GG43" s="234"/>
      <c r="GH43" s="234"/>
      <c r="GI43" s="234"/>
      <c r="GJ43" s="234"/>
      <c r="GK43" s="234"/>
      <c r="GL43" s="234"/>
      <c r="GM43" s="234"/>
      <c r="GN43" s="234"/>
      <c r="GO43" s="234"/>
      <c r="GP43" s="234"/>
      <c r="GQ43" s="234"/>
      <c r="GR43" s="234"/>
      <c r="GS43" s="234"/>
      <c r="GT43" s="234"/>
      <c r="GU43" s="234"/>
      <c r="GV43" s="234"/>
      <c r="GW43" s="234"/>
      <c r="GX43" s="234"/>
      <c r="GY43" s="234"/>
      <c r="GZ43" s="234"/>
      <c r="HA43" s="234"/>
      <c r="HB43" s="234"/>
      <c r="HC43" s="234"/>
      <c r="HD43" s="234"/>
      <c r="HE43" s="234"/>
      <c r="HF43" s="234"/>
      <c r="HG43" s="234"/>
      <c r="HH43" s="234"/>
      <c r="HI43" s="234"/>
      <c r="HJ43" s="234"/>
      <c r="HK43" s="234"/>
      <c r="HL43" s="234"/>
      <c r="HM43" s="234"/>
      <c r="HN43" s="234"/>
      <c r="HO43" s="234"/>
      <c r="HP43" s="234"/>
      <c r="HQ43" s="234"/>
      <c r="HR43" s="234"/>
      <c r="HS43" s="234"/>
      <c r="HT43" s="234"/>
      <c r="HU43" s="234"/>
      <c r="HV43" s="234"/>
      <c r="HW43" s="234"/>
      <c r="HX43" s="234"/>
      <c r="HY43" s="234"/>
      <c r="HZ43" s="234"/>
      <c r="IA43" s="234"/>
      <c r="IB43" s="234"/>
      <c r="IC43" s="234"/>
      <c r="ID43" s="234"/>
      <c r="IE43" s="234"/>
      <c r="IF43" s="234"/>
      <c r="IG43" s="234"/>
      <c r="IH43" s="234"/>
      <c r="II43" s="234"/>
      <c r="IJ43" s="234"/>
      <c r="IK43" s="234"/>
      <c r="IL43" s="234"/>
      <c r="IM43" s="234"/>
      <c r="IN43" s="234"/>
      <c r="IO43" s="234"/>
      <c r="IP43" s="234"/>
      <c r="IQ43" s="234"/>
      <c r="IR43" s="234"/>
      <c r="IS43" s="234"/>
      <c r="IT43" s="234"/>
      <c r="IU43" s="234"/>
      <c r="IV43" s="234"/>
      <c r="IW43" s="234"/>
    </row>
    <row r="44" customFormat="false" ht="12.75" hidden="false" customHeight="true" outlineLevel="0" collapsed="false">
      <c r="A44" s="336" t="s">
        <v>91</v>
      </c>
      <c r="B44" s="337" t="n">
        <v>10</v>
      </c>
      <c r="C44" s="337" t="n">
        <v>10</v>
      </c>
      <c r="D44" s="337" t="n">
        <v>10</v>
      </c>
      <c r="E44" s="337" t="n">
        <v>10</v>
      </c>
      <c r="F44" s="337" t="n">
        <v>6</v>
      </c>
      <c r="G44" s="337" t="n">
        <v>6</v>
      </c>
      <c r="H44" s="337" t="n">
        <v>6</v>
      </c>
      <c r="I44" s="337" t="n">
        <v>10</v>
      </c>
      <c r="J44" s="337" t="n">
        <v>9</v>
      </c>
      <c r="K44" s="337" t="n">
        <v>0</v>
      </c>
      <c r="L44" s="337" t="n">
        <v>0</v>
      </c>
      <c r="M44" s="337" t="n">
        <v>0</v>
      </c>
      <c r="N44" s="337" t="n">
        <v>0</v>
      </c>
      <c r="O44" s="337" t="n">
        <v>0</v>
      </c>
      <c r="P44" s="337" t="n">
        <v>0</v>
      </c>
      <c r="Q44" s="337" t="n">
        <v>0</v>
      </c>
      <c r="R44" s="337" t="n">
        <v>0</v>
      </c>
      <c r="S44" s="337" t="n">
        <v>0</v>
      </c>
      <c r="T44" s="337" t="n">
        <v>0</v>
      </c>
      <c r="U44" s="337" t="n">
        <v>0</v>
      </c>
      <c r="V44" s="337" t="n">
        <v>0</v>
      </c>
      <c r="W44" s="337" t="n">
        <v>0</v>
      </c>
      <c r="X44" s="337" t="n">
        <v>0</v>
      </c>
      <c r="Y44" s="339" t="n">
        <v>0</v>
      </c>
      <c r="Z44" s="334" t="n">
        <v>40</v>
      </c>
      <c r="AA44" s="335" t="e">
        <f aca="false">-Economics!D37/Economics!I37</f>
        <v>#VALUE!</v>
      </c>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c r="DP44" s="234"/>
      <c r="DQ44" s="234"/>
      <c r="DR44" s="234"/>
      <c r="DS44" s="234"/>
      <c r="DT44" s="234"/>
      <c r="DU44" s="234"/>
      <c r="DV44" s="234"/>
      <c r="DW44" s="234"/>
      <c r="DX44" s="234"/>
      <c r="DY44" s="234"/>
      <c r="DZ44" s="234"/>
      <c r="EA44" s="234"/>
      <c r="EB44" s="234"/>
      <c r="EC44" s="234"/>
      <c r="ED44" s="234"/>
      <c r="EE44" s="234"/>
      <c r="EF44" s="234"/>
      <c r="EG44" s="234"/>
      <c r="EH44" s="234"/>
      <c r="EI44" s="234"/>
      <c r="EJ44" s="234"/>
      <c r="EK44" s="234"/>
      <c r="EL44" s="234"/>
      <c r="EM44" s="234"/>
      <c r="EN44" s="234"/>
      <c r="EO44" s="234"/>
      <c r="EP44" s="234"/>
      <c r="EQ44" s="234"/>
      <c r="ER44" s="234"/>
      <c r="ES44" s="234"/>
      <c r="ET44" s="234"/>
      <c r="EU44" s="234"/>
      <c r="EV44" s="234"/>
      <c r="EW44" s="234"/>
      <c r="EX44" s="234"/>
      <c r="EY44" s="234"/>
      <c r="EZ44" s="234"/>
      <c r="FA44" s="234"/>
      <c r="FB44" s="234"/>
      <c r="FC44" s="234"/>
      <c r="FD44" s="234"/>
      <c r="FE44" s="234"/>
      <c r="FF44" s="234"/>
      <c r="FG44" s="234"/>
      <c r="FH44" s="234"/>
      <c r="FI44" s="234"/>
      <c r="FJ44" s="234"/>
      <c r="FK44" s="234"/>
      <c r="FL44" s="234"/>
      <c r="FM44" s="234"/>
      <c r="FN44" s="234"/>
      <c r="FO44" s="234"/>
      <c r="FP44" s="234"/>
      <c r="FQ44" s="234"/>
      <c r="FR44" s="234"/>
      <c r="FS44" s="234"/>
      <c r="FT44" s="234"/>
      <c r="FU44" s="234"/>
      <c r="FV44" s="234"/>
      <c r="FW44" s="234"/>
      <c r="FX44" s="234"/>
      <c r="FY44" s="234"/>
      <c r="FZ44" s="234"/>
      <c r="GA44" s="234"/>
      <c r="GB44" s="234"/>
      <c r="GC44" s="234"/>
      <c r="GD44" s="234"/>
      <c r="GE44" s="234"/>
      <c r="GF44" s="234"/>
      <c r="GG44" s="234"/>
      <c r="GH44" s="234"/>
      <c r="GI44" s="234"/>
      <c r="GJ44" s="234"/>
      <c r="GK44" s="234"/>
      <c r="GL44" s="234"/>
      <c r="GM44" s="234"/>
      <c r="GN44" s="234"/>
      <c r="GO44" s="234"/>
      <c r="GP44" s="234"/>
      <c r="GQ44" s="234"/>
      <c r="GR44" s="234"/>
      <c r="GS44" s="234"/>
      <c r="GT44" s="234"/>
      <c r="GU44" s="234"/>
      <c r="GV44" s="234"/>
      <c r="GW44" s="234"/>
      <c r="GX44" s="234"/>
      <c r="GY44" s="234"/>
      <c r="GZ44" s="234"/>
      <c r="HA44" s="234"/>
      <c r="HB44" s="234"/>
      <c r="HC44" s="234"/>
      <c r="HD44" s="234"/>
      <c r="HE44" s="234"/>
      <c r="HF44" s="234"/>
      <c r="HG44" s="234"/>
      <c r="HH44" s="234"/>
      <c r="HI44" s="234"/>
      <c r="HJ44" s="234"/>
      <c r="HK44" s="234"/>
      <c r="HL44" s="234"/>
      <c r="HM44" s="234"/>
      <c r="HN44" s="234"/>
      <c r="HO44" s="234"/>
      <c r="HP44" s="234"/>
      <c r="HQ44" s="234"/>
      <c r="HR44" s="234"/>
      <c r="HS44" s="234"/>
      <c r="HT44" s="234"/>
      <c r="HU44" s="234"/>
      <c r="HV44" s="234"/>
      <c r="HW44" s="234"/>
      <c r="HX44" s="234"/>
      <c r="HY44" s="234"/>
      <c r="HZ44" s="234"/>
      <c r="IA44" s="234"/>
      <c r="IB44" s="234"/>
      <c r="IC44" s="234"/>
      <c r="ID44" s="234"/>
      <c r="IE44" s="234"/>
      <c r="IF44" s="234"/>
      <c r="IG44" s="234"/>
      <c r="IH44" s="234"/>
      <c r="II44" s="234"/>
      <c r="IJ44" s="234"/>
      <c r="IK44" s="234"/>
      <c r="IL44" s="234"/>
      <c r="IM44" s="234"/>
      <c r="IN44" s="234"/>
      <c r="IO44" s="234"/>
      <c r="IP44" s="234"/>
      <c r="IQ44" s="234"/>
      <c r="IR44" s="234"/>
      <c r="IS44" s="234"/>
      <c r="IT44" s="234"/>
      <c r="IU44" s="234"/>
      <c r="IV44" s="234"/>
      <c r="IW44" s="234"/>
    </row>
    <row r="45" customFormat="false" ht="12.75" hidden="false" customHeight="true" outlineLevel="0" collapsed="false">
      <c r="A45" s="336" t="s">
        <v>92</v>
      </c>
      <c r="B45" s="337" t="n">
        <v>10</v>
      </c>
      <c r="C45" s="337" t="n">
        <v>10</v>
      </c>
      <c r="D45" s="337" t="n">
        <v>10</v>
      </c>
      <c r="E45" s="337" t="n">
        <v>10</v>
      </c>
      <c r="F45" s="337" t="n">
        <v>5</v>
      </c>
      <c r="G45" s="337" t="n">
        <v>5</v>
      </c>
      <c r="H45" s="337" t="n">
        <v>5</v>
      </c>
      <c r="I45" s="337" t="n">
        <v>7</v>
      </c>
      <c r="J45" s="337" t="n">
        <v>8</v>
      </c>
      <c r="K45" s="337" t="n">
        <v>0</v>
      </c>
      <c r="L45" s="337" t="n">
        <v>0</v>
      </c>
      <c r="M45" s="337" t="n">
        <v>0</v>
      </c>
      <c r="N45" s="337" t="n">
        <v>0</v>
      </c>
      <c r="O45" s="337" t="n">
        <v>0</v>
      </c>
      <c r="P45" s="337" t="n">
        <v>0</v>
      </c>
      <c r="Q45" s="337" t="n">
        <v>0</v>
      </c>
      <c r="R45" s="337" t="n">
        <v>0</v>
      </c>
      <c r="S45" s="337" t="n">
        <v>0</v>
      </c>
      <c r="T45" s="337" t="n">
        <v>0</v>
      </c>
      <c r="U45" s="337" t="n">
        <v>0</v>
      </c>
      <c r="V45" s="337" t="n">
        <v>0</v>
      </c>
      <c r="W45" s="337" t="n">
        <v>0</v>
      </c>
      <c r="X45" s="337" t="n">
        <v>0</v>
      </c>
      <c r="Y45" s="339" t="n">
        <v>0</v>
      </c>
      <c r="Z45" s="334" t="n">
        <v>40</v>
      </c>
      <c r="AA45" s="335" t="e">
        <f aca="false">-Economics!D38/Economics!I38</f>
        <v>#VALUE!</v>
      </c>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c r="DP45" s="234"/>
      <c r="DQ45" s="234"/>
      <c r="DR45" s="234"/>
      <c r="DS45" s="234"/>
      <c r="DT45" s="234"/>
      <c r="DU45" s="234"/>
      <c r="DV45" s="234"/>
      <c r="DW45" s="234"/>
      <c r="DX45" s="234"/>
      <c r="DY45" s="234"/>
      <c r="DZ45" s="234"/>
      <c r="EA45" s="234"/>
      <c r="EB45" s="234"/>
      <c r="EC45" s="234"/>
      <c r="ED45" s="234"/>
      <c r="EE45" s="234"/>
      <c r="EF45" s="234"/>
      <c r="EG45" s="234"/>
      <c r="EH45" s="234"/>
      <c r="EI45" s="234"/>
      <c r="EJ45" s="234"/>
      <c r="EK45" s="234"/>
      <c r="EL45" s="234"/>
      <c r="EM45" s="234"/>
      <c r="EN45" s="234"/>
      <c r="EO45" s="234"/>
      <c r="EP45" s="234"/>
      <c r="EQ45" s="234"/>
      <c r="ER45" s="234"/>
      <c r="ES45" s="234"/>
      <c r="ET45" s="234"/>
      <c r="EU45" s="234"/>
      <c r="EV45" s="234"/>
      <c r="EW45" s="234"/>
      <c r="EX45" s="234"/>
      <c r="EY45" s="234"/>
      <c r="EZ45" s="234"/>
      <c r="FA45" s="234"/>
      <c r="FB45" s="234"/>
      <c r="FC45" s="234"/>
      <c r="FD45" s="234"/>
      <c r="FE45" s="234"/>
      <c r="FF45" s="234"/>
      <c r="FG45" s="234"/>
      <c r="FH45" s="234"/>
      <c r="FI45" s="234"/>
      <c r="FJ45" s="234"/>
      <c r="FK45" s="234"/>
      <c r="FL45" s="234"/>
      <c r="FM45" s="234"/>
      <c r="FN45" s="234"/>
      <c r="FO45" s="234"/>
      <c r="FP45" s="234"/>
      <c r="FQ45" s="234"/>
      <c r="FR45" s="234"/>
      <c r="FS45" s="234"/>
      <c r="FT45" s="234"/>
      <c r="FU45" s="234"/>
      <c r="FV45" s="234"/>
      <c r="FW45" s="234"/>
      <c r="FX45" s="234"/>
      <c r="FY45" s="234"/>
      <c r="FZ45" s="234"/>
      <c r="GA45" s="234"/>
      <c r="GB45" s="234"/>
      <c r="GC45" s="234"/>
      <c r="GD45" s="234"/>
      <c r="GE45" s="234"/>
      <c r="GF45" s="234"/>
      <c r="GG45" s="234"/>
      <c r="GH45" s="234"/>
      <c r="GI45" s="234"/>
      <c r="GJ45" s="234"/>
      <c r="GK45" s="234"/>
      <c r="GL45" s="234"/>
      <c r="GM45" s="234"/>
      <c r="GN45" s="234"/>
      <c r="GO45" s="234"/>
      <c r="GP45" s="234"/>
      <c r="GQ45" s="234"/>
      <c r="GR45" s="234"/>
      <c r="GS45" s="234"/>
      <c r="GT45" s="234"/>
      <c r="GU45" s="234"/>
      <c r="GV45" s="234"/>
      <c r="GW45" s="234"/>
      <c r="GX45" s="234"/>
      <c r="GY45" s="234"/>
      <c r="GZ45" s="234"/>
      <c r="HA45" s="234"/>
      <c r="HB45" s="234"/>
      <c r="HC45" s="234"/>
      <c r="HD45" s="234"/>
      <c r="HE45" s="234"/>
      <c r="HF45" s="234"/>
      <c r="HG45" s="234"/>
      <c r="HH45" s="234"/>
      <c r="HI45" s="234"/>
      <c r="HJ45" s="234"/>
      <c r="HK45" s="234"/>
      <c r="HL45" s="234"/>
      <c r="HM45" s="234"/>
      <c r="HN45" s="234"/>
      <c r="HO45" s="234"/>
      <c r="HP45" s="234"/>
      <c r="HQ45" s="234"/>
      <c r="HR45" s="234"/>
      <c r="HS45" s="234"/>
      <c r="HT45" s="234"/>
      <c r="HU45" s="234"/>
      <c r="HV45" s="234"/>
      <c r="HW45" s="234"/>
      <c r="HX45" s="234"/>
      <c r="HY45" s="234"/>
      <c r="HZ45" s="234"/>
      <c r="IA45" s="234"/>
      <c r="IB45" s="234"/>
      <c r="IC45" s="234"/>
      <c r="ID45" s="234"/>
      <c r="IE45" s="234"/>
      <c r="IF45" s="234"/>
      <c r="IG45" s="234"/>
      <c r="IH45" s="234"/>
      <c r="II45" s="234"/>
      <c r="IJ45" s="234"/>
      <c r="IK45" s="234"/>
      <c r="IL45" s="234"/>
      <c r="IM45" s="234"/>
      <c r="IN45" s="234"/>
      <c r="IO45" s="234"/>
      <c r="IP45" s="234"/>
      <c r="IQ45" s="234"/>
      <c r="IR45" s="234"/>
      <c r="IS45" s="234"/>
      <c r="IT45" s="234"/>
      <c r="IU45" s="234"/>
      <c r="IV45" s="234"/>
      <c r="IW45" s="234"/>
    </row>
    <row r="46" customFormat="false" ht="12.75" hidden="false" customHeight="true" outlineLevel="0" collapsed="false">
      <c r="A46" s="346" t="s">
        <v>93</v>
      </c>
      <c r="B46" s="337" t="n">
        <v>0</v>
      </c>
      <c r="C46" s="337" t="n">
        <v>0</v>
      </c>
      <c r="D46" s="337" t="n">
        <v>0</v>
      </c>
      <c r="E46" s="337" t="n">
        <v>0</v>
      </c>
      <c r="F46" s="337" t="n">
        <v>0</v>
      </c>
      <c r="G46" s="337" t="n">
        <v>0</v>
      </c>
      <c r="H46" s="337" t="n">
        <v>0</v>
      </c>
      <c r="I46" s="337" t="n">
        <v>0</v>
      </c>
      <c r="J46" s="337" t="n">
        <v>0</v>
      </c>
      <c r="K46" s="337" t="n">
        <v>0</v>
      </c>
      <c r="L46" s="337" t="n">
        <v>0</v>
      </c>
      <c r="M46" s="337" t="n">
        <v>0</v>
      </c>
      <c r="N46" s="337" t="n">
        <v>0</v>
      </c>
      <c r="O46" s="337" t="n">
        <v>0</v>
      </c>
      <c r="P46" s="337" t="n">
        <v>0</v>
      </c>
      <c r="Q46" s="337" t="n">
        <v>0</v>
      </c>
      <c r="R46" s="337" t="n">
        <v>0</v>
      </c>
      <c r="S46" s="337" t="n">
        <v>0</v>
      </c>
      <c r="T46" s="337" t="n">
        <v>0</v>
      </c>
      <c r="U46" s="337" t="n">
        <v>0</v>
      </c>
      <c r="V46" s="337" t="n">
        <v>0</v>
      </c>
      <c r="W46" s="337" t="n">
        <v>0</v>
      </c>
      <c r="X46" s="337" t="n">
        <v>0</v>
      </c>
      <c r="Y46" s="339" t="n">
        <v>0</v>
      </c>
      <c r="Z46" s="334" t="n">
        <v>108</v>
      </c>
      <c r="AA46" s="335" t="e">
        <f aca="false">-Economics!D39/Economics!I39</f>
        <v>#VALUE!</v>
      </c>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c r="DL46" s="234"/>
      <c r="DM46" s="234"/>
      <c r="DN46" s="234"/>
      <c r="DO46" s="234"/>
      <c r="DP46" s="234"/>
      <c r="DQ46" s="234"/>
      <c r="DR46" s="234"/>
      <c r="DS46" s="234"/>
      <c r="DT46" s="234"/>
      <c r="DU46" s="234"/>
      <c r="DV46" s="234"/>
      <c r="DW46" s="234"/>
      <c r="DX46" s="234"/>
      <c r="DY46" s="234"/>
      <c r="DZ46" s="234"/>
      <c r="EA46" s="234"/>
      <c r="EB46" s="234"/>
      <c r="EC46" s="234"/>
      <c r="ED46" s="234"/>
      <c r="EE46" s="234"/>
      <c r="EF46" s="234"/>
      <c r="EG46" s="234"/>
      <c r="EH46" s="234"/>
      <c r="EI46" s="234"/>
      <c r="EJ46" s="234"/>
      <c r="EK46" s="234"/>
      <c r="EL46" s="234"/>
      <c r="EM46" s="234"/>
      <c r="EN46" s="234"/>
      <c r="EO46" s="234"/>
      <c r="EP46" s="234"/>
      <c r="EQ46" s="234"/>
      <c r="ER46" s="234"/>
      <c r="ES46" s="234"/>
      <c r="ET46" s="234"/>
      <c r="EU46" s="234"/>
      <c r="EV46" s="234"/>
      <c r="EW46" s="234"/>
      <c r="EX46" s="234"/>
      <c r="EY46" s="234"/>
      <c r="EZ46" s="234"/>
      <c r="FA46" s="234"/>
      <c r="FB46" s="234"/>
      <c r="FC46" s="234"/>
      <c r="FD46" s="234"/>
      <c r="FE46" s="234"/>
      <c r="FF46" s="234"/>
      <c r="FG46" s="234"/>
      <c r="FH46" s="234"/>
      <c r="FI46" s="234"/>
      <c r="FJ46" s="234"/>
      <c r="FK46" s="234"/>
      <c r="FL46" s="234"/>
      <c r="FM46" s="234"/>
      <c r="FN46" s="234"/>
      <c r="FO46" s="234"/>
      <c r="FP46" s="234"/>
      <c r="FQ46" s="234"/>
      <c r="FR46" s="234"/>
      <c r="FS46" s="234"/>
      <c r="FT46" s="234"/>
      <c r="FU46" s="234"/>
      <c r="FV46" s="234"/>
      <c r="FW46" s="234"/>
      <c r="FX46" s="234"/>
      <c r="FY46" s="234"/>
      <c r="FZ46" s="234"/>
      <c r="GA46" s="234"/>
      <c r="GB46" s="234"/>
      <c r="GC46" s="234"/>
      <c r="GD46" s="234"/>
      <c r="GE46" s="234"/>
      <c r="GF46" s="234"/>
      <c r="GG46" s="234"/>
      <c r="GH46" s="234"/>
      <c r="GI46" s="234"/>
      <c r="GJ46" s="234"/>
      <c r="GK46" s="234"/>
      <c r="GL46" s="234"/>
      <c r="GM46" s="234"/>
      <c r="GN46" s="234"/>
      <c r="GO46" s="234"/>
      <c r="GP46" s="234"/>
      <c r="GQ46" s="234"/>
      <c r="GR46" s="234"/>
      <c r="GS46" s="234"/>
      <c r="GT46" s="234"/>
      <c r="GU46" s="234"/>
      <c r="GV46" s="234"/>
      <c r="GW46" s="234"/>
      <c r="GX46" s="234"/>
      <c r="GY46" s="234"/>
      <c r="GZ46" s="234"/>
      <c r="HA46" s="234"/>
      <c r="HB46" s="234"/>
      <c r="HC46" s="234"/>
      <c r="HD46" s="234"/>
      <c r="HE46" s="234"/>
      <c r="HF46" s="234"/>
      <c r="HG46" s="234"/>
      <c r="HH46" s="234"/>
      <c r="HI46" s="234"/>
      <c r="HJ46" s="234"/>
      <c r="HK46" s="234"/>
      <c r="HL46" s="234"/>
      <c r="HM46" s="234"/>
      <c r="HN46" s="234"/>
      <c r="HO46" s="234"/>
      <c r="HP46" s="234"/>
      <c r="HQ46" s="234"/>
      <c r="HR46" s="234"/>
      <c r="HS46" s="234"/>
      <c r="HT46" s="234"/>
      <c r="HU46" s="234"/>
      <c r="HV46" s="234"/>
      <c r="HW46" s="234"/>
      <c r="HX46" s="234"/>
      <c r="HY46" s="234"/>
      <c r="HZ46" s="234"/>
      <c r="IA46" s="234"/>
      <c r="IB46" s="234"/>
      <c r="IC46" s="234"/>
      <c r="ID46" s="234"/>
      <c r="IE46" s="234"/>
      <c r="IF46" s="234"/>
      <c r="IG46" s="234"/>
      <c r="IH46" s="234"/>
      <c r="II46" s="234"/>
      <c r="IJ46" s="234"/>
      <c r="IK46" s="234"/>
      <c r="IL46" s="234"/>
      <c r="IM46" s="234"/>
      <c r="IN46" s="234"/>
      <c r="IO46" s="234"/>
      <c r="IP46" s="234"/>
      <c r="IQ46" s="234"/>
      <c r="IR46" s="234"/>
      <c r="IS46" s="234"/>
      <c r="IT46" s="234"/>
      <c r="IU46" s="234"/>
      <c r="IV46" s="234"/>
      <c r="IW46" s="234"/>
    </row>
    <row r="47" customFormat="false" ht="12.75" hidden="false" customHeight="true" outlineLevel="0" collapsed="false">
      <c r="A47" s="336" t="s">
        <v>94</v>
      </c>
      <c r="B47" s="337" t="n">
        <v>0</v>
      </c>
      <c r="C47" s="337" t="n">
        <v>0</v>
      </c>
      <c r="D47" s="337" t="n">
        <v>0</v>
      </c>
      <c r="E47" s="337" t="n">
        <v>0</v>
      </c>
      <c r="F47" s="337" t="n">
        <v>0</v>
      </c>
      <c r="G47" s="337" t="n">
        <v>0</v>
      </c>
      <c r="H47" s="337" t="n">
        <v>0</v>
      </c>
      <c r="I47" s="337" t="n">
        <v>0</v>
      </c>
      <c r="J47" s="337" t="n">
        <v>0</v>
      </c>
      <c r="K47" s="337" t="n">
        <v>0</v>
      </c>
      <c r="L47" s="337" t="n">
        <v>0</v>
      </c>
      <c r="M47" s="337" t="n">
        <v>0</v>
      </c>
      <c r="N47" s="337" t="n">
        <v>0</v>
      </c>
      <c r="O47" s="337" t="n">
        <v>0</v>
      </c>
      <c r="P47" s="337" t="n">
        <v>0</v>
      </c>
      <c r="Q47" s="337" t="n">
        <v>0</v>
      </c>
      <c r="R47" s="337" t="n">
        <v>0</v>
      </c>
      <c r="S47" s="337" t="n">
        <v>0</v>
      </c>
      <c r="T47" s="337" t="n">
        <v>0</v>
      </c>
      <c r="U47" s="337" t="n">
        <v>0</v>
      </c>
      <c r="V47" s="337" t="n">
        <v>0</v>
      </c>
      <c r="W47" s="337" t="n">
        <v>0</v>
      </c>
      <c r="X47" s="337" t="n">
        <v>0</v>
      </c>
      <c r="Y47" s="339" t="n">
        <v>0</v>
      </c>
      <c r="Z47" s="334" t="n">
        <v>108</v>
      </c>
      <c r="AA47" s="335" t="e">
        <f aca="false">-Economics!D40/Economics!I40</f>
        <v>#VALUE!</v>
      </c>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234"/>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4"/>
      <c r="EK47" s="234"/>
      <c r="EL47" s="234"/>
      <c r="EM47" s="234"/>
      <c r="EN47" s="234"/>
      <c r="EO47" s="234"/>
      <c r="EP47" s="234"/>
      <c r="EQ47" s="234"/>
      <c r="ER47" s="234"/>
      <c r="ES47" s="234"/>
      <c r="ET47" s="234"/>
      <c r="EU47" s="234"/>
      <c r="EV47" s="234"/>
      <c r="EW47" s="234"/>
      <c r="EX47" s="234"/>
      <c r="EY47" s="234"/>
      <c r="EZ47" s="234"/>
      <c r="FA47" s="234"/>
      <c r="FB47" s="234"/>
      <c r="FC47" s="234"/>
      <c r="FD47" s="234"/>
      <c r="FE47" s="234"/>
      <c r="FF47" s="234"/>
      <c r="FG47" s="234"/>
      <c r="FH47" s="234"/>
      <c r="FI47" s="234"/>
      <c r="FJ47" s="234"/>
      <c r="FK47" s="234"/>
      <c r="FL47" s="234"/>
      <c r="FM47" s="234"/>
      <c r="FN47" s="234"/>
      <c r="FO47" s="234"/>
      <c r="FP47" s="234"/>
      <c r="FQ47" s="234"/>
      <c r="FR47" s="234"/>
      <c r="FS47" s="234"/>
      <c r="FT47" s="234"/>
      <c r="FU47" s="234"/>
      <c r="FV47" s="234"/>
      <c r="FW47" s="234"/>
      <c r="FX47" s="234"/>
      <c r="FY47" s="234"/>
      <c r="FZ47" s="234"/>
      <c r="GA47" s="234"/>
      <c r="GB47" s="234"/>
      <c r="GC47" s="234"/>
      <c r="GD47" s="234"/>
      <c r="GE47" s="234"/>
      <c r="GF47" s="234"/>
      <c r="GG47" s="234"/>
      <c r="GH47" s="234"/>
      <c r="GI47" s="234"/>
      <c r="GJ47" s="234"/>
      <c r="GK47" s="234"/>
      <c r="GL47" s="234"/>
      <c r="GM47" s="234"/>
      <c r="GN47" s="234"/>
      <c r="GO47" s="234"/>
      <c r="GP47" s="234"/>
      <c r="GQ47" s="234"/>
      <c r="GR47" s="234"/>
      <c r="GS47" s="234"/>
      <c r="GT47" s="234"/>
      <c r="GU47" s="234"/>
      <c r="GV47" s="234"/>
      <c r="GW47" s="234"/>
      <c r="GX47" s="234"/>
      <c r="GY47" s="234"/>
      <c r="GZ47" s="234"/>
      <c r="HA47" s="234"/>
      <c r="HB47" s="234"/>
      <c r="HC47" s="234"/>
      <c r="HD47" s="234"/>
      <c r="HE47" s="234"/>
      <c r="HF47" s="234"/>
      <c r="HG47" s="234"/>
      <c r="HH47" s="234"/>
      <c r="HI47" s="234"/>
      <c r="HJ47" s="234"/>
      <c r="HK47" s="234"/>
      <c r="HL47" s="234"/>
      <c r="HM47" s="234"/>
      <c r="HN47" s="234"/>
      <c r="HO47" s="234"/>
      <c r="HP47" s="234"/>
      <c r="HQ47" s="234"/>
      <c r="HR47" s="234"/>
      <c r="HS47" s="234"/>
      <c r="HT47" s="234"/>
      <c r="HU47" s="234"/>
      <c r="HV47" s="234"/>
      <c r="HW47" s="234"/>
      <c r="HX47" s="234"/>
      <c r="HY47" s="234"/>
      <c r="HZ47" s="234"/>
      <c r="IA47" s="234"/>
      <c r="IB47" s="234"/>
      <c r="IC47" s="234"/>
      <c r="ID47" s="234"/>
      <c r="IE47" s="234"/>
      <c r="IF47" s="234"/>
      <c r="IG47" s="234"/>
      <c r="IH47" s="234"/>
      <c r="II47" s="234"/>
      <c r="IJ47" s="234"/>
      <c r="IK47" s="234"/>
      <c r="IL47" s="234"/>
      <c r="IM47" s="234"/>
      <c r="IN47" s="234"/>
      <c r="IO47" s="234"/>
      <c r="IP47" s="234"/>
      <c r="IQ47" s="234"/>
      <c r="IR47" s="234"/>
      <c r="IS47" s="234"/>
      <c r="IT47" s="234"/>
      <c r="IU47" s="234"/>
      <c r="IV47" s="234"/>
      <c r="IW47" s="234"/>
    </row>
    <row r="48" customFormat="false" ht="12.75" hidden="false" customHeight="true" outlineLevel="0" collapsed="false">
      <c r="A48" s="340" t="s">
        <v>95</v>
      </c>
      <c r="B48" s="341"/>
      <c r="C48" s="341" t="n">
        <v>0</v>
      </c>
      <c r="D48" s="341" t="n">
        <v>0</v>
      </c>
      <c r="E48" s="341" t="n">
        <v>0</v>
      </c>
      <c r="F48" s="341" t="n">
        <v>0</v>
      </c>
      <c r="G48" s="341" t="n">
        <v>0</v>
      </c>
      <c r="H48" s="341"/>
      <c r="I48" s="341" t="n">
        <v>0</v>
      </c>
      <c r="J48" s="341" t="n">
        <v>0</v>
      </c>
      <c r="K48" s="341" t="n">
        <v>157</v>
      </c>
      <c r="L48" s="341" t="n">
        <v>206</v>
      </c>
      <c r="M48" s="341" t="n">
        <v>209</v>
      </c>
      <c r="N48" s="341" t="n">
        <v>210</v>
      </c>
      <c r="O48" s="341" t="n">
        <v>208</v>
      </c>
      <c r="P48" s="341" t="n">
        <v>210</v>
      </c>
      <c r="Q48" s="341" t="n">
        <v>209</v>
      </c>
      <c r="R48" s="341" t="n">
        <v>208</v>
      </c>
      <c r="S48" s="341" t="n">
        <v>209</v>
      </c>
      <c r="T48" s="341" t="n">
        <v>211</v>
      </c>
      <c r="U48" s="341" t="n">
        <v>211</v>
      </c>
      <c r="V48" s="341" t="n">
        <v>203</v>
      </c>
      <c r="W48" s="341" t="n">
        <v>158</v>
      </c>
      <c r="X48" s="341" t="n">
        <v>105</v>
      </c>
      <c r="Y48" s="343" t="n">
        <v>106</v>
      </c>
      <c r="Z48" s="344" t="n">
        <v>212</v>
      </c>
      <c r="AA48" s="345" t="e">
        <f aca="false">-Economics!D41/Economics!I41</f>
        <v>#VALUE!</v>
      </c>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c r="DL48" s="234"/>
      <c r="DM48" s="234"/>
      <c r="DN48" s="234"/>
      <c r="DO48" s="234"/>
      <c r="DP48" s="234"/>
      <c r="DQ48" s="234"/>
      <c r="DR48" s="234"/>
      <c r="DS48" s="234"/>
      <c r="DT48" s="234"/>
      <c r="DU48" s="234"/>
      <c r="DV48" s="234"/>
      <c r="DW48" s="234"/>
      <c r="DX48" s="234"/>
      <c r="DY48" s="234"/>
      <c r="DZ48" s="234"/>
      <c r="EA48" s="234"/>
      <c r="EB48" s="234"/>
      <c r="EC48" s="234"/>
      <c r="ED48" s="234"/>
      <c r="EE48" s="234"/>
      <c r="EF48" s="234"/>
      <c r="EG48" s="234"/>
      <c r="EH48" s="234"/>
      <c r="EI48" s="234"/>
      <c r="EJ48" s="234"/>
      <c r="EK48" s="234"/>
      <c r="EL48" s="234"/>
      <c r="EM48" s="234"/>
      <c r="EN48" s="234"/>
      <c r="EO48" s="234"/>
      <c r="EP48" s="234"/>
      <c r="EQ48" s="234"/>
      <c r="ER48" s="234"/>
      <c r="ES48" s="234"/>
      <c r="ET48" s="234"/>
      <c r="EU48" s="234"/>
      <c r="EV48" s="234"/>
      <c r="EW48" s="234"/>
      <c r="EX48" s="234"/>
      <c r="EY48" s="234"/>
      <c r="EZ48" s="234"/>
      <c r="FA48" s="234"/>
      <c r="FB48" s="234"/>
      <c r="FC48" s="234"/>
      <c r="FD48" s="234"/>
      <c r="FE48" s="234"/>
      <c r="FF48" s="234"/>
      <c r="FG48" s="234"/>
      <c r="FH48" s="234"/>
      <c r="FI48" s="234"/>
      <c r="FJ48" s="234"/>
      <c r="FK48" s="234"/>
      <c r="FL48" s="234"/>
      <c r="FM48" s="234"/>
      <c r="FN48" s="234"/>
      <c r="FO48" s="234"/>
      <c r="FP48" s="234"/>
      <c r="FQ48" s="234"/>
      <c r="FR48" s="234"/>
      <c r="FS48" s="234"/>
      <c r="FT48" s="234"/>
      <c r="FU48" s="234"/>
      <c r="FV48" s="234"/>
      <c r="FW48" s="234"/>
      <c r="FX48" s="234"/>
      <c r="FY48" s="234"/>
      <c r="FZ48" s="234"/>
      <c r="GA48" s="234"/>
      <c r="GB48" s="234"/>
      <c r="GC48" s="234"/>
      <c r="GD48" s="234"/>
      <c r="GE48" s="234"/>
      <c r="GF48" s="234"/>
      <c r="GG48" s="234"/>
      <c r="GH48" s="234"/>
      <c r="GI48" s="234"/>
      <c r="GJ48" s="234"/>
      <c r="GK48" s="234"/>
      <c r="GL48" s="234"/>
      <c r="GM48" s="234"/>
      <c r="GN48" s="234"/>
      <c r="GO48" s="234"/>
      <c r="GP48" s="234"/>
      <c r="GQ48" s="234"/>
      <c r="GR48" s="234"/>
      <c r="GS48" s="234"/>
      <c r="GT48" s="234"/>
      <c r="GU48" s="234"/>
      <c r="GV48" s="234"/>
      <c r="GW48" s="234"/>
      <c r="GX48" s="234"/>
      <c r="GY48" s="234"/>
      <c r="GZ48" s="234"/>
      <c r="HA48" s="234"/>
      <c r="HB48" s="234"/>
      <c r="HC48" s="234"/>
      <c r="HD48" s="234"/>
      <c r="HE48" s="234"/>
      <c r="HF48" s="234"/>
      <c r="HG48" s="234"/>
      <c r="HH48" s="234"/>
      <c r="HI48" s="234"/>
      <c r="HJ48" s="234"/>
      <c r="HK48" s="234"/>
      <c r="HL48" s="234"/>
      <c r="HM48" s="234"/>
      <c r="HN48" s="234"/>
      <c r="HO48" s="234"/>
      <c r="HP48" s="234"/>
      <c r="HQ48" s="234"/>
      <c r="HR48" s="234"/>
      <c r="HS48" s="234"/>
      <c r="HT48" s="234"/>
      <c r="HU48" s="234"/>
      <c r="HV48" s="234"/>
      <c r="HW48" s="234"/>
      <c r="HX48" s="234"/>
      <c r="HY48" s="234"/>
      <c r="HZ48" s="234"/>
      <c r="IA48" s="234"/>
      <c r="IB48" s="234"/>
      <c r="IC48" s="234"/>
      <c r="ID48" s="234"/>
      <c r="IE48" s="234"/>
      <c r="IF48" s="234"/>
      <c r="IG48" s="234"/>
      <c r="IH48" s="234"/>
      <c r="II48" s="234"/>
      <c r="IJ48" s="234"/>
      <c r="IK48" s="234"/>
      <c r="IL48" s="234"/>
      <c r="IM48" s="234"/>
      <c r="IN48" s="234"/>
      <c r="IO48" s="234"/>
      <c r="IP48" s="234"/>
      <c r="IQ48" s="234"/>
      <c r="IR48" s="234"/>
      <c r="IS48" s="234"/>
      <c r="IT48" s="234"/>
      <c r="IU48" s="234"/>
      <c r="IV48" s="234"/>
      <c r="IW48" s="234"/>
    </row>
    <row r="49" customFormat="false" ht="12.75" hidden="false" customHeight="true" outlineLevel="0" collapsed="false">
      <c r="A49" s="340" t="s">
        <v>96</v>
      </c>
      <c r="B49" s="341" t="n">
        <v>0</v>
      </c>
      <c r="C49" s="341" t="n">
        <v>0</v>
      </c>
      <c r="D49" s="341" t="n">
        <v>0</v>
      </c>
      <c r="E49" s="341" t="n">
        <v>0</v>
      </c>
      <c r="F49" s="341" t="n">
        <v>0</v>
      </c>
      <c r="G49" s="341" t="n">
        <v>0</v>
      </c>
      <c r="H49" s="341" t="n">
        <v>0</v>
      </c>
      <c r="I49" s="341" t="n">
        <v>0</v>
      </c>
      <c r="J49" s="341" t="n">
        <v>0</v>
      </c>
      <c r="K49" s="341" t="n">
        <v>0</v>
      </c>
      <c r="L49" s="341" t="n">
        <v>0</v>
      </c>
      <c r="M49" s="341" t="n">
        <v>0</v>
      </c>
      <c r="N49" s="341" t="n">
        <v>0</v>
      </c>
      <c r="O49" s="341" t="n">
        <v>0</v>
      </c>
      <c r="P49" s="341"/>
      <c r="Q49" s="341" t="n">
        <v>0</v>
      </c>
      <c r="R49" s="341" t="n">
        <v>0</v>
      </c>
      <c r="S49" s="341" t="n">
        <v>0</v>
      </c>
      <c r="T49" s="341" t="n">
        <v>0</v>
      </c>
      <c r="U49" s="341" t="n">
        <v>0</v>
      </c>
      <c r="V49" s="341" t="n">
        <v>0</v>
      </c>
      <c r="W49" s="341" t="n">
        <v>0</v>
      </c>
      <c r="X49" s="341" t="n">
        <v>0</v>
      </c>
      <c r="Y49" s="343" t="n">
        <v>0</v>
      </c>
      <c r="Z49" s="344" t="n">
        <v>68</v>
      </c>
      <c r="AA49" s="345" t="e">
        <f aca="false">-Economics!D42/Economics!I42</f>
        <v>#VALUE!</v>
      </c>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4"/>
      <c r="EK49" s="234"/>
      <c r="EL49" s="234"/>
      <c r="EM49" s="234"/>
      <c r="EN49" s="234"/>
      <c r="EO49" s="234"/>
      <c r="EP49" s="234"/>
      <c r="EQ49" s="234"/>
      <c r="ER49" s="234"/>
      <c r="ES49" s="234"/>
      <c r="ET49" s="234"/>
      <c r="EU49" s="234"/>
      <c r="EV49" s="234"/>
      <c r="EW49" s="234"/>
      <c r="EX49" s="234"/>
      <c r="EY49" s="234"/>
      <c r="EZ49" s="234"/>
      <c r="FA49" s="234"/>
      <c r="FB49" s="234"/>
      <c r="FC49" s="234"/>
      <c r="FD49" s="234"/>
      <c r="FE49" s="234"/>
      <c r="FF49" s="234"/>
      <c r="FG49" s="234"/>
      <c r="FH49" s="234"/>
      <c r="FI49" s="234"/>
      <c r="FJ49" s="234"/>
      <c r="FK49" s="234"/>
      <c r="FL49" s="234"/>
      <c r="FM49" s="234"/>
      <c r="FN49" s="234"/>
      <c r="FO49" s="234"/>
      <c r="FP49" s="234"/>
      <c r="FQ49" s="234"/>
      <c r="FR49" s="234"/>
      <c r="FS49" s="234"/>
      <c r="FT49" s="234"/>
      <c r="FU49" s="234"/>
      <c r="FV49" s="234"/>
      <c r="FW49" s="234"/>
      <c r="FX49" s="234"/>
      <c r="FY49" s="234"/>
      <c r="FZ49" s="234"/>
      <c r="GA49" s="234"/>
      <c r="GB49" s="234"/>
      <c r="GC49" s="234"/>
      <c r="GD49" s="234"/>
      <c r="GE49" s="234"/>
      <c r="GF49" s="234"/>
      <c r="GG49" s="234"/>
      <c r="GH49" s="234"/>
      <c r="GI49" s="234"/>
      <c r="GJ49" s="234"/>
      <c r="GK49" s="234"/>
      <c r="GL49" s="234"/>
      <c r="GM49" s="234"/>
      <c r="GN49" s="234"/>
      <c r="GO49" s="234"/>
      <c r="GP49" s="234"/>
      <c r="GQ49" s="234"/>
      <c r="GR49" s="234"/>
      <c r="GS49" s="234"/>
      <c r="GT49" s="234"/>
      <c r="GU49" s="234"/>
      <c r="GV49" s="234"/>
      <c r="GW49" s="234"/>
      <c r="GX49" s="234"/>
      <c r="GY49" s="234"/>
      <c r="GZ49" s="234"/>
      <c r="HA49" s="234"/>
      <c r="HB49" s="234"/>
      <c r="HC49" s="234"/>
      <c r="HD49" s="234"/>
      <c r="HE49" s="234"/>
      <c r="HF49" s="234"/>
      <c r="HG49" s="234"/>
      <c r="HH49" s="234"/>
      <c r="HI49" s="234"/>
      <c r="HJ49" s="234"/>
      <c r="HK49" s="234"/>
      <c r="HL49" s="234"/>
      <c r="HM49" s="234"/>
      <c r="HN49" s="234"/>
      <c r="HO49" s="234"/>
      <c r="HP49" s="234"/>
      <c r="HQ49" s="234"/>
      <c r="HR49" s="234"/>
      <c r="HS49" s="234"/>
      <c r="HT49" s="234"/>
      <c r="HU49" s="234"/>
      <c r="HV49" s="234"/>
      <c r="HW49" s="234"/>
      <c r="HX49" s="234"/>
      <c r="HY49" s="234"/>
      <c r="HZ49" s="234"/>
      <c r="IA49" s="234"/>
      <c r="IB49" s="234"/>
      <c r="IC49" s="234"/>
      <c r="ID49" s="234"/>
      <c r="IE49" s="234"/>
      <c r="IF49" s="234"/>
      <c r="IG49" s="234"/>
      <c r="IH49" s="234"/>
      <c r="II49" s="234"/>
      <c r="IJ49" s="234"/>
      <c r="IK49" s="234"/>
      <c r="IL49" s="234"/>
      <c r="IM49" s="234"/>
      <c r="IN49" s="234"/>
      <c r="IO49" s="234"/>
      <c r="IP49" s="234"/>
      <c r="IQ49" s="234"/>
      <c r="IR49" s="234"/>
      <c r="IS49" s="234"/>
      <c r="IT49" s="234"/>
      <c r="IU49" s="234"/>
      <c r="IV49" s="234"/>
      <c r="IW49" s="234"/>
    </row>
    <row r="50" customFormat="false" ht="12.75" hidden="false" customHeight="true" outlineLevel="0" collapsed="false">
      <c r="A50" s="336" t="s">
        <v>97</v>
      </c>
      <c r="B50" s="337" t="n">
        <v>0</v>
      </c>
      <c r="C50" s="337" t="n">
        <v>0</v>
      </c>
      <c r="D50" s="337" t="n">
        <v>0</v>
      </c>
      <c r="E50" s="337" t="n">
        <v>0</v>
      </c>
      <c r="F50" s="337" t="n">
        <v>0</v>
      </c>
      <c r="G50" s="337" t="n">
        <v>0</v>
      </c>
      <c r="H50" s="337" t="n">
        <v>0</v>
      </c>
      <c r="I50" s="337" t="n">
        <v>0</v>
      </c>
      <c r="J50" s="337" t="n">
        <v>0</v>
      </c>
      <c r="K50" s="337" t="n">
        <v>0</v>
      </c>
      <c r="L50" s="337" t="n">
        <v>0</v>
      </c>
      <c r="M50" s="337" t="n">
        <v>0</v>
      </c>
      <c r="N50" s="337" t="n">
        <v>0</v>
      </c>
      <c r="O50" s="337" t="n">
        <v>0</v>
      </c>
      <c r="P50" s="337" t="n">
        <v>0</v>
      </c>
      <c r="Q50" s="337" t="n">
        <v>0</v>
      </c>
      <c r="R50" s="337" t="n">
        <v>0</v>
      </c>
      <c r="S50" s="337" t="n">
        <v>0</v>
      </c>
      <c r="T50" s="337" t="n">
        <v>0</v>
      </c>
      <c r="U50" s="337" t="n">
        <v>0</v>
      </c>
      <c r="V50" s="337" t="n">
        <v>0</v>
      </c>
      <c r="W50" s="337" t="n">
        <v>0</v>
      </c>
      <c r="X50" s="337" t="n">
        <v>0</v>
      </c>
      <c r="Y50" s="339" t="n">
        <v>0</v>
      </c>
      <c r="Z50" s="334" t="n">
        <v>48</v>
      </c>
      <c r="AA50" s="335" t="e">
        <f aca="false">-Economics!D43/Economics!I43</f>
        <v>#VALUE!</v>
      </c>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34"/>
      <c r="CY50" s="234"/>
      <c r="CZ50" s="234"/>
      <c r="DA50" s="234"/>
      <c r="DB50" s="234"/>
      <c r="DC50" s="234"/>
      <c r="DD50" s="234"/>
      <c r="DE50" s="234"/>
      <c r="DF50" s="234"/>
      <c r="DG50" s="234"/>
      <c r="DH50" s="234"/>
      <c r="DI50" s="234"/>
      <c r="DJ50" s="234"/>
      <c r="DK50" s="234"/>
      <c r="DL50" s="234"/>
      <c r="DM50" s="234"/>
      <c r="DN50" s="234"/>
      <c r="DO50" s="234"/>
      <c r="DP50" s="234"/>
      <c r="DQ50" s="234"/>
      <c r="DR50" s="234"/>
      <c r="DS50" s="234"/>
      <c r="DT50" s="234"/>
      <c r="DU50" s="234"/>
      <c r="DV50" s="234"/>
      <c r="DW50" s="234"/>
      <c r="DX50" s="234"/>
      <c r="DY50" s="234"/>
      <c r="DZ50" s="234"/>
      <c r="EA50" s="234"/>
      <c r="EB50" s="234"/>
      <c r="EC50" s="234"/>
      <c r="ED50" s="234"/>
      <c r="EE50" s="234"/>
      <c r="EF50" s="234"/>
      <c r="EG50" s="234"/>
      <c r="EH50" s="234"/>
      <c r="EI50" s="234"/>
      <c r="EJ50" s="234"/>
      <c r="EK50" s="234"/>
      <c r="EL50" s="234"/>
      <c r="EM50" s="234"/>
      <c r="EN50" s="234"/>
      <c r="EO50" s="234"/>
      <c r="EP50" s="234"/>
      <c r="EQ50" s="234"/>
      <c r="ER50" s="234"/>
      <c r="ES50" s="234"/>
      <c r="ET50" s="234"/>
      <c r="EU50" s="234"/>
      <c r="EV50" s="234"/>
      <c r="EW50" s="234"/>
      <c r="EX50" s="234"/>
      <c r="EY50" s="234"/>
      <c r="EZ50" s="234"/>
      <c r="FA50" s="234"/>
      <c r="FB50" s="234"/>
      <c r="FC50" s="234"/>
      <c r="FD50" s="234"/>
      <c r="FE50" s="234"/>
      <c r="FF50" s="234"/>
      <c r="FG50" s="234"/>
      <c r="FH50" s="234"/>
      <c r="FI50" s="234"/>
      <c r="FJ50" s="234"/>
      <c r="FK50" s="234"/>
      <c r="FL50" s="234"/>
      <c r="FM50" s="234"/>
      <c r="FN50" s="234"/>
      <c r="FO50" s="234"/>
      <c r="FP50" s="234"/>
      <c r="FQ50" s="234"/>
      <c r="FR50" s="234"/>
      <c r="FS50" s="234"/>
      <c r="FT50" s="234"/>
      <c r="FU50" s="234"/>
      <c r="FV50" s="234"/>
      <c r="FW50" s="234"/>
      <c r="FX50" s="234"/>
      <c r="FY50" s="234"/>
      <c r="FZ50" s="234"/>
      <c r="GA50" s="234"/>
      <c r="GB50" s="234"/>
      <c r="GC50" s="234"/>
      <c r="GD50" s="234"/>
      <c r="GE50" s="234"/>
      <c r="GF50" s="234"/>
      <c r="GG50" s="234"/>
      <c r="GH50" s="234"/>
      <c r="GI50" s="234"/>
      <c r="GJ50" s="234"/>
      <c r="GK50" s="234"/>
      <c r="GL50" s="234"/>
      <c r="GM50" s="234"/>
      <c r="GN50" s="234"/>
      <c r="GO50" s="234"/>
      <c r="GP50" s="234"/>
      <c r="GQ50" s="234"/>
      <c r="GR50" s="234"/>
      <c r="GS50" s="234"/>
      <c r="GT50" s="234"/>
      <c r="GU50" s="234"/>
      <c r="GV50" s="234"/>
      <c r="GW50" s="234"/>
      <c r="GX50" s="234"/>
      <c r="GY50" s="234"/>
      <c r="GZ50" s="234"/>
      <c r="HA50" s="234"/>
      <c r="HB50" s="234"/>
      <c r="HC50" s="234"/>
      <c r="HD50" s="234"/>
      <c r="HE50" s="234"/>
      <c r="HF50" s="234"/>
      <c r="HG50" s="234"/>
      <c r="HH50" s="234"/>
      <c r="HI50" s="234"/>
      <c r="HJ50" s="234"/>
      <c r="HK50" s="234"/>
      <c r="HL50" s="234"/>
      <c r="HM50" s="234"/>
      <c r="HN50" s="234"/>
      <c r="HO50" s="234"/>
      <c r="HP50" s="234"/>
      <c r="HQ50" s="234"/>
      <c r="HR50" s="234"/>
      <c r="HS50" s="234"/>
      <c r="HT50" s="234"/>
      <c r="HU50" s="234"/>
      <c r="HV50" s="234"/>
      <c r="HW50" s="234"/>
      <c r="HX50" s="234"/>
      <c r="HY50" s="234"/>
      <c r="HZ50" s="234"/>
      <c r="IA50" s="234"/>
      <c r="IB50" s="234"/>
      <c r="IC50" s="234"/>
      <c r="ID50" s="234"/>
      <c r="IE50" s="234"/>
      <c r="IF50" s="234"/>
      <c r="IG50" s="234"/>
      <c r="IH50" s="234"/>
      <c r="II50" s="234"/>
      <c r="IJ50" s="234"/>
      <c r="IK50" s="234"/>
      <c r="IL50" s="234"/>
      <c r="IM50" s="234"/>
      <c r="IN50" s="234"/>
      <c r="IO50" s="234"/>
      <c r="IP50" s="234"/>
      <c r="IQ50" s="234"/>
      <c r="IR50" s="234"/>
      <c r="IS50" s="234"/>
      <c r="IT50" s="234"/>
      <c r="IU50" s="234"/>
      <c r="IV50" s="234"/>
      <c r="IW50" s="234"/>
    </row>
    <row r="51" customFormat="false" ht="12.75" hidden="false" customHeight="true" outlineLevel="0" collapsed="false">
      <c r="A51" s="336" t="s">
        <v>98</v>
      </c>
      <c r="B51" s="337" t="n">
        <v>0</v>
      </c>
      <c r="C51" s="337" t="n">
        <v>0</v>
      </c>
      <c r="D51" s="337" t="n">
        <v>0</v>
      </c>
      <c r="E51" s="337" t="n">
        <v>0</v>
      </c>
      <c r="F51" s="337" t="n">
        <v>0</v>
      </c>
      <c r="G51" s="337" t="n">
        <v>0</v>
      </c>
      <c r="H51" s="337" t="n">
        <v>0</v>
      </c>
      <c r="I51" s="337" t="n">
        <v>0</v>
      </c>
      <c r="J51" s="337" t="n">
        <v>0</v>
      </c>
      <c r="K51" s="337" t="n">
        <v>0</v>
      </c>
      <c r="L51" s="337" t="n">
        <v>0</v>
      </c>
      <c r="M51" s="337" t="n">
        <v>5</v>
      </c>
      <c r="N51" s="337" t="n">
        <v>6</v>
      </c>
      <c r="O51" s="337" t="n">
        <v>16</v>
      </c>
      <c r="P51" s="337" t="n">
        <v>18</v>
      </c>
      <c r="Q51" s="337" t="n">
        <v>21</v>
      </c>
      <c r="R51" s="337" t="n">
        <v>22</v>
      </c>
      <c r="S51" s="337" t="n">
        <v>25</v>
      </c>
      <c r="T51" s="337" t="n">
        <v>25</v>
      </c>
      <c r="U51" s="337" t="n">
        <v>22</v>
      </c>
      <c r="V51" s="337" t="n">
        <v>22</v>
      </c>
      <c r="W51" s="337" t="n">
        <v>24</v>
      </c>
      <c r="X51" s="337" t="n">
        <v>25</v>
      </c>
      <c r="Y51" s="339" t="n">
        <v>25</v>
      </c>
      <c r="Z51" s="334" t="n">
        <v>44</v>
      </c>
      <c r="AA51" s="335" t="e">
        <f aca="false">-Economics!D44/Economics!I44</f>
        <v>#VALUE!</v>
      </c>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c r="DL51" s="234"/>
      <c r="DM51" s="234"/>
      <c r="DN51" s="234"/>
      <c r="DO51" s="234"/>
      <c r="DP51" s="234"/>
      <c r="DQ51" s="234"/>
      <c r="DR51" s="234"/>
      <c r="DS51" s="234"/>
      <c r="DT51" s="234"/>
      <c r="DU51" s="234"/>
      <c r="DV51" s="234"/>
      <c r="DW51" s="234"/>
      <c r="DX51" s="234"/>
      <c r="DY51" s="234"/>
      <c r="DZ51" s="234"/>
      <c r="EA51" s="234"/>
      <c r="EB51" s="234"/>
      <c r="EC51" s="234"/>
      <c r="ED51" s="234"/>
      <c r="EE51" s="234"/>
      <c r="EF51" s="234"/>
      <c r="EG51" s="234"/>
      <c r="EH51" s="234"/>
      <c r="EI51" s="234"/>
      <c r="EJ51" s="234"/>
      <c r="EK51" s="234"/>
      <c r="EL51" s="234"/>
      <c r="EM51" s="234"/>
      <c r="EN51" s="234"/>
      <c r="EO51" s="234"/>
      <c r="EP51" s="234"/>
      <c r="EQ51" s="234"/>
      <c r="ER51" s="234"/>
      <c r="ES51" s="234"/>
      <c r="ET51" s="234"/>
      <c r="EU51" s="234"/>
      <c r="EV51" s="234"/>
      <c r="EW51" s="234"/>
      <c r="EX51" s="234"/>
      <c r="EY51" s="234"/>
      <c r="EZ51" s="234"/>
      <c r="FA51" s="234"/>
      <c r="FB51" s="234"/>
      <c r="FC51" s="234"/>
      <c r="FD51" s="234"/>
      <c r="FE51" s="234"/>
      <c r="FF51" s="234"/>
      <c r="FG51" s="234"/>
      <c r="FH51" s="234"/>
      <c r="FI51" s="234"/>
      <c r="FJ51" s="234"/>
      <c r="FK51" s="234"/>
      <c r="FL51" s="234"/>
      <c r="FM51" s="234"/>
      <c r="FN51" s="234"/>
      <c r="FO51" s="234"/>
      <c r="FP51" s="234"/>
      <c r="FQ51" s="234"/>
      <c r="FR51" s="234"/>
      <c r="FS51" s="234"/>
      <c r="FT51" s="234"/>
      <c r="FU51" s="234"/>
      <c r="FV51" s="234"/>
      <c r="FW51" s="234"/>
      <c r="FX51" s="234"/>
      <c r="FY51" s="234"/>
      <c r="FZ51" s="234"/>
      <c r="GA51" s="234"/>
      <c r="GB51" s="234"/>
      <c r="GC51" s="234"/>
      <c r="GD51" s="234"/>
      <c r="GE51" s="234"/>
      <c r="GF51" s="234"/>
      <c r="GG51" s="234"/>
      <c r="GH51" s="234"/>
      <c r="GI51" s="234"/>
      <c r="GJ51" s="234"/>
      <c r="GK51" s="234"/>
      <c r="GL51" s="234"/>
      <c r="GM51" s="234"/>
      <c r="GN51" s="234"/>
      <c r="GO51" s="234"/>
      <c r="GP51" s="234"/>
      <c r="GQ51" s="234"/>
      <c r="GR51" s="234"/>
      <c r="GS51" s="234"/>
      <c r="GT51" s="234"/>
      <c r="GU51" s="234"/>
      <c r="GV51" s="234"/>
      <c r="GW51" s="234"/>
      <c r="GX51" s="234"/>
      <c r="GY51" s="234"/>
      <c r="GZ51" s="234"/>
      <c r="HA51" s="234"/>
      <c r="HB51" s="234"/>
      <c r="HC51" s="234"/>
      <c r="HD51" s="234"/>
      <c r="HE51" s="234"/>
      <c r="HF51" s="234"/>
      <c r="HG51" s="234"/>
      <c r="HH51" s="234"/>
      <c r="HI51" s="234"/>
      <c r="HJ51" s="234"/>
      <c r="HK51" s="234"/>
      <c r="HL51" s="234"/>
      <c r="HM51" s="234"/>
      <c r="HN51" s="234"/>
      <c r="HO51" s="234"/>
      <c r="HP51" s="234"/>
      <c r="HQ51" s="234"/>
      <c r="HR51" s="234"/>
      <c r="HS51" s="234"/>
      <c r="HT51" s="234"/>
      <c r="HU51" s="234"/>
      <c r="HV51" s="234"/>
      <c r="HW51" s="234"/>
      <c r="HX51" s="234"/>
      <c r="HY51" s="234"/>
      <c r="HZ51" s="234"/>
      <c r="IA51" s="234"/>
      <c r="IB51" s="234"/>
      <c r="IC51" s="234"/>
      <c r="ID51" s="234"/>
      <c r="IE51" s="234"/>
      <c r="IF51" s="234"/>
      <c r="IG51" s="234"/>
      <c r="IH51" s="234"/>
      <c r="II51" s="234"/>
      <c r="IJ51" s="234"/>
      <c r="IK51" s="234"/>
      <c r="IL51" s="234"/>
      <c r="IM51" s="234"/>
      <c r="IN51" s="234"/>
      <c r="IO51" s="234"/>
      <c r="IP51" s="234"/>
      <c r="IQ51" s="234"/>
      <c r="IR51" s="234"/>
      <c r="IS51" s="234"/>
      <c r="IT51" s="234"/>
      <c r="IU51" s="234"/>
      <c r="IV51" s="234"/>
      <c r="IW51" s="234"/>
    </row>
    <row r="52" customFormat="false" ht="12.75" hidden="false" customHeight="true" outlineLevel="0" collapsed="false">
      <c r="A52" s="336" t="s">
        <v>99</v>
      </c>
      <c r="B52" s="337" t="n">
        <v>69</v>
      </c>
      <c r="C52" s="337" t="n">
        <v>54</v>
      </c>
      <c r="D52" s="337" t="n">
        <v>55</v>
      </c>
      <c r="E52" s="337" t="n">
        <v>54</v>
      </c>
      <c r="F52" s="337" t="n">
        <v>55</v>
      </c>
      <c r="G52" s="337" t="n">
        <v>55</v>
      </c>
      <c r="H52" s="337" t="n">
        <v>119</v>
      </c>
      <c r="I52" s="337" t="n">
        <v>115</v>
      </c>
      <c r="J52" s="337" t="n">
        <v>119</v>
      </c>
      <c r="K52" s="337" t="n">
        <v>79</v>
      </c>
      <c r="L52" s="337" t="n">
        <v>102</v>
      </c>
      <c r="M52" s="337" t="n">
        <v>124</v>
      </c>
      <c r="N52" s="337" t="n">
        <v>123</v>
      </c>
      <c r="O52" s="337" t="n">
        <v>123</v>
      </c>
      <c r="P52" s="337" t="n">
        <v>123</v>
      </c>
      <c r="Q52" s="337" t="n">
        <v>127</v>
      </c>
      <c r="R52" s="337" t="n">
        <v>127</v>
      </c>
      <c r="S52" s="337" t="n">
        <v>114</v>
      </c>
      <c r="T52" s="337" t="n">
        <v>127</v>
      </c>
      <c r="U52" s="337" t="n">
        <v>127</v>
      </c>
      <c r="V52" s="337" t="n">
        <v>127</v>
      </c>
      <c r="W52" s="337" t="n">
        <v>104</v>
      </c>
      <c r="X52" s="337" t="n">
        <v>57</v>
      </c>
      <c r="Y52" s="339" t="n">
        <v>80</v>
      </c>
      <c r="Z52" s="347" t="n">
        <v>130</v>
      </c>
      <c r="AA52" s="348" t="e">
        <f aca="false">-Economics!D45/Economics!I45</f>
        <v>#VALUE!</v>
      </c>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c r="CA52" s="234"/>
      <c r="CB52" s="234"/>
      <c r="CC52" s="234"/>
      <c r="CD52" s="234"/>
      <c r="CE52" s="234"/>
      <c r="CF52" s="234"/>
      <c r="CG52" s="234"/>
      <c r="CH52" s="234"/>
      <c r="CI52" s="234"/>
      <c r="CJ52" s="234"/>
      <c r="CK52" s="234"/>
      <c r="CL52" s="234"/>
      <c r="CM52" s="234"/>
      <c r="CN52" s="234"/>
      <c r="CO52" s="234"/>
      <c r="CP52" s="234"/>
      <c r="CQ52" s="234"/>
      <c r="CR52" s="234"/>
      <c r="CS52" s="234"/>
      <c r="CT52" s="234"/>
      <c r="CU52" s="234"/>
      <c r="CV52" s="234"/>
      <c r="CW52" s="234"/>
      <c r="CX52" s="234"/>
      <c r="CY52" s="234"/>
      <c r="CZ52" s="234"/>
      <c r="DA52" s="234"/>
      <c r="DB52" s="234"/>
      <c r="DC52" s="234"/>
      <c r="DD52" s="234"/>
      <c r="DE52" s="234"/>
      <c r="DF52" s="234"/>
      <c r="DG52" s="234"/>
      <c r="DH52" s="234"/>
      <c r="DI52" s="234"/>
      <c r="DJ52" s="234"/>
      <c r="DK52" s="234"/>
      <c r="DL52" s="234"/>
      <c r="DM52" s="234"/>
      <c r="DN52" s="234"/>
      <c r="DO52" s="234"/>
      <c r="DP52" s="234"/>
      <c r="DQ52" s="234"/>
      <c r="DR52" s="234"/>
      <c r="DS52" s="234"/>
      <c r="DT52" s="234"/>
      <c r="DU52" s="234"/>
      <c r="DV52" s="234"/>
      <c r="DW52" s="234"/>
      <c r="DX52" s="234"/>
      <c r="DY52" s="234"/>
      <c r="DZ52" s="234"/>
      <c r="EA52" s="234"/>
      <c r="EB52" s="234"/>
      <c r="EC52" s="234"/>
      <c r="ED52" s="234"/>
      <c r="EE52" s="234"/>
      <c r="EF52" s="234"/>
      <c r="EG52" s="234"/>
      <c r="EH52" s="234"/>
      <c r="EI52" s="234"/>
      <c r="EJ52" s="234"/>
      <c r="EK52" s="234"/>
      <c r="EL52" s="234"/>
      <c r="EM52" s="234"/>
      <c r="EN52" s="234"/>
      <c r="EO52" s="234"/>
      <c r="EP52" s="234"/>
      <c r="EQ52" s="234"/>
      <c r="ER52" s="234"/>
      <c r="ES52" s="234"/>
      <c r="ET52" s="234"/>
      <c r="EU52" s="234"/>
      <c r="EV52" s="234"/>
      <c r="EW52" s="234"/>
      <c r="EX52" s="234"/>
      <c r="EY52" s="234"/>
      <c r="EZ52" s="234"/>
      <c r="FA52" s="234"/>
      <c r="FB52" s="234"/>
      <c r="FC52" s="234"/>
      <c r="FD52" s="234"/>
      <c r="FE52" s="234"/>
      <c r="FF52" s="234"/>
      <c r="FG52" s="234"/>
      <c r="FH52" s="234"/>
      <c r="FI52" s="234"/>
      <c r="FJ52" s="234"/>
      <c r="FK52" s="234"/>
      <c r="FL52" s="234"/>
      <c r="FM52" s="234"/>
      <c r="FN52" s="234"/>
      <c r="FO52" s="234"/>
      <c r="FP52" s="234"/>
      <c r="FQ52" s="234"/>
      <c r="FR52" s="234"/>
      <c r="FS52" s="234"/>
      <c r="FT52" s="234"/>
      <c r="FU52" s="234"/>
      <c r="FV52" s="234"/>
      <c r="FW52" s="234"/>
      <c r="FX52" s="234"/>
      <c r="FY52" s="234"/>
      <c r="FZ52" s="234"/>
      <c r="GA52" s="234"/>
      <c r="GB52" s="234"/>
      <c r="GC52" s="234"/>
      <c r="GD52" s="234"/>
      <c r="GE52" s="234"/>
      <c r="GF52" s="234"/>
      <c r="GG52" s="234"/>
      <c r="GH52" s="234"/>
      <c r="GI52" s="234"/>
      <c r="GJ52" s="234"/>
      <c r="GK52" s="234"/>
      <c r="GL52" s="234"/>
      <c r="GM52" s="234"/>
      <c r="GN52" s="234"/>
      <c r="GO52" s="234"/>
      <c r="GP52" s="234"/>
      <c r="GQ52" s="234"/>
      <c r="GR52" s="234"/>
      <c r="GS52" s="234"/>
      <c r="GT52" s="234"/>
      <c r="GU52" s="234"/>
      <c r="GV52" s="234"/>
      <c r="GW52" s="234"/>
      <c r="GX52" s="234"/>
      <c r="GY52" s="234"/>
      <c r="GZ52" s="234"/>
      <c r="HA52" s="234"/>
      <c r="HB52" s="234"/>
      <c r="HC52" s="234"/>
      <c r="HD52" s="234"/>
      <c r="HE52" s="234"/>
      <c r="HF52" s="234"/>
      <c r="HG52" s="234"/>
      <c r="HH52" s="234"/>
      <c r="HI52" s="234"/>
      <c r="HJ52" s="234"/>
      <c r="HK52" s="234"/>
      <c r="HL52" s="234"/>
      <c r="HM52" s="234"/>
      <c r="HN52" s="234"/>
      <c r="HO52" s="234"/>
      <c r="HP52" s="234"/>
      <c r="HQ52" s="234"/>
      <c r="HR52" s="234"/>
      <c r="HS52" s="234"/>
      <c r="HT52" s="234"/>
      <c r="HU52" s="234"/>
      <c r="HV52" s="234"/>
      <c r="HW52" s="234"/>
      <c r="HX52" s="234"/>
      <c r="HY52" s="234"/>
      <c r="HZ52" s="234"/>
      <c r="IA52" s="234"/>
      <c r="IB52" s="234"/>
      <c r="IC52" s="234"/>
      <c r="ID52" s="234"/>
      <c r="IE52" s="234"/>
      <c r="IF52" s="234"/>
      <c r="IG52" s="234"/>
      <c r="IH52" s="234"/>
      <c r="II52" s="234"/>
      <c r="IJ52" s="234"/>
      <c r="IK52" s="234"/>
      <c r="IL52" s="234"/>
      <c r="IM52" s="234"/>
      <c r="IN52" s="234"/>
      <c r="IO52" s="234"/>
      <c r="IP52" s="234"/>
      <c r="IQ52" s="234"/>
      <c r="IR52" s="234"/>
      <c r="IS52" s="234"/>
      <c r="IT52" s="234"/>
      <c r="IU52" s="234"/>
      <c r="IV52" s="234"/>
      <c r="IW52" s="234"/>
    </row>
    <row r="53" customFormat="false" ht="12.75" hidden="false" customHeight="true" outlineLevel="0" collapsed="false">
      <c r="A53" s="336" t="s">
        <v>100</v>
      </c>
      <c r="B53" s="337" t="n">
        <v>64</v>
      </c>
      <c r="C53" s="337" t="n">
        <v>64</v>
      </c>
      <c r="D53" s="337" t="n">
        <v>64</v>
      </c>
      <c r="E53" s="337" t="n">
        <v>64</v>
      </c>
      <c r="F53" s="337" t="n">
        <v>64</v>
      </c>
      <c r="G53" s="337" t="n">
        <v>64</v>
      </c>
      <c r="H53" s="337" t="n">
        <v>64</v>
      </c>
      <c r="I53" s="337" t="n">
        <v>64</v>
      </c>
      <c r="J53" s="337" t="n">
        <v>64</v>
      </c>
      <c r="K53" s="337" t="n">
        <v>64</v>
      </c>
      <c r="L53" s="337" t="n">
        <v>64</v>
      </c>
      <c r="M53" s="337" t="n">
        <v>64</v>
      </c>
      <c r="N53" s="337" t="n">
        <v>64</v>
      </c>
      <c r="O53" s="337" t="n">
        <v>64</v>
      </c>
      <c r="P53" s="337" t="n">
        <v>63</v>
      </c>
      <c r="Q53" s="337" t="n">
        <v>64</v>
      </c>
      <c r="R53" s="337" t="n">
        <v>64</v>
      </c>
      <c r="S53" s="337" t="n">
        <v>63</v>
      </c>
      <c r="T53" s="337" t="n">
        <v>64</v>
      </c>
      <c r="U53" s="337" t="n">
        <v>63</v>
      </c>
      <c r="V53" s="337" t="n">
        <v>63</v>
      </c>
      <c r="W53" s="337" t="n">
        <v>63</v>
      </c>
      <c r="X53" s="337" t="n">
        <v>63</v>
      </c>
      <c r="Y53" s="339" t="n">
        <v>63</v>
      </c>
      <c r="Z53" s="334" t="n">
        <v>198</v>
      </c>
      <c r="AA53" s="349"/>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c r="CA53" s="234"/>
      <c r="CB53" s="234"/>
      <c r="CC53" s="234"/>
      <c r="CD53" s="234"/>
      <c r="CE53" s="234"/>
      <c r="CF53" s="234"/>
      <c r="CG53" s="234"/>
      <c r="CH53" s="234"/>
      <c r="CI53" s="234"/>
      <c r="CJ53" s="234"/>
      <c r="CK53" s="234"/>
      <c r="CL53" s="234"/>
      <c r="CM53" s="234"/>
      <c r="CN53" s="234"/>
      <c r="CO53" s="234"/>
      <c r="CP53" s="234"/>
      <c r="CQ53" s="234"/>
      <c r="CR53" s="234"/>
      <c r="CS53" s="234"/>
      <c r="CT53" s="234"/>
      <c r="CU53" s="234"/>
      <c r="CV53" s="234"/>
      <c r="CW53" s="234"/>
      <c r="CX53" s="234"/>
      <c r="CY53" s="234"/>
      <c r="CZ53" s="234"/>
      <c r="DA53" s="234"/>
      <c r="DB53" s="234"/>
      <c r="DC53" s="234"/>
      <c r="DD53" s="234"/>
      <c r="DE53" s="234"/>
      <c r="DF53" s="234"/>
      <c r="DG53" s="234"/>
      <c r="DH53" s="234"/>
      <c r="DI53" s="234"/>
      <c r="DJ53" s="234"/>
      <c r="DK53" s="234"/>
      <c r="DL53" s="234"/>
      <c r="DM53" s="234"/>
      <c r="DN53" s="234"/>
      <c r="DO53" s="234"/>
      <c r="DP53" s="234"/>
      <c r="DQ53" s="234"/>
      <c r="DR53" s="234"/>
      <c r="DS53" s="234"/>
      <c r="DT53" s="234"/>
      <c r="DU53" s="234"/>
      <c r="DV53" s="234"/>
      <c r="DW53" s="234"/>
      <c r="DX53" s="234"/>
      <c r="DY53" s="234"/>
      <c r="DZ53" s="234"/>
      <c r="EA53" s="234"/>
      <c r="EB53" s="234"/>
      <c r="EC53" s="234"/>
      <c r="ED53" s="234"/>
      <c r="EE53" s="234"/>
      <c r="EF53" s="234"/>
      <c r="EG53" s="234"/>
      <c r="EH53" s="234"/>
      <c r="EI53" s="234"/>
      <c r="EJ53" s="234"/>
      <c r="EK53" s="234"/>
      <c r="EL53" s="234"/>
      <c r="EM53" s="234"/>
      <c r="EN53" s="234"/>
      <c r="EO53" s="234"/>
      <c r="EP53" s="234"/>
      <c r="EQ53" s="234"/>
      <c r="ER53" s="234"/>
      <c r="ES53" s="234"/>
      <c r="ET53" s="234"/>
      <c r="EU53" s="234"/>
      <c r="EV53" s="234"/>
      <c r="EW53" s="234"/>
      <c r="EX53" s="234"/>
      <c r="EY53" s="234"/>
      <c r="EZ53" s="234"/>
      <c r="FA53" s="234"/>
      <c r="FB53" s="234"/>
      <c r="FC53" s="234"/>
      <c r="FD53" s="234"/>
      <c r="FE53" s="234"/>
      <c r="FF53" s="234"/>
      <c r="FG53" s="234"/>
      <c r="FH53" s="234"/>
      <c r="FI53" s="234"/>
      <c r="FJ53" s="234"/>
      <c r="FK53" s="234"/>
      <c r="FL53" s="234"/>
      <c r="FM53" s="234"/>
      <c r="FN53" s="234"/>
      <c r="FO53" s="234"/>
      <c r="FP53" s="234"/>
      <c r="FQ53" s="234"/>
      <c r="FR53" s="234"/>
      <c r="FS53" s="234"/>
      <c r="FT53" s="234"/>
      <c r="FU53" s="234"/>
      <c r="FV53" s="234"/>
      <c r="FW53" s="234"/>
      <c r="FX53" s="234"/>
      <c r="FY53" s="234"/>
      <c r="FZ53" s="234"/>
      <c r="GA53" s="234"/>
      <c r="GB53" s="234"/>
      <c r="GC53" s="234"/>
      <c r="GD53" s="234"/>
      <c r="GE53" s="234"/>
      <c r="GF53" s="234"/>
      <c r="GG53" s="234"/>
      <c r="GH53" s="234"/>
      <c r="GI53" s="234"/>
      <c r="GJ53" s="234"/>
      <c r="GK53" s="234"/>
      <c r="GL53" s="234"/>
      <c r="GM53" s="234"/>
      <c r="GN53" s="234"/>
      <c r="GO53" s="234"/>
      <c r="GP53" s="234"/>
      <c r="GQ53" s="234"/>
      <c r="GR53" s="234"/>
      <c r="GS53" s="234"/>
      <c r="GT53" s="234"/>
      <c r="GU53" s="234"/>
      <c r="GV53" s="234"/>
      <c r="GW53" s="234"/>
      <c r="GX53" s="234"/>
      <c r="GY53" s="234"/>
      <c r="GZ53" s="234"/>
      <c r="HA53" s="234"/>
      <c r="HB53" s="234"/>
      <c r="HC53" s="234"/>
      <c r="HD53" s="234"/>
      <c r="HE53" s="234"/>
      <c r="HF53" s="234"/>
      <c r="HG53" s="234"/>
      <c r="HH53" s="234"/>
      <c r="HI53" s="234"/>
      <c r="HJ53" s="234"/>
      <c r="HK53" s="234"/>
      <c r="HL53" s="234"/>
      <c r="HM53" s="234"/>
      <c r="HN53" s="234"/>
      <c r="HO53" s="234"/>
      <c r="HP53" s="234"/>
      <c r="HQ53" s="234"/>
      <c r="HR53" s="234"/>
      <c r="HS53" s="234"/>
      <c r="HT53" s="234"/>
      <c r="HU53" s="234"/>
      <c r="HV53" s="234"/>
      <c r="HW53" s="234"/>
      <c r="HX53" s="234"/>
      <c r="HY53" s="234"/>
      <c r="HZ53" s="234"/>
      <c r="IA53" s="234"/>
      <c r="IB53" s="234"/>
      <c r="IC53" s="234"/>
      <c r="ID53" s="234"/>
      <c r="IE53" s="234"/>
      <c r="IF53" s="234"/>
      <c r="IG53" s="234"/>
      <c r="IH53" s="234"/>
      <c r="II53" s="234"/>
      <c r="IJ53" s="234"/>
      <c r="IK53" s="234"/>
      <c r="IL53" s="234"/>
      <c r="IM53" s="234"/>
      <c r="IN53" s="234"/>
      <c r="IO53" s="234"/>
      <c r="IP53" s="234"/>
      <c r="IQ53" s="234"/>
      <c r="IR53" s="234"/>
      <c r="IS53" s="234"/>
      <c r="IT53" s="234"/>
      <c r="IU53" s="234"/>
      <c r="IV53" s="234"/>
      <c r="IW53" s="234"/>
    </row>
    <row r="54" customFormat="false" ht="12.75" hidden="false" customHeight="true" outlineLevel="0" collapsed="false">
      <c r="A54" s="336" t="s">
        <v>101</v>
      </c>
      <c r="B54" s="337" t="n">
        <v>64</v>
      </c>
      <c r="C54" s="337" t="n">
        <v>64</v>
      </c>
      <c r="D54" s="337" t="n">
        <v>64</v>
      </c>
      <c r="E54" s="337" t="n">
        <v>64</v>
      </c>
      <c r="F54" s="337" t="n">
        <v>64</v>
      </c>
      <c r="G54" s="337" t="n">
        <v>64</v>
      </c>
      <c r="H54" s="337" t="n">
        <v>64</v>
      </c>
      <c r="I54" s="337" t="n">
        <v>64</v>
      </c>
      <c r="J54" s="337" t="n">
        <v>64</v>
      </c>
      <c r="K54" s="337" t="n">
        <v>64</v>
      </c>
      <c r="L54" s="337" t="n">
        <v>64</v>
      </c>
      <c r="M54" s="337" t="n">
        <v>64</v>
      </c>
      <c r="N54" s="337" t="n">
        <v>64</v>
      </c>
      <c r="O54" s="337" t="n">
        <v>64</v>
      </c>
      <c r="P54" s="337" t="n">
        <v>64</v>
      </c>
      <c r="Q54" s="337" t="n">
        <v>64</v>
      </c>
      <c r="R54" s="337" t="n">
        <v>64</v>
      </c>
      <c r="S54" s="337" t="n">
        <v>63</v>
      </c>
      <c r="T54" s="337" t="n">
        <v>64</v>
      </c>
      <c r="U54" s="337" t="n">
        <v>63</v>
      </c>
      <c r="V54" s="337" t="n">
        <v>63</v>
      </c>
      <c r="W54" s="337" t="n">
        <v>63</v>
      </c>
      <c r="X54" s="337" t="n">
        <v>63</v>
      </c>
      <c r="Y54" s="339" t="n">
        <v>63</v>
      </c>
      <c r="Z54" s="334" t="n">
        <v>198</v>
      </c>
      <c r="AA54" s="349"/>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c r="DL54" s="234"/>
      <c r="DM54" s="234"/>
      <c r="DN54" s="234"/>
      <c r="DO54" s="234"/>
      <c r="DP54" s="234"/>
      <c r="DQ54" s="234"/>
      <c r="DR54" s="234"/>
      <c r="DS54" s="234"/>
      <c r="DT54" s="234"/>
      <c r="DU54" s="234"/>
      <c r="DV54" s="234"/>
      <c r="DW54" s="234"/>
      <c r="DX54" s="234"/>
      <c r="DY54" s="234"/>
      <c r="DZ54" s="234"/>
      <c r="EA54" s="234"/>
      <c r="EB54" s="234"/>
      <c r="EC54" s="234"/>
      <c r="ED54" s="234"/>
      <c r="EE54" s="234"/>
      <c r="EF54" s="234"/>
      <c r="EG54" s="234"/>
      <c r="EH54" s="234"/>
      <c r="EI54" s="234"/>
      <c r="EJ54" s="234"/>
      <c r="EK54" s="234"/>
      <c r="EL54" s="234"/>
      <c r="EM54" s="234"/>
      <c r="EN54" s="234"/>
      <c r="EO54" s="234"/>
      <c r="EP54" s="234"/>
      <c r="EQ54" s="234"/>
      <c r="ER54" s="234"/>
      <c r="ES54" s="234"/>
      <c r="ET54" s="234"/>
      <c r="EU54" s="234"/>
      <c r="EV54" s="234"/>
      <c r="EW54" s="234"/>
      <c r="EX54" s="234"/>
      <c r="EY54" s="234"/>
      <c r="EZ54" s="234"/>
      <c r="FA54" s="234"/>
      <c r="FB54" s="234"/>
      <c r="FC54" s="234"/>
      <c r="FD54" s="234"/>
      <c r="FE54" s="234"/>
      <c r="FF54" s="234"/>
      <c r="FG54" s="234"/>
      <c r="FH54" s="234"/>
      <c r="FI54" s="234"/>
      <c r="FJ54" s="234"/>
      <c r="FK54" s="234"/>
      <c r="FL54" s="234"/>
      <c r="FM54" s="234"/>
      <c r="FN54" s="234"/>
      <c r="FO54" s="234"/>
      <c r="FP54" s="234"/>
      <c r="FQ54" s="234"/>
      <c r="FR54" s="234"/>
      <c r="FS54" s="234"/>
      <c r="FT54" s="234"/>
      <c r="FU54" s="234"/>
      <c r="FV54" s="234"/>
      <c r="FW54" s="234"/>
      <c r="FX54" s="234"/>
      <c r="FY54" s="234"/>
      <c r="FZ54" s="234"/>
      <c r="GA54" s="234"/>
      <c r="GB54" s="234"/>
      <c r="GC54" s="234"/>
      <c r="GD54" s="234"/>
      <c r="GE54" s="234"/>
      <c r="GF54" s="234"/>
      <c r="GG54" s="234"/>
      <c r="GH54" s="234"/>
      <c r="GI54" s="234"/>
      <c r="GJ54" s="234"/>
      <c r="GK54" s="234"/>
      <c r="GL54" s="234"/>
      <c r="GM54" s="234"/>
      <c r="GN54" s="234"/>
      <c r="GO54" s="234"/>
      <c r="GP54" s="234"/>
      <c r="GQ54" s="234"/>
      <c r="GR54" s="234"/>
      <c r="GS54" s="234"/>
      <c r="GT54" s="234"/>
      <c r="GU54" s="234"/>
      <c r="GV54" s="234"/>
      <c r="GW54" s="234"/>
      <c r="GX54" s="234"/>
      <c r="GY54" s="234"/>
      <c r="GZ54" s="234"/>
      <c r="HA54" s="234"/>
      <c r="HB54" s="234"/>
      <c r="HC54" s="234"/>
      <c r="HD54" s="234"/>
      <c r="HE54" s="234"/>
      <c r="HF54" s="234"/>
      <c r="HG54" s="234"/>
      <c r="HH54" s="234"/>
      <c r="HI54" s="234"/>
      <c r="HJ54" s="234"/>
      <c r="HK54" s="234"/>
      <c r="HL54" s="234"/>
      <c r="HM54" s="234"/>
      <c r="HN54" s="234"/>
      <c r="HO54" s="234"/>
      <c r="HP54" s="234"/>
      <c r="HQ54" s="234"/>
      <c r="HR54" s="234"/>
      <c r="HS54" s="234"/>
      <c r="HT54" s="234"/>
      <c r="HU54" s="234"/>
      <c r="HV54" s="234"/>
      <c r="HW54" s="234"/>
      <c r="HX54" s="234"/>
      <c r="HY54" s="234"/>
      <c r="HZ54" s="234"/>
      <c r="IA54" s="234"/>
      <c r="IB54" s="234"/>
      <c r="IC54" s="234"/>
      <c r="ID54" s="234"/>
      <c r="IE54" s="234"/>
      <c r="IF54" s="234"/>
      <c r="IG54" s="234"/>
      <c r="IH54" s="234"/>
      <c r="II54" s="234"/>
      <c r="IJ54" s="234"/>
      <c r="IK54" s="234"/>
      <c r="IL54" s="234"/>
      <c r="IM54" s="234"/>
      <c r="IN54" s="234"/>
      <c r="IO54" s="234"/>
      <c r="IP54" s="234"/>
      <c r="IQ54" s="234"/>
      <c r="IR54" s="234"/>
      <c r="IS54" s="234"/>
      <c r="IT54" s="234"/>
      <c r="IU54" s="234"/>
      <c r="IV54" s="234"/>
      <c r="IW54" s="234"/>
    </row>
    <row r="55" customFormat="false" ht="12.75" hidden="false" customHeight="true" outlineLevel="0" collapsed="false">
      <c r="A55" s="336" t="s">
        <v>102</v>
      </c>
      <c r="B55" s="337" t="n">
        <v>64</v>
      </c>
      <c r="C55" s="337" t="n">
        <v>64</v>
      </c>
      <c r="D55" s="337" t="n">
        <v>64</v>
      </c>
      <c r="E55" s="337" t="n">
        <v>64</v>
      </c>
      <c r="F55" s="337" t="n">
        <v>64</v>
      </c>
      <c r="G55" s="337" t="n">
        <v>64</v>
      </c>
      <c r="H55" s="337" t="n">
        <v>63</v>
      </c>
      <c r="I55" s="337" t="n">
        <v>64</v>
      </c>
      <c r="J55" s="337" t="n">
        <v>64</v>
      </c>
      <c r="K55" s="337" t="n">
        <v>64</v>
      </c>
      <c r="L55" s="337" t="n">
        <v>64</v>
      </c>
      <c r="M55" s="337" t="n">
        <v>64</v>
      </c>
      <c r="N55" s="337" t="n">
        <v>64</v>
      </c>
      <c r="O55" s="337" t="n">
        <v>64</v>
      </c>
      <c r="P55" s="337" t="n">
        <v>64</v>
      </c>
      <c r="Q55" s="337" t="n">
        <v>64</v>
      </c>
      <c r="R55" s="337" t="n">
        <v>64</v>
      </c>
      <c r="S55" s="337" t="n">
        <v>63</v>
      </c>
      <c r="T55" s="337" t="n">
        <v>63</v>
      </c>
      <c r="U55" s="337" t="n">
        <v>63</v>
      </c>
      <c r="V55" s="337" t="n">
        <v>63</v>
      </c>
      <c r="W55" s="337" t="n">
        <v>63</v>
      </c>
      <c r="X55" s="337" t="n">
        <v>63</v>
      </c>
      <c r="Y55" s="339" t="n">
        <v>63</v>
      </c>
      <c r="Z55" s="334" t="n">
        <v>198</v>
      </c>
      <c r="AA55" s="349"/>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c r="CA55" s="234"/>
      <c r="CB55" s="234"/>
      <c r="CC55" s="234"/>
      <c r="CD55" s="234"/>
      <c r="CE55" s="234"/>
      <c r="CF55" s="234"/>
      <c r="CG55" s="234"/>
      <c r="CH55" s="234"/>
      <c r="CI55" s="234"/>
      <c r="CJ55" s="234"/>
      <c r="CK55" s="234"/>
      <c r="CL55" s="234"/>
      <c r="CM55" s="234"/>
      <c r="CN55" s="234"/>
      <c r="CO55" s="234"/>
      <c r="CP55" s="234"/>
      <c r="CQ55" s="234"/>
      <c r="CR55" s="234"/>
      <c r="CS55" s="234"/>
      <c r="CT55" s="234"/>
      <c r="CU55" s="234"/>
      <c r="CV55" s="234"/>
      <c r="CW55" s="234"/>
      <c r="CX55" s="234"/>
      <c r="CY55" s="234"/>
      <c r="CZ55" s="234"/>
      <c r="DA55" s="234"/>
      <c r="DB55" s="234"/>
      <c r="DC55" s="234"/>
      <c r="DD55" s="234"/>
      <c r="DE55" s="234"/>
      <c r="DF55" s="234"/>
      <c r="DG55" s="234"/>
      <c r="DH55" s="234"/>
      <c r="DI55" s="234"/>
      <c r="DJ55" s="234"/>
      <c r="DK55" s="234"/>
      <c r="DL55" s="234"/>
      <c r="DM55" s="234"/>
      <c r="DN55" s="234"/>
      <c r="DO55" s="234"/>
      <c r="DP55" s="234"/>
      <c r="DQ55" s="234"/>
      <c r="DR55" s="234"/>
      <c r="DS55" s="234"/>
      <c r="DT55" s="234"/>
      <c r="DU55" s="234"/>
      <c r="DV55" s="234"/>
      <c r="DW55" s="234"/>
      <c r="DX55" s="234"/>
      <c r="DY55" s="234"/>
      <c r="DZ55" s="234"/>
      <c r="EA55" s="234"/>
      <c r="EB55" s="234"/>
      <c r="EC55" s="234"/>
      <c r="ED55" s="234"/>
      <c r="EE55" s="234"/>
      <c r="EF55" s="234"/>
      <c r="EG55" s="234"/>
      <c r="EH55" s="234"/>
      <c r="EI55" s="234"/>
      <c r="EJ55" s="234"/>
      <c r="EK55" s="234"/>
      <c r="EL55" s="234"/>
      <c r="EM55" s="234"/>
      <c r="EN55" s="234"/>
      <c r="EO55" s="234"/>
      <c r="EP55" s="234"/>
      <c r="EQ55" s="234"/>
      <c r="ER55" s="234"/>
      <c r="ES55" s="234"/>
      <c r="ET55" s="234"/>
      <c r="EU55" s="234"/>
      <c r="EV55" s="234"/>
      <c r="EW55" s="234"/>
      <c r="EX55" s="234"/>
      <c r="EY55" s="234"/>
      <c r="EZ55" s="234"/>
      <c r="FA55" s="234"/>
      <c r="FB55" s="234"/>
      <c r="FC55" s="234"/>
      <c r="FD55" s="234"/>
      <c r="FE55" s="234"/>
      <c r="FF55" s="234"/>
      <c r="FG55" s="234"/>
      <c r="FH55" s="234"/>
      <c r="FI55" s="234"/>
      <c r="FJ55" s="234"/>
      <c r="FK55" s="234"/>
      <c r="FL55" s="234"/>
      <c r="FM55" s="234"/>
      <c r="FN55" s="234"/>
      <c r="FO55" s="234"/>
      <c r="FP55" s="234"/>
      <c r="FQ55" s="234"/>
      <c r="FR55" s="234"/>
      <c r="FS55" s="234"/>
      <c r="FT55" s="234"/>
      <c r="FU55" s="234"/>
      <c r="FV55" s="234"/>
      <c r="FW55" s="234"/>
      <c r="FX55" s="234"/>
      <c r="FY55" s="234"/>
      <c r="FZ55" s="234"/>
      <c r="GA55" s="234"/>
      <c r="GB55" s="234"/>
      <c r="GC55" s="234"/>
      <c r="GD55" s="234"/>
      <c r="GE55" s="234"/>
      <c r="GF55" s="234"/>
      <c r="GG55" s="234"/>
      <c r="GH55" s="234"/>
      <c r="GI55" s="234"/>
      <c r="GJ55" s="234"/>
      <c r="GK55" s="234"/>
      <c r="GL55" s="234"/>
      <c r="GM55" s="234"/>
      <c r="GN55" s="234"/>
      <c r="GO55" s="234"/>
      <c r="GP55" s="234"/>
      <c r="GQ55" s="234"/>
      <c r="GR55" s="234"/>
      <c r="GS55" s="234"/>
      <c r="GT55" s="234"/>
      <c r="GU55" s="234"/>
      <c r="GV55" s="234"/>
      <c r="GW55" s="234"/>
      <c r="GX55" s="234"/>
      <c r="GY55" s="234"/>
      <c r="GZ55" s="234"/>
      <c r="HA55" s="234"/>
      <c r="HB55" s="234"/>
      <c r="HC55" s="234"/>
      <c r="HD55" s="234"/>
      <c r="HE55" s="234"/>
      <c r="HF55" s="234"/>
      <c r="HG55" s="234"/>
      <c r="HH55" s="234"/>
      <c r="HI55" s="234"/>
      <c r="HJ55" s="234"/>
      <c r="HK55" s="234"/>
      <c r="HL55" s="234"/>
      <c r="HM55" s="234"/>
      <c r="HN55" s="234"/>
      <c r="HO55" s="234"/>
      <c r="HP55" s="234"/>
      <c r="HQ55" s="234"/>
      <c r="HR55" s="234"/>
      <c r="HS55" s="234"/>
      <c r="HT55" s="234"/>
      <c r="HU55" s="234"/>
      <c r="HV55" s="234"/>
      <c r="HW55" s="234"/>
      <c r="HX55" s="234"/>
      <c r="HY55" s="234"/>
      <c r="HZ55" s="234"/>
      <c r="IA55" s="234"/>
      <c r="IB55" s="234"/>
      <c r="IC55" s="234"/>
      <c r="ID55" s="234"/>
      <c r="IE55" s="234"/>
      <c r="IF55" s="234"/>
      <c r="IG55" s="234"/>
      <c r="IH55" s="234"/>
      <c r="II55" s="234"/>
      <c r="IJ55" s="234"/>
      <c r="IK55" s="234"/>
      <c r="IL55" s="234"/>
      <c r="IM55" s="234"/>
      <c r="IN55" s="234"/>
      <c r="IO55" s="234"/>
      <c r="IP55" s="234"/>
      <c r="IQ55" s="234"/>
      <c r="IR55" s="234"/>
      <c r="IS55" s="234"/>
      <c r="IT55" s="234"/>
      <c r="IU55" s="234"/>
      <c r="IV55" s="234"/>
      <c r="IW55" s="234"/>
    </row>
    <row r="56" customFormat="false" ht="12.75" hidden="false" customHeight="true" outlineLevel="0" collapsed="false">
      <c r="A56" s="336" t="s">
        <v>103</v>
      </c>
      <c r="B56" s="337" t="n">
        <v>96</v>
      </c>
      <c r="C56" s="337" t="n">
        <v>96</v>
      </c>
      <c r="D56" s="337" t="n">
        <v>95</v>
      </c>
      <c r="E56" s="337" t="n">
        <v>94</v>
      </c>
      <c r="F56" s="337" t="n">
        <v>95</v>
      </c>
      <c r="G56" s="337" t="n">
        <v>95</v>
      </c>
      <c r="H56" s="337" t="n">
        <v>94</v>
      </c>
      <c r="I56" s="337" t="n">
        <v>95</v>
      </c>
      <c r="J56" s="337" t="n">
        <v>95</v>
      </c>
      <c r="K56" s="337" t="n">
        <v>97</v>
      </c>
      <c r="L56" s="337" t="n">
        <v>98</v>
      </c>
      <c r="M56" s="337" t="n">
        <v>98</v>
      </c>
      <c r="N56" s="337" t="n">
        <v>98</v>
      </c>
      <c r="O56" s="337" t="n">
        <v>98</v>
      </c>
      <c r="P56" s="337" t="n">
        <v>97</v>
      </c>
      <c r="Q56" s="337" t="n">
        <v>97</v>
      </c>
      <c r="R56" s="337" t="n">
        <v>97</v>
      </c>
      <c r="S56" s="337" t="n">
        <v>97</v>
      </c>
      <c r="T56" s="337" t="n">
        <v>98</v>
      </c>
      <c r="U56" s="337" t="n">
        <v>98</v>
      </c>
      <c r="V56" s="337" t="n">
        <v>97</v>
      </c>
      <c r="W56" s="337" t="n">
        <v>98</v>
      </c>
      <c r="X56" s="337" t="n">
        <v>98</v>
      </c>
      <c r="Y56" s="339" t="n">
        <v>82</v>
      </c>
      <c r="Z56" s="334" t="n">
        <v>52</v>
      </c>
      <c r="AA56" s="349"/>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c r="CV56" s="234"/>
      <c r="CW56" s="234"/>
      <c r="CX56" s="234"/>
      <c r="CY56" s="234"/>
      <c r="CZ56" s="234"/>
      <c r="DA56" s="234"/>
      <c r="DB56" s="234"/>
      <c r="DC56" s="234"/>
      <c r="DD56" s="234"/>
      <c r="DE56" s="234"/>
      <c r="DF56" s="234"/>
      <c r="DG56" s="234"/>
      <c r="DH56" s="234"/>
      <c r="DI56" s="234"/>
      <c r="DJ56" s="234"/>
      <c r="DK56" s="234"/>
      <c r="DL56" s="234"/>
      <c r="DM56" s="234"/>
      <c r="DN56" s="234"/>
      <c r="DO56" s="234"/>
      <c r="DP56" s="234"/>
      <c r="DQ56" s="234"/>
      <c r="DR56" s="234"/>
      <c r="DS56" s="234"/>
      <c r="DT56" s="234"/>
      <c r="DU56" s="234"/>
      <c r="DV56" s="234"/>
      <c r="DW56" s="234"/>
      <c r="DX56" s="234"/>
      <c r="DY56" s="234"/>
      <c r="DZ56" s="234"/>
      <c r="EA56" s="234"/>
      <c r="EB56" s="234"/>
      <c r="EC56" s="234"/>
      <c r="ED56" s="234"/>
      <c r="EE56" s="234"/>
      <c r="EF56" s="234"/>
      <c r="EG56" s="234"/>
      <c r="EH56" s="234"/>
      <c r="EI56" s="234"/>
      <c r="EJ56" s="234"/>
      <c r="EK56" s="234"/>
      <c r="EL56" s="234"/>
      <c r="EM56" s="234"/>
      <c r="EN56" s="234"/>
      <c r="EO56" s="234"/>
      <c r="EP56" s="234"/>
      <c r="EQ56" s="234"/>
      <c r="ER56" s="234"/>
      <c r="ES56" s="234"/>
      <c r="ET56" s="234"/>
      <c r="EU56" s="234"/>
      <c r="EV56" s="234"/>
      <c r="EW56" s="234"/>
      <c r="EX56" s="234"/>
      <c r="EY56" s="234"/>
      <c r="EZ56" s="234"/>
      <c r="FA56" s="234"/>
      <c r="FB56" s="234"/>
      <c r="FC56" s="234"/>
      <c r="FD56" s="234"/>
      <c r="FE56" s="234"/>
      <c r="FF56" s="234"/>
      <c r="FG56" s="234"/>
      <c r="FH56" s="234"/>
      <c r="FI56" s="234"/>
      <c r="FJ56" s="234"/>
      <c r="FK56" s="234"/>
      <c r="FL56" s="234"/>
      <c r="FM56" s="234"/>
      <c r="FN56" s="234"/>
      <c r="FO56" s="234"/>
      <c r="FP56" s="234"/>
      <c r="FQ56" s="234"/>
      <c r="FR56" s="234"/>
      <c r="FS56" s="234"/>
      <c r="FT56" s="234"/>
      <c r="FU56" s="234"/>
      <c r="FV56" s="234"/>
      <c r="FW56" s="234"/>
      <c r="FX56" s="234"/>
      <c r="FY56" s="234"/>
      <c r="FZ56" s="234"/>
      <c r="GA56" s="234"/>
      <c r="GB56" s="234"/>
      <c r="GC56" s="234"/>
      <c r="GD56" s="234"/>
      <c r="GE56" s="234"/>
      <c r="GF56" s="234"/>
      <c r="GG56" s="234"/>
      <c r="GH56" s="234"/>
      <c r="GI56" s="234"/>
      <c r="GJ56" s="234"/>
      <c r="GK56" s="234"/>
      <c r="GL56" s="234"/>
      <c r="GM56" s="234"/>
      <c r="GN56" s="234"/>
      <c r="GO56" s="234"/>
      <c r="GP56" s="234"/>
      <c r="GQ56" s="234"/>
      <c r="GR56" s="234"/>
      <c r="GS56" s="234"/>
      <c r="GT56" s="234"/>
      <c r="GU56" s="234"/>
      <c r="GV56" s="234"/>
      <c r="GW56" s="234"/>
      <c r="GX56" s="234"/>
      <c r="GY56" s="234"/>
      <c r="GZ56" s="234"/>
      <c r="HA56" s="234"/>
      <c r="HB56" s="234"/>
      <c r="HC56" s="234"/>
      <c r="HD56" s="234"/>
      <c r="HE56" s="234"/>
      <c r="HF56" s="234"/>
      <c r="HG56" s="234"/>
      <c r="HH56" s="234"/>
      <c r="HI56" s="234"/>
      <c r="HJ56" s="234"/>
      <c r="HK56" s="234"/>
      <c r="HL56" s="234"/>
      <c r="HM56" s="234"/>
      <c r="HN56" s="234"/>
      <c r="HO56" s="234"/>
      <c r="HP56" s="234"/>
      <c r="HQ56" s="234"/>
      <c r="HR56" s="234"/>
      <c r="HS56" s="234"/>
      <c r="HT56" s="234"/>
      <c r="HU56" s="234"/>
      <c r="HV56" s="234"/>
      <c r="HW56" s="234"/>
      <c r="HX56" s="234"/>
      <c r="HY56" s="234"/>
      <c r="HZ56" s="234"/>
      <c r="IA56" s="234"/>
      <c r="IB56" s="234"/>
      <c r="IC56" s="234"/>
      <c r="ID56" s="234"/>
      <c r="IE56" s="234"/>
      <c r="IF56" s="234"/>
      <c r="IG56" s="234"/>
      <c r="IH56" s="234"/>
      <c r="II56" s="234"/>
      <c r="IJ56" s="234"/>
      <c r="IK56" s="234"/>
      <c r="IL56" s="234"/>
      <c r="IM56" s="234"/>
      <c r="IN56" s="234"/>
      <c r="IO56" s="234"/>
      <c r="IP56" s="234"/>
      <c r="IQ56" s="234"/>
      <c r="IR56" s="234"/>
      <c r="IS56" s="234"/>
      <c r="IT56" s="234"/>
      <c r="IU56" s="234"/>
      <c r="IV56" s="234"/>
      <c r="IW56" s="234"/>
    </row>
    <row r="57" customFormat="false" ht="12.75" hidden="false" customHeight="true" outlineLevel="0" collapsed="false">
      <c r="A57" s="350" t="s">
        <v>104</v>
      </c>
      <c r="B57" s="351"/>
      <c r="C57" s="351"/>
      <c r="D57" s="351"/>
      <c r="E57" s="351"/>
      <c r="F57" s="351"/>
      <c r="G57" s="351"/>
      <c r="H57" s="351"/>
      <c r="I57" s="351"/>
      <c r="J57" s="351"/>
      <c r="K57" s="351"/>
      <c r="L57" s="351"/>
      <c r="M57" s="351" t="n">
        <v>0</v>
      </c>
      <c r="N57" s="351"/>
      <c r="O57" s="351"/>
      <c r="P57" s="351"/>
      <c r="Q57" s="351"/>
      <c r="R57" s="351"/>
      <c r="S57" s="351"/>
      <c r="T57" s="351"/>
      <c r="U57" s="351"/>
      <c r="V57" s="351"/>
      <c r="W57" s="351"/>
      <c r="X57" s="351"/>
      <c r="Y57" s="352"/>
      <c r="Z57" s="334" t="n">
        <v>52</v>
      </c>
      <c r="AA57" s="349"/>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c r="DL57" s="234"/>
      <c r="DM57" s="234"/>
      <c r="DN57" s="234"/>
      <c r="DO57" s="234"/>
      <c r="DP57" s="234"/>
      <c r="DQ57" s="234"/>
      <c r="DR57" s="234"/>
      <c r="DS57" s="234"/>
      <c r="DT57" s="234"/>
      <c r="DU57" s="234"/>
      <c r="DV57" s="234"/>
      <c r="DW57" s="234"/>
      <c r="DX57" s="234"/>
      <c r="DY57" s="234"/>
      <c r="DZ57" s="234"/>
      <c r="EA57" s="234"/>
      <c r="EB57" s="234"/>
      <c r="EC57" s="234"/>
      <c r="ED57" s="234"/>
      <c r="EE57" s="234"/>
      <c r="EF57" s="234"/>
      <c r="EG57" s="234"/>
      <c r="EH57" s="234"/>
      <c r="EI57" s="234"/>
      <c r="EJ57" s="234"/>
      <c r="EK57" s="234"/>
      <c r="EL57" s="234"/>
      <c r="EM57" s="234"/>
      <c r="EN57" s="234"/>
      <c r="EO57" s="234"/>
      <c r="EP57" s="234"/>
      <c r="EQ57" s="234"/>
      <c r="ER57" s="234"/>
      <c r="ES57" s="234"/>
      <c r="ET57" s="234"/>
      <c r="EU57" s="234"/>
      <c r="EV57" s="234"/>
      <c r="EW57" s="234"/>
      <c r="EX57" s="234"/>
      <c r="EY57" s="234"/>
      <c r="EZ57" s="234"/>
      <c r="FA57" s="234"/>
      <c r="FB57" s="234"/>
      <c r="FC57" s="234"/>
      <c r="FD57" s="234"/>
      <c r="FE57" s="234"/>
      <c r="FF57" s="234"/>
      <c r="FG57" s="234"/>
      <c r="FH57" s="234"/>
      <c r="FI57" s="234"/>
      <c r="FJ57" s="234"/>
      <c r="FK57" s="234"/>
      <c r="FL57" s="234"/>
      <c r="FM57" s="234"/>
      <c r="FN57" s="234"/>
      <c r="FO57" s="234"/>
      <c r="FP57" s="234"/>
      <c r="FQ57" s="234"/>
      <c r="FR57" s="234"/>
      <c r="FS57" s="234"/>
      <c r="FT57" s="234"/>
      <c r="FU57" s="234"/>
      <c r="FV57" s="234"/>
      <c r="FW57" s="234"/>
      <c r="FX57" s="234"/>
      <c r="FY57" s="234"/>
      <c r="FZ57" s="234"/>
      <c r="GA57" s="234"/>
      <c r="GB57" s="234"/>
      <c r="GC57" s="234"/>
      <c r="GD57" s="234"/>
      <c r="GE57" s="234"/>
      <c r="GF57" s="234"/>
      <c r="GG57" s="234"/>
      <c r="GH57" s="234"/>
      <c r="GI57" s="234"/>
      <c r="GJ57" s="234"/>
      <c r="GK57" s="234"/>
      <c r="GL57" s="234"/>
      <c r="GM57" s="234"/>
      <c r="GN57" s="234"/>
      <c r="GO57" s="234"/>
      <c r="GP57" s="234"/>
      <c r="GQ57" s="234"/>
      <c r="GR57" s="234"/>
      <c r="GS57" s="234"/>
      <c r="GT57" s="234"/>
      <c r="GU57" s="234"/>
      <c r="GV57" s="234"/>
      <c r="GW57" s="234"/>
      <c r="GX57" s="234"/>
      <c r="GY57" s="234"/>
      <c r="GZ57" s="234"/>
      <c r="HA57" s="234"/>
      <c r="HB57" s="234"/>
      <c r="HC57" s="234"/>
      <c r="HD57" s="234"/>
      <c r="HE57" s="234"/>
      <c r="HF57" s="234"/>
      <c r="HG57" s="234"/>
      <c r="HH57" s="234"/>
      <c r="HI57" s="234"/>
      <c r="HJ57" s="234"/>
      <c r="HK57" s="234"/>
      <c r="HL57" s="234"/>
      <c r="HM57" s="234"/>
      <c r="HN57" s="234"/>
      <c r="HO57" s="234"/>
      <c r="HP57" s="234"/>
      <c r="HQ57" s="234"/>
      <c r="HR57" s="234"/>
      <c r="HS57" s="234"/>
      <c r="HT57" s="234"/>
      <c r="HU57" s="234"/>
      <c r="HV57" s="234"/>
      <c r="HW57" s="234"/>
      <c r="HX57" s="234"/>
      <c r="HY57" s="234"/>
      <c r="HZ57" s="234"/>
      <c r="IA57" s="234"/>
      <c r="IB57" s="234"/>
      <c r="IC57" s="234"/>
      <c r="ID57" s="234"/>
      <c r="IE57" s="234"/>
      <c r="IF57" s="234"/>
      <c r="IG57" s="234"/>
      <c r="IH57" s="234"/>
      <c r="II57" s="234"/>
      <c r="IJ57" s="234"/>
      <c r="IK57" s="234"/>
      <c r="IL57" s="234"/>
      <c r="IM57" s="234"/>
      <c r="IN57" s="234"/>
      <c r="IO57" s="234"/>
      <c r="IP57" s="234"/>
      <c r="IQ57" s="234"/>
      <c r="IR57" s="234"/>
      <c r="IS57" s="234"/>
      <c r="IT57" s="234"/>
      <c r="IU57" s="234"/>
      <c r="IV57" s="234"/>
      <c r="IW57" s="234"/>
    </row>
    <row r="58" customFormat="false" ht="17.25" hidden="false" customHeight="true" outlineLevel="0" collapsed="false">
      <c r="A58" s="353" t="s">
        <v>8</v>
      </c>
      <c r="B58" s="354" t="n">
        <f aca="false">B59-B38</f>
        <v>42</v>
      </c>
      <c r="C58" s="354" t="n">
        <f aca="false">C59-C38</f>
        <v>41</v>
      </c>
      <c r="D58" s="354" t="n">
        <f aca="false">D59-D38</f>
        <v>4</v>
      </c>
      <c r="E58" s="354" t="n">
        <f aca="false">E59-E38</f>
        <v>14</v>
      </c>
      <c r="F58" s="354" t="n">
        <f aca="false">F59-F38</f>
        <v>3</v>
      </c>
      <c r="G58" s="354" t="n">
        <f aca="false">G59-G38</f>
        <v>15</v>
      </c>
      <c r="H58" s="354" t="n">
        <f aca="false">H59-H38</f>
        <v>0</v>
      </c>
      <c r="I58" s="354" t="n">
        <f aca="false">I59-I38</f>
        <v>6</v>
      </c>
      <c r="J58" s="354" t="n">
        <f aca="false">J59-J38</f>
        <v>-2</v>
      </c>
      <c r="K58" s="354" t="n">
        <f aca="false">K59-K38</f>
        <v>-5</v>
      </c>
      <c r="L58" s="354" t="n">
        <f aca="false">L59-L38</f>
        <v>-6</v>
      </c>
      <c r="M58" s="354" t="n">
        <f aca="false">M59-M38</f>
        <v>0</v>
      </c>
      <c r="N58" s="354" t="n">
        <f aca="false">N59-N38</f>
        <v>-27</v>
      </c>
      <c r="O58" s="354" t="n">
        <f aca="false">O59-O38</f>
        <v>-22</v>
      </c>
      <c r="P58" s="354" t="n">
        <f aca="false">P59-P38</f>
        <v>-30</v>
      </c>
      <c r="Q58" s="354" t="n">
        <f aca="false">Q59-Q38</f>
        <v>-23</v>
      </c>
      <c r="R58" s="354" t="n">
        <f aca="false">R59-R38</f>
        <v>4</v>
      </c>
      <c r="S58" s="354" t="n">
        <f aca="false">S59-S38</f>
        <v>-3</v>
      </c>
      <c r="T58" s="354" t="n">
        <f aca="false">T59-T38</f>
        <v>6</v>
      </c>
      <c r="U58" s="354" t="n">
        <f aca="false">U59-U38</f>
        <v>-5</v>
      </c>
      <c r="V58" s="354" t="n">
        <f aca="false">V59-V38</f>
        <v>1</v>
      </c>
      <c r="W58" s="354" t="n">
        <f aca="false">W59-W38</f>
        <v>2</v>
      </c>
      <c r="X58" s="354" t="n">
        <f aca="false">X59-X38</f>
        <v>16</v>
      </c>
      <c r="Y58" s="354" t="n">
        <f aca="false">Y59-Y38</f>
        <v>13</v>
      </c>
      <c r="Z58" s="355" t="n">
        <f aca="false">SUM(Z41:Z55)+Z41+Z42+Z43+Z48+Z49+Z50+Z51+Z52</f>
        <v>2416</v>
      </c>
      <c r="AA58" s="356" t="e">
        <f aca="false">SUM(AA41:AA55)</f>
        <v>#VALUE!</v>
      </c>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c r="DL58" s="234"/>
      <c r="DM58" s="234"/>
      <c r="DN58" s="234"/>
      <c r="DO58" s="234"/>
      <c r="DP58" s="234"/>
      <c r="DQ58" s="234"/>
      <c r="DR58" s="234"/>
      <c r="DS58" s="234"/>
      <c r="DT58" s="234"/>
      <c r="DU58" s="234"/>
      <c r="DV58" s="234"/>
      <c r="DW58" s="234"/>
      <c r="DX58" s="234"/>
      <c r="DY58" s="234"/>
      <c r="DZ58" s="234"/>
      <c r="EA58" s="234"/>
      <c r="EB58" s="234"/>
      <c r="EC58" s="234"/>
      <c r="ED58" s="234"/>
      <c r="EE58" s="234"/>
      <c r="EF58" s="234"/>
      <c r="EG58" s="234"/>
      <c r="EH58" s="234"/>
      <c r="EI58" s="234"/>
      <c r="EJ58" s="234"/>
      <c r="EK58" s="234"/>
      <c r="EL58" s="234"/>
      <c r="EM58" s="234"/>
      <c r="EN58" s="234"/>
      <c r="EO58" s="234"/>
      <c r="EP58" s="234"/>
      <c r="EQ58" s="234"/>
      <c r="ER58" s="234"/>
      <c r="ES58" s="234"/>
      <c r="ET58" s="234"/>
      <c r="EU58" s="234"/>
      <c r="EV58" s="234"/>
      <c r="EW58" s="234"/>
      <c r="EX58" s="234"/>
      <c r="EY58" s="234"/>
      <c r="EZ58" s="234"/>
      <c r="FA58" s="234"/>
      <c r="FB58" s="234"/>
      <c r="FC58" s="234"/>
      <c r="FD58" s="234"/>
      <c r="FE58" s="234"/>
      <c r="FF58" s="234"/>
      <c r="FG58" s="234"/>
      <c r="FH58" s="234"/>
      <c r="FI58" s="234"/>
      <c r="FJ58" s="234"/>
      <c r="FK58" s="234"/>
      <c r="FL58" s="234"/>
      <c r="FM58" s="234"/>
      <c r="FN58" s="234"/>
      <c r="FO58" s="234"/>
      <c r="FP58" s="234"/>
      <c r="FQ58" s="234"/>
      <c r="FR58" s="234"/>
      <c r="FS58" s="234"/>
      <c r="FT58" s="234"/>
      <c r="FU58" s="234"/>
      <c r="FV58" s="234"/>
      <c r="FW58" s="234"/>
      <c r="FX58" s="234"/>
      <c r="FY58" s="234"/>
      <c r="FZ58" s="234"/>
      <c r="GA58" s="234"/>
      <c r="GB58" s="234"/>
      <c r="GC58" s="234"/>
      <c r="GD58" s="234"/>
      <c r="GE58" s="234"/>
      <c r="GF58" s="234"/>
      <c r="GG58" s="234"/>
      <c r="GH58" s="234"/>
      <c r="GI58" s="234"/>
      <c r="GJ58" s="234"/>
      <c r="GK58" s="234"/>
      <c r="GL58" s="234"/>
      <c r="GM58" s="234"/>
      <c r="GN58" s="234"/>
      <c r="GO58" s="234"/>
      <c r="GP58" s="234"/>
      <c r="GQ58" s="234"/>
      <c r="GR58" s="234"/>
      <c r="GS58" s="234"/>
      <c r="GT58" s="234"/>
      <c r="GU58" s="234"/>
      <c r="GV58" s="234"/>
      <c r="GW58" s="234"/>
      <c r="GX58" s="234"/>
      <c r="GY58" s="234"/>
      <c r="GZ58" s="234"/>
      <c r="HA58" s="234"/>
      <c r="HB58" s="234"/>
      <c r="HC58" s="234"/>
      <c r="HD58" s="234"/>
      <c r="HE58" s="234"/>
      <c r="HF58" s="234"/>
      <c r="HG58" s="234"/>
      <c r="HH58" s="234"/>
      <c r="HI58" s="234"/>
      <c r="HJ58" s="234"/>
      <c r="HK58" s="234"/>
      <c r="HL58" s="234"/>
      <c r="HM58" s="234"/>
      <c r="HN58" s="234"/>
      <c r="HO58" s="234"/>
      <c r="HP58" s="234"/>
      <c r="HQ58" s="234"/>
      <c r="HR58" s="234"/>
      <c r="HS58" s="234"/>
      <c r="HT58" s="234"/>
      <c r="HU58" s="234"/>
      <c r="HV58" s="234"/>
      <c r="HW58" s="234"/>
      <c r="HX58" s="234"/>
      <c r="HY58" s="234"/>
      <c r="HZ58" s="234"/>
      <c r="IA58" s="234"/>
      <c r="IB58" s="234"/>
      <c r="IC58" s="234"/>
      <c r="ID58" s="234"/>
      <c r="IE58" s="234"/>
      <c r="IF58" s="234"/>
      <c r="IG58" s="234"/>
      <c r="IH58" s="234"/>
      <c r="II58" s="234"/>
      <c r="IJ58" s="234"/>
      <c r="IK58" s="234"/>
      <c r="IL58" s="234"/>
      <c r="IM58" s="234"/>
      <c r="IN58" s="234"/>
      <c r="IO58" s="234"/>
      <c r="IP58" s="234"/>
      <c r="IQ58" s="234"/>
      <c r="IR58" s="234"/>
      <c r="IS58" s="234"/>
      <c r="IT58" s="234"/>
      <c r="IU58" s="234"/>
      <c r="IV58" s="234"/>
      <c r="IW58" s="234"/>
    </row>
    <row r="59" customFormat="false" ht="12" hidden="false" customHeight="false" outlineLevel="0" collapsed="false">
      <c r="A59" s="357" t="n">
        <v>0</v>
      </c>
      <c r="B59" s="358" t="n">
        <f aca="false">SUM(B41:B57)-SUM(B7:B20)</f>
        <v>727</v>
      </c>
      <c r="C59" s="358" t="n">
        <f aca="false">SUM(C41:C57)-SUM(C7:C20)</f>
        <v>754</v>
      </c>
      <c r="D59" s="358" t="n">
        <f aca="false">SUM(D41:D57)-SUM(D7:D20)</f>
        <v>715</v>
      </c>
      <c r="E59" s="358" t="n">
        <f aca="false">SUM(E41:E57)-SUM(E7:E20)</f>
        <v>716</v>
      </c>
      <c r="F59" s="358" t="n">
        <f aca="false">SUM(F41:F57)-SUM(F7:F20)</f>
        <v>714</v>
      </c>
      <c r="G59" s="358" t="n">
        <f aca="false">SUM(G41:G57)-SUM(G7:G20)</f>
        <v>761</v>
      </c>
      <c r="H59" s="358" t="n">
        <f aca="false">SUM(H41:H57)-SUM(H7:H20)</f>
        <v>776</v>
      </c>
      <c r="I59" s="358" t="n">
        <f aca="false">SUM(I41:I57)-SUM(I7:I20)</f>
        <v>872</v>
      </c>
      <c r="J59" s="358" t="n">
        <f aca="false">SUM(J41:J57)-SUM(J7:J20)</f>
        <v>947</v>
      </c>
      <c r="K59" s="358" t="n">
        <f aca="false">SUM(K41:K57)-SUM(K7:K20)</f>
        <v>989</v>
      </c>
      <c r="L59" s="358" t="n">
        <f aca="false">SUM(L41:L57)-SUM(L7:L20)</f>
        <v>1074</v>
      </c>
      <c r="M59" s="358" t="n">
        <f aca="false">SUM(M41:M57)-SUM(M7:M20)</f>
        <v>1116</v>
      </c>
      <c r="N59" s="358" t="n">
        <f aca="false">SUM(N41:N57)-SUM(N7:N20)</f>
        <v>1107</v>
      </c>
      <c r="O59" s="358" t="n">
        <f aca="false">SUM(O41:O57)-SUM(O7:O20)</f>
        <v>1125</v>
      </c>
      <c r="P59" s="358" t="n">
        <f aca="false">SUM(P41:P57)-SUM(P7:P20)</f>
        <v>1102</v>
      </c>
      <c r="Q59" s="358" t="n">
        <f aca="false">SUM(Q41:Q57)-SUM(Q7:Q20)</f>
        <v>1092</v>
      </c>
      <c r="R59" s="358" t="n">
        <f aca="false">SUM(R41:R57)-SUM(R7:R20)</f>
        <v>1118</v>
      </c>
      <c r="S59" s="358" t="n">
        <f aca="false">SUM(S41:S57)-SUM(S7:S20)</f>
        <v>1102</v>
      </c>
      <c r="T59" s="358" t="n">
        <f aca="false">SUM(T41:T57)-SUM(T7:T20)</f>
        <v>1151</v>
      </c>
      <c r="U59" s="358" t="n">
        <f aca="false">SUM(U41:U57)-SUM(U7:U20)</f>
        <v>1124</v>
      </c>
      <c r="V59" s="358" t="n">
        <f aca="false">SUM(V41:V57)-SUM(V7:V20)</f>
        <v>1062</v>
      </c>
      <c r="W59" s="358" t="n">
        <f aca="false">SUM(W41:W57)-SUM(W7:W20)</f>
        <v>985</v>
      </c>
      <c r="X59" s="358" t="n">
        <f aca="false">SUM(X41:X57)-SUM(X7:X20)</f>
        <v>881</v>
      </c>
      <c r="Y59" s="358" t="n">
        <f aca="false">SUM(Y41:Y57)-SUM(Y7:Y20)</f>
        <v>820</v>
      </c>
      <c r="Z59" s="359" t="e">
        <f aca="false">SUM(Economics!D28:D45)</f>
        <v>#VALUE!</v>
      </c>
      <c r="AA59" s="360" t="e">
        <f aca="false">Economics!D47</f>
        <v>#VALUE!</v>
      </c>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c r="DL59" s="234"/>
      <c r="DM59" s="234"/>
      <c r="DN59" s="234"/>
      <c r="DO59" s="234"/>
      <c r="DP59" s="234"/>
      <c r="DQ59" s="234"/>
      <c r="DR59" s="234"/>
      <c r="DS59" s="234"/>
      <c r="DT59" s="234"/>
      <c r="DU59" s="234"/>
      <c r="DV59" s="234"/>
      <c r="DW59" s="234"/>
      <c r="DX59" s="234"/>
      <c r="DY59" s="234"/>
      <c r="DZ59" s="234"/>
      <c r="EA59" s="234"/>
      <c r="EB59" s="234"/>
      <c r="EC59" s="234"/>
      <c r="ED59" s="234"/>
      <c r="EE59" s="234"/>
      <c r="EF59" s="234"/>
      <c r="EG59" s="234"/>
      <c r="EH59" s="234"/>
      <c r="EI59" s="234"/>
      <c r="EJ59" s="234"/>
      <c r="EK59" s="234"/>
      <c r="EL59" s="234"/>
      <c r="EM59" s="234"/>
      <c r="EN59" s="234"/>
      <c r="EO59" s="234"/>
      <c r="EP59" s="234"/>
      <c r="EQ59" s="234"/>
      <c r="ER59" s="234"/>
      <c r="ES59" s="234"/>
      <c r="ET59" s="234"/>
      <c r="EU59" s="234"/>
      <c r="EV59" s="234"/>
      <c r="EW59" s="234"/>
      <c r="EX59" s="234"/>
      <c r="EY59" s="234"/>
      <c r="EZ59" s="234"/>
      <c r="FA59" s="234"/>
      <c r="FB59" s="234"/>
      <c r="FC59" s="234"/>
      <c r="FD59" s="234"/>
      <c r="FE59" s="234"/>
      <c r="FF59" s="234"/>
      <c r="FG59" s="234"/>
      <c r="FH59" s="234"/>
      <c r="FI59" s="234"/>
      <c r="FJ59" s="234"/>
      <c r="FK59" s="234"/>
      <c r="FL59" s="234"/>
      <c r="FM59" s="234"/>
      <c r="FN59" s="234"/>
      <c r="FO59" s="234"/>
      <c r="FP59" s="234"/>
      <c r="FQ59" s="234"/>
      <c r="FR59" s="234"/>
      <c r="FS59" s="234"/>
      <c r="FT59" s="234"/>
      <c r="FU59" s="234"/>
      <c r="FV59" s="234"/>
      <c r="FW59" s="234"/>
      <c r="FX59" s="234"/>
      <c r="FY59" s="234"/>
      <c r="FZ59" s="234"/>
      <c r="GA59" s="234"/>
      <c r="GB59" s="234"/>
      <c r="GC59" s="234"/>
      <c r="GD59" s="234"/>
      <c r="GE59" s="234"/>
      <c r="GF59" s="234"/>
      <c r="GG59" s="234"/>
      <c r="GH59" s="234"/>
      <c r="GI59" s="234"/>
      <c r="GJ59" s="234"/>
      <c r="GK59" s="234"/>
      <c r="GL59" s="234"/>
      <c r="GM59" s="234"/>
      <c r="GN59" s="234"/>
      <c r="GO59" s="234"/>
      <c r="GP59" s="234"/>
      <c r="GQ59" s="234"/>
      <c r="GR59" s="234"/>
      <c r="GS59" s="234"/>
      <c r="GT59" s="234"/>
      <c r="GU59" s="234"/>
      <c r="GV59" s="234"/>
      <c r="GW59" s="234"/>
      <c r="GX59" s="234"/>
      <c r="GY59" s="234"/>
      <c r="GZ59" s="234"/>
      <c r="HA59" s="234"/>
      <c r="HB59" s="234"/>
      <c r="HC59" s="234"/>
      <c r="HD59" s="234"/>
      <c r="HE59" s="234"/>
      <c r="HF59" s="234"/>
      <c r="HG59" s="234"/>
      <c r="HH59" s="234"/>
      <c r="HI59" s="234"/>
      <c r="HJ59" s="234"/>
      <c r="HK59" s="234"/>
      <c r="HL59" s="234"/>
      <c r="HM59" s="234"/>
      <c r="HN59" s="234"/>
      <c r="HO59" s="234"/>
      <c r="HP59" s="234"/>
      <c r="HQ59" s="234"/>
      <c r="HR59" s="234"/>
      <c r="HS59" s="234"/>
      <c r="HT59" s="234"/>
      <c r="HU59" s="234"/>
      <c r="HV59" s="234"/>
      <c r="HW59" s="234"/>
      <c r="HX59" s="234"/>
      <c r="HY59" s="234"/>
      <c r="HZ59" s="234"/>
      <c r="IA59" s="234"/>
      <c r="IB59" s="234"/>
      <c r="IC59" s="234"/>
      <c r="ID59" s="234"/>
      <c r="IE59" s="234"/>
      <c r="IF59" s="234"/>
      <c r="IG59" s="234"/>
      <c r="IH59" s="234"/>
      <c r="II59" s="234"/>
      <c r="IJ59" s="234"/>
      <c r="IK59" s="234"/>
      <c r="IL59" s="234"/>
      <c r="IM59" s="234"/>
      <c r="IN59" s="234"/>
      <c r="IO59" s="234"/>
      <c r="IP59" s="234"/>
      <c r="IQ59" s="234"/>
      <c r="IR59" s="234"/>
      <c r="IS59" s="234"/>
      <c r="IT59" s="234"/>
      <c r="IU59" s="234"/>
      <c r="IV59" s="234"/>
      <c r="IW59" s="234"/>
    </row>
    <row r="60" customFormat="false" ht="14.25" hidden="false" customHeight="true" outlineLevel="0" collapsed="false">
      <c r="A60" s="361" t="s">
        <v>105</v>
      </c>
      <c r="B60" s="362"/>
      <c r="C60" s="362"/>
      <c r="D60" s="362"/>
      <c r="E60" s="362"/>
      <c r="F60" s="362"/>
      <c r="G60" s="362"/>
      <c r="H60" s="362"/>
      <c r="I60" s="362"/>
      <c r="J60" s="362"/>
      <c r="K60" s="362"/>
      <c r="L60" s="362"/>
      <c r="M60" s="362"/>
      <c r="N60" s="362"/>
      <c r="O60" s="362"/>
      <c r="P60" s="362"/>
      <c r="Q60" s="362"/>
      <c r="R60" s="362"/>
      <c r="S60" s="362"/>
      <c r="T60" s="362"/>
      <c r="U60" s="362"/>
      <c r="V60" s="362"/>
      <c r="W60" s="362"/>
      <c r="X60" s="362"/>
      <c r="Y60" s="363"/>
      <c r="Z60" s="364"/>
      <c r="AA60" s="365"/>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c r="CA60" s="234"/>
      <c r="CB60" s="234"/>
      <c r="CC60" s="234"/>
      <c r="CD60" s="234"/>
      <c r="CE60" s="234"/>
      <c r="CF60" s="234"/>
      <c r="CG60" s="234"/>
      <c r="CH60" s="234"/>
      <c r="CI60" s="234"/>
      <c r="CJ60" s="234"/>
      <c r="CK60" s="234"/>
      <c r="CL60" s="234"/>
      <c r="CM60" s="234"/>
      <c r="CN60" s="234"/>
      <c r="CO60" s="234"/>
      <c r="CP60" s="234"/>
      <c r="CQ60" s="234"/>
      <c r="CR60" s="234"/>
      <c r="CS60" s="234"/>
      <c r="CT60" s="234"/>
      <c r="CU60" s="234"/>
      <c r="CV60" s="234"/>
      <c r="CW60" s="234"/>
      <c r="CX60" s="234"/>
      <c r="CY60" s="234"/>
      <c r="CZ60" s="234"/>
      <c r="DA60" s="234"/>
      <c r="DB60" s="234"/>
      <c r="DC60" s="234"/>
      <c r="DD60" s="234"/>
      <c r="DE60" s="234"/>
      <c r="DF60" s="234"/>
      <c r="DG60" s="234"/>
      <c r="DH60" s="234"/>
      <c r="DI60" s="234"/>
      <c r="DJ60" s="234"/>
      <c r="DK60" s="234"/>
      <c r="DL60" s="234"/>
      <c r="DM60" s="234"/>
      <c r="DN60" s="234"/>
      <c r="DO60" s="234"/>
      <c r="DP60" s="234"/>
      <c r="DQ60" s="234"/>
      <c r="DR60" s="234"/>
      <c r="DS60" s="234"/>
      <c r="DT60" s="234"/>
      <c r="DU60" s="234"/>
      <c r="DV60" s="234"/>
      <c r="DW60" s="234"/>
      <c r="DX60" s="234"/>
      <c r="DY60" s="234"/>
      <c r="DZ60" s="234"/>
      <c r="EA60" s="234"/>
      <c r="EB60" s="234"/>
      <c r="EC60" s="234"/>
      <c r="ED60" s="234"/>
      <c r="EE60" s="234"/>
      <c r="EF60" s="234"/>
      <c r="EG60" s="234"/>
      <c r="EH60" s="234"/>
      <c r="EI60" s="234"/>
      <c r="EJ60" s="234"/>
      <c r="EK60" s="234"/>
      <c r="EL60" s="234"/>
      <c r="EM60" s="234"/>
      <c r="EN60" s="234"/>
      <c r="EO60" s="234"/>
      <c r="EP60" s="234"/>
      <c r="EQ60" s="234"/>
      <c r="ER60" s="234"/>
      <c r="ES60" s="234"/>
      <c r="ET60" s="234"/>
      <c r="EU60" s="234"/>
      <c r="EV60" s="234"/>
      <c r="EW60" s="234"/>
      <c r="EX60" s="234"/>
      <c r="EY60" s="234"/>
      <c r="EZ60" s="234"/>
      <c r="FA60" s="234"/>
      <c r="FB60" s="234"/>
      <c r="FC60" s="234"/>
      <c r="FD60" s="234"/>
      <c r="FE60" s="234"/>
      <c r="FF60" s="234"/>
      <c r="FG60" s="234"/>
      <c r="FH60" s="234"/>
      <c r="FI60" s="234"/>
      <c r="FJ60" s="234"/>
      <c r="FK60" s="234"/>
      <c r="FL60" s="234"/>
      <c r="FM60" s="234"/>
      <c r="FN60" s="234"/>
      <c r="FO60" s="234"/>
      <c r="FP60" s="234"/>
      <c r="FQ60" s="234"/>
      <c r="FR60" s="234"/>
      <c r="FS60" s="234"/>
      <c r="FT60" s="234"/>
      <c r="FU60" s="234"/>
      <c r="FV60" s="234"/>
      <c r="FW60" s="234"/>
      <c r="FX60" s="234"/>
      <c r="FY60" s="234"/>
      <c r="FZ60" s="234"/>
      <c r="GA60" s="234"/>
      <c r="GB60" s="234"/>
      <c r="GC60" s="234"/>
      <c r="GD60" s="234"/>
      <c r="GE60" s="234"/>
      <c r="GF60" s="234"/>
      <c r="GG60" s="234"/>
      <c r="GH60" s="234"/>
      <c r="GI60" s="234"/>
      <c r="GJ60" s="234"/>
      <c r="GK60" s="234"/>
      <c r="GL60" s="234"/>
      <c r="GM60" s="234"/>
      <c r="GN60" s="234"/>
      <c r="GO60" s="234"/>
      <c r="GP60" s="234"/>
      <c r="GQ60" s="234"/>
      <c r="GR60" s="234"/>
      <c r="GS60" s="234"/>
      <c r="GT60" s="234"/>
      <c r="GU60" s="234"/>
      <c r="GV60" s="234"/>
      <c r="GW60" s="234"/>
      <c r="GX60" s="234"/>
      <c r="GY60" s="234"/>
      <c r="GZ60" s="234"/>
      <c r="HA60" s="234"/>
      <c r="HB60" s="234"/>
      <c r="HC60" s="234"/>
      <c r="HD60" s="234"/>
      <c r="HE60" s="234"/>
      <c r="HF60" s="234"/>
      <c r="HG60" s="234"/>
      <c r="HH60" s="234"/>
      <c r="HI60" s="234"/>
      <c r="HJ60" s="234"/>
      <c r="HK60" s="234"/>
      <c r="HL60" s="234"/>
      <c r="HM60" s="234"/>
      <c r="HN60" s="234"/>
      <c r="HO60" s="234"/>
      <c r="HP60" s="234"/>
      <c r="HQ60" s="234"/>
      <c r="HR60" s="234"/>
      <c r="HS60" s="234"/>
      <c r="HT60" s="234"/>
      <c r="HU60" s="234"/>
      <c r="HV60" s="234"/>
      <c r="HW60" s="234"/>
      <c r="HX60" s="234"/>
      <c r="HY60" s="234"/>
      <c r="HZ60" s="234"/>
      <c r="IA60" s="234"/>
      <c r="IB60" s="234"/>
      <c r="IC60" s="234"/>
      <c r="ID60" s="234"/>
      <c r="IE60" s="234"/>
      <c r="IF60" s="234"/>
      <c r="IG60" s="234"/>
      <c r="IH60" s="234"/>
      <c r="II60" s="234"/>
      <c r="IJ60" s="234"/>
      <c r="IK60" s="234"/>
      <c r="IL60" s="234"/>
      <c r="IM60" s="234"/>
      <c r="IN60" s="234"/>
      <c r="IO60" s="234"/>
      <c r="IP60" s="234"/>
      <c r="IQ60" s="234"/>
      <c r="IR60" s="234"/>
      <c r="IS60" s="234"/>
      <c r="IT60" s="234"/>
      <c r="IU60" s="234"/>
      <c r="IV60" s="234"/>
      <c r="IW60" s="234"/>
    </row>
    <row r="61" customFormat="false" ht="13.5" hidden="false" customHeight="false" outlineLevel="0" collapsed="false">
      <c r="A61" s="366" t="s">
        <v>106</v>
      </c>
      <c r="B61" s="367" t="n">
        <f aca="false">IF(-SUM(B18:B20,B35:B37)&gt;134,"err",-SUM(B18:B20,))</f>
        <v>-0</v>
      </c>
      <c r="C61" s="367" t="n">
        <f aca="false">IF(-SUM(C18:C20,C35:C37)&gt;134,"err",-SUM(C18:C20,))</f>
        <v>-0</v>
      </c>
      <c r="D61" s="367" t="n">
        <f aca="false">IF(-SUM(D18:D20,D35:D37)&gt;134,"err",-SUM(D18:D20,))</f>
        <v>-0</v>
      </c>
      <c r="E61" s="367" t="n">
        <f aca="false">IF(-SUM(E18:E20,E35:E37)&gt;134,"err",-SUM(E18:E20,))</f>
        <v>-0</v>
      </c>
      <c r="F61" s="367" t="n">
        <f aca="false">IF(-SUM(F18:F20,F35:F37)&gt;134,"err",-SUM(F18:F20,))</f>
        <v>-0</v>
      </c>
      <c r="G61" s="367" t="n">
        <f aca="false">IF(-SUM(G18:G20,G35:G37)&gt;134,"err",-SUM(G18:G20,))</f>
        <v>-0</v>
      </c>
      <c r="H61" s="367" t="n">
        <f aca="false">IF(-SUM(H18:H20,H35:H37)&gt;134,"err",-SUM(H18:H20,))</f>
        <v>-0</v>
      </c>
      <c r="I61" s="367" t="n">
        <f aca="false">IF(-SUM(I18:I20,I35:I37)&gt;134,"err",-SUM(I18:I20,))</f>
        <v>-0</v>
      </c>
      <c r="J61" s="367" t="n">
        <f aca="false">IF(-SUM(J18:J20,J35:J37)&gt;134,"err",-SUM(J18:J20,))</f>
        <v>-0</v>
      </c>
      <c r="K61" s="367" t="n">
        <f aca="false">IF(-SUM(K18:K20,K35:K37)&gt;134,"err",-SUM(K18:K20,))</f>
        <v>-0</v>
      </c>
      <c r="L61" s="367" t="n">
        <f aca="false">IF(-SUM(L18:L20,L35:L37)&gt;134,"err",-SUM(L18:L20,))</f>
        <v>-0</v>
      </c>
      <c r="M61" s="367" t="n">
        <v>0</v>
      </c>
      <c r="N61" s="367" t="n">
        <f aca="false">IF(-SUM(N18:N20,N35:N37)&gt;134,"err",-SUM(N18:N20,))</f>
        <v>-0</v>
      </c>
      <c r="O61" s="367" t="n">
        <f aca="false">IF(-SUM(O18:O20,O35:O37)&gt;134,"err",-SUM(O18:O20,))</f>
        <v>-0</v>
      </c>
      <c r="P61" s="367" t="n">
        <f aca="false">IF(-SUM(P18:P20,P35:P37)&gt;134,"err",-SUM(P18:P20,))</f>
        <v>-0</v>
      </c>
      <c r="Q61" s="367" t="n">
        <f aca="false">IF(-SUM(Q18:Q20,Q35:Q37)&gt;134,"err",-SUM(Q18:Q20,))</f>
        <v>-0</v>
      </c>
      <c r="R61" s="367" t="n">
        <f aca="false">IF(-SUM(R18:R20,R35:R37)&gt;134,"err",-SUM(R18:R20,))</f>
        <v>-0</v>
      </c>
      <c r="S61" s="367" t="n">
        <f aca="false">IF(-SUM(S18:S20,S35:S37)&gt;134,"err",-SUM(S18:S20,))</f>
        <v>-0</v>
      </c>
      <c r="T61" s="367" t="n">
        <f aca="false">IF(-SUM(T18:T20,T35:T37)&gt;134,"err",-SUM(T18:T20,))</f>
        <v>-0</v>
      </c>
      <c r="U61" s="367" t="n">
        <f aca="false">IF(-SUM(U18:U20,U35:U37)&gt;134,"err",-SUM(U18:U20,))</f>
        <v>-0</v>
      </c>
      <c r="V61" s="367" t="n">
        <f aca="false">IF(-SUM(V18:V20,V35:V37)&gt;134,"err",-SUM(V18:V20,))</f>
        <v>-0</v>
      </c>
      <c r="W61" s="367" t="n">
        <f aca="false">IF(-SUM(W18:W20,W35:W37)&gt;134,"err",-SUM(W18:W20,))</f>
        <v>-0</v>
      </c>
      <c r="X61" s="367" t="n">
        <f aca="false">IF(-SUM(X18:X20,X35:X37)&gt;134,"err",-SUM(X18:X20,))</f>
        <v>-0</v>
      </c>
      <c r="Y61" s="367" t="n">
        <f aca="false">IF(-SUM(Y18:Y20,Y35:Y37)&gt;134,"err",-SUM(Y18:Y20,))</f>
        <v>-0</v>
      </c>
      <c r="Z61" s="368" t="s">
        <v>107</v>
      </c>
      <c r="AA61" s="369" t="e">
        <f aca="false">AA59</f>
        <v>#VALUE!</v>
      </c>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c r="CA61" s="234"/>
      <c r="CB61" s="234"/>
      <c r="CC61" s="234"/>
      <c r="CD61" s="234"/>
      <c r="CE61" s="234"/>
      <c r="CF61" s="234"/>
      <c r="CG61" s="234"/>
      <c r="CH61" s="234"/>
      <c r="CI61" s="234"/>
      <c r="CJ61" s="234"/>
      <c r="CK61" s="234"/>
      <c r="CL61" s="234"/>
      <c r="CM61" s="234"/>
      <c r="CN61" s="234"/>
      <c r="CO61" s="234"/>
      <c r="CP61" s="234"/>
      <c r="CQ61" s="234"/>
      <c r="CR61" s="234"/>
      <c r="CS61" s="234"/>
      <c r="CT61" s="234"/>
      <c r="CU61" s="234"/>
      <c r="CV61" s="234"/>
      <c r="CW61" s="234"/>
      <c r="CX61" s="234"/>
      <c r="CY61" s="234"/>
      <c r="CZ61" s="234"/>
      <c r="DA61" s="234"/>
      <c r="DB61" s="234"/>
      <c r="DC61" s="234"/>
      <c r="DD61" s="234"/>
      <c r="DE61" s="234"/>
      <c r="DF61" s="234"/>
      <c r="DG61" s="234"/>
      <c r="DH61" s="234"/>
      <c r="DI61" s="234"/>
      <c r="DJ61" s="234"/>
      <c r="DK61" s="234"/>
      <c r="DL61" s="234"/>
      <c r="DM61" s="234"/>
      <c r="DN61" s="234"/>
      <c r="DO61" s="234"/>
      <c r="DP61" s="234"/>
      <c r="DQ61" s="234"/>
      <c r="DR61" s="234"/>
      <c r="DS61" s="234"/>
      <c r="DT61" s="234"/>
      <c r="DU61" s="234"/>
      <c r="DV61" s="234"/>
      <c r="DW61" s="234"/>
      <c r="DX61" s="234"/>
      <c r="DY61" s="234"/>
      <c r="DZ61" s="234"/>
      <c r="EA61" s="234"/>
      <c r="EB61" s="234"/>
      <c r="EC61" s="234"/>
      <c r="ED61" s="234"/>
      <c r="EE61" s="234"/>
      <c r="EF61" s="234"/>
      <c r="EG61" s="234"/>
      <c r="EH61" s="234"/>
      <c r="EI61" s="234"/>
      <c r="EJ61" s="234"/>
      <c r="EK61" s="234"/>
      <c r="EL61" s="234"/>
      <c r="EM61" s="234"/>
      <c r="EN61" s="234"/>
      <c r="EO61" s="234"/>
      <c r="EP61" s="234"/>
      <c r="EQ61" s="234"/>
      <c r="ER61" s="234"/>
      <c r="ES61" s="234"/>
      <c r="ET61" s="234"/>
      <c r="EU61" s="234"/>
      <c r="EV61" s="234"/>
      <c r="EW61" s="234"/>
      <c r="EX61" s="234"/>
      <c r="EY61" s="234"/>
      <c r="EZ61" s="234"/>
      <c r="FA61" s="234"/>
      <c r="FB61" s="234"/>
      <c r="FC61" s="234"/>
      <c r="FD61" s="234"/>
      <c r="FE61" s="234"/>
      <c r="FF61" s="234"/>
      <c r="FG61" s="234"/>
      <c r="FH61" s="234"/>
      <c r="FI61" s="234"/>
      <c r="FJ61" s="234"/>
      <c r="FK61" s="234"/>
      <c r="FL61" s="234"/>
      <c r="FM61" s="234"/>
      <c r="FN61" s="234"/>
      <c r="FO61" s="234"/>
      <c r="FP61" s="234"/>
      <c r="FQ61" s="234"/>
      <c r="FR61" s="234"/>
      <c r="FS61" s="234"/>
      <c r="FT61" s="234"/>
      <c r="FU61" s="234"/>
      <c r="FV61" s="234"/>
      <c r="FW61" s="234"/>
      <c r="FX61" s="234"/>
      <c r="FY61" s="234"/>
      <c r="FZ61" s="234"/>
      <c r="GA61" s="234"/>
      <c r="GB61" s="234"/>
      <c r="GC61" s="234"/>
      <c r="GD61" s="234"/>
      <c r="GE61" s="234"/>
      <c r="GF61" s="234"/>
      <c r="GG61" s="234"/>
      <c r="GH61" s="234"/>
      <c r="GI61" s="234"/>
      <c r="GJ61" s="234"/>
      <c r="GK61" s="234"/>
      <c r="GL61" s="234"/>
      <c r="GM61" s="234"/>
      <c r="GN61" s="234"/>
      <c r="GO61" s="234"/>
      <c r="GP61" s="234"/>
      <c r="GQ61" s="234"/>
      <c r="GR61" s="234"/>
      <c r="GS61" s="234"/>
      <c r="GT61" s="234"/>
      <c r="GU61" s="234"/>
      <c r="GV61" s="234"/>
      <c r="GW61" s="234"/>
      <c r="GX61" s="234"/>
      <c r="GY61" s="234"/>
      <c r="GZ61" s="234"/>
      <c r="HA61" s="234"/>
      <c r="HB61" s="234"/>
      <c r="HC61" s="234"/>
      <c r="HD61" s="234"/>
      <c r="HE61" s="234"/>
      <c r="HF61" s="234"/>
      <c r="HG61" s="234"/>
      <c r="HH61" s="234"/>
      <c r="HI61" s="234"/>
      <c r="HJ61" s="234"/>
      <c r="HK61" s="234"/>
      <c r="HL61" s="234"/>
      <c r="HM61" s="234"/>
      <c r="HN61" s="234"/>
      <c r="HO61" s="234"/>
      <c r="HP61" s="234"/>
      <c r="HQ61" s="234"/>
      <c r="HR61" s="234"/>
      <c r="HS61" s="234"/>
      <c r="HT61" s="234"/>
      <c r="HU61" s="234"/>
      <c r="HV61" s="234"/>
      <c r="HW61" s="234"/>
      <c r="HX61" s="234"/>
      <c r="HY61" s="234"/>
      <c r="HZ61" s="234"/>
      <c r="IA61" s="234"/>
      <c r="IB61" s="234"/>
      <c r="IC61" s="234"/>
      <c r="ID61" s="234"/>
      <c r="IE61" s="234"/>
      <c r="IF61" s="234"/>
      <c r="IG61" s="234"/>
      <c r="IH61" s="234"/>
      <c r="II61" s="234"/>
      <c r="IJ61" s="234"/>
      <c r="IK61" s="234"/>
      <c r="IL61" s="234"/>
      <c r="IM61" s="234"/>
      <c r="IN61" s="234"/>
      <c r="IO61" s="234"/>
      <c r="IP61" s="234"/>
      <c r="IQ61" s="234"/>
      <c r="IR61" s="234"/>
      <c r="IS61" s="234"/>
      <c r="IT61" s="234"/>
      <c r="IU61" s="234"/>
      <c r="IV61" s="234"/>
      <c r="IW61" s="234"/>
    </row>
    <row r="62" customFormat="false" ht="14.25" hidden="false" customHeight="true" outlineLevel="0" collapsed="false">
      <c r="A62" s="366" t="s">
        <v>108</v>
      </c>
      <c r="B62" s="367" t="n">
        <f aca="false">-SUM(B11:B14,B29:B32,B22)+SUM(B53:B55)</f>
        <v>272</v>
      </c>
      <c r="C62" s="367" t="n">
        <f aca="false">-SUM(C11:C14,C29:C32,C22)+SUM(C53:C55)</f>
        <v>317</v>
      </c>
      <c r="D62" s="367" t="n">
        <f aca="false">-SUM(D11:D14,D29:D32,D22)+SUM(D53:D55)</f>
        <v>327</v>
      </c>
      <c r="E62" s="367" t="n">
        <f aca="false">-SUM(E11:E14,E29:E32,E22)+SUM(E53:E55)</f>
        <v>327</v>
      </c>
      <c r="F62" s="367" t="n">
        <f aca="false">-SUM(F11:F14,F29:F32,F22)+SUM(F53:F55)</f>
        <v>327</v>
      </c>
      <c r="G62" s="367" t="n">
        <f aca="false">-SUM(G11:G14,G29:G32,G22)+SUM(G53:G55)</f>
        <v>312</v>
      </c>
      <c r="H62" s="367" t="n">
        <f aca="false">-SUM(H11:H14,H29:H32,H22)+SUM(H53:H55)</f>
        <v>346</v>
      </c>
      <c r="I62" s="367" t="n">
        <f aca="false">-SUM(I11:I14,I29:I32,I22)+SUM(I53:I55)</f>
        <v>307</v>
      </c>
      <c r="J62" s="367" t="n">
        <f aca="false">-SUM(J11:J14,J29:J32,J22)+SUM(J53:J55)</f>
        <v>327</v>
      </c>
      <c r="K62" s="367" t="n">
        <f aca="false">-SUM(K11:K14,K29:K32,K22)+SUM(K53:K55)</f>
        <v>307</v>
      </c>
      <c r="L62" s="367" t="n">
        <f aca="false">-SUM(L11:L14,L29:L32,L22)+SUM(L53:L55)</f>
        <v>272</v>
      </c>
      <c r="M62" s="367" t="n">
        <f aca="false">-SUM(M11:M14,M29:M32,M22)+SUM(M53:M55)</f>
        <v>252</v>
      </c>
      <c r="N62" s="367" t="n">
        <f aca="false">-SUM(N11:N14,N29:N32,N22)+SUM(N53:N55)</f>
        <v>252</v>
      </c>
      <c r="O62" s="367" t="n">
        <f aca="false">-SUM(O11:O14,O29:O32,O22)+SUM(O53:O55)</f>
        <v>202</v>
      </c>
      <c r="P62" s="367" t="n">
        <f aca="false">-SUM(P11:P14,P29:P32,P22)+SUM(P53:P55)</f>
        <v>201</v>
      </c>
      <c r="Q62" s="367" t="n">
        <f aca="false">-SUM(Q11:Q14,Q29:Q32,Q22)+SUM(Q53:Q55)</f>
        <v>202</v>
      </c>
      <c r="R62" s="367" t="n">
        <f aca="false">-SUM(R11:R14,R29:R32,R22)+SUM(R53:R55)</f>
        <v>202</v>
      </c>
      <c r="S62" s="367" t="n">
        <f aca="false">-SUM(S11:S14,S29:S32,S22)+SUM(S53:S55)</f>
        <v>199</v>
      </c>
      <c r="T62" s="367" t="n">
        <f aca="false">-SUM(T11:T14,T29:T32,T22)+SUM(T53:T55)</f>
        <v>201</v>
      </c>
      <c r="U62" s="367" t="n">
        <f aca="false">-SUM(U11:U14,U29:U32,U22)+SUM(U53:U55)</f>
        <v>209</v>
      </c>
      <c r="V62" s="367" t="n">
        <f aca="false">-SUM(V11:V14,V29:V32,V22)+SUM(V53:V55)</f>
        <v>229</v>
      </c>
      <c r="W62" s="367" t="n">
        <f aca="false">-SUM(W11:W14,W29:W32,W22)+SUM(W53:W55)</f>
        <v>249</v>
      </c>
      <c r="X62" s="367" t="n">
        <f aca="false">-SUM(X11:X14,X29:X32,X22)+SUM(X53:X55)</f>
        <v>269</v>
      </c>
      <c r="Y62" s="370" t="n">
        <f aca="false">-SUM(Y11:Y14,Y29:Y32,Y22)+SUM(Y53:Y55)</f>
        <v>284</v>
      </c>
      <c r="Z62" s="371"/>
      <c r="AA62" s="233"/>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c r="CA62" s="234"/>
      <c r="CB62" s="234"/>
      <c r="CC62" s="234"/>
      <c r="CD62" s="234"/>
      <c r="CE62" s="234"/>
      <c r="CF62" s="234"/>
      <c r="CG62" s="234"/>
      <c r="CH62" s="234"/>
      <c r="CI62" s="234"/>
      <c r="CJ62" s="234"/>
      <c r="CK62" s="234"/>
      <c r="CL62" s="234"/>
      <c r="CM62" s="234"/>
      <c r="CN62" s="234"/>
      <c r="CO62" s="234"/>
      <c r="CP62" s="234"/>
      <c r="CQ62" s="234"/>
      <c r="CR62" s="234"/>
      <c r="CS62" s="234"/>
      <c r="CT62" s="234"/>
      <c r="CU62" s="234"/>
      <c r="CV62" s="234"/>
      <c r="CW62" s="234"/>
      <c r="CX62" s="234"/>
      <c r="CY62" s="234"/>
      <c r="CZ62" s="234"/>
      <c r="DA62" s="234"/>
      <c r="DB62" s="234"/>
      <c r="DC62" s="234"/>
      <c r="DD62" s="234"/>
      <c r="DE62" s="234"/>
      <c r="DF62" s="234"/>
      <c r="DG62" s="234"/>
      <c r="DH62" s="234"/>
      <c r="DI62" s="234"/>
      <c r="DJ62" s="234"/>
      <c r="DK62" s="234"/>
      <c r="DL62" s="234"/>
      <c r="DM62" s="234"/>
      <c r="DN62" s="234"/>
      <c r="DO62" s="234"/>
      <c r="DP62" s="234"/>
      <c r="DQ62" s="234"/>
      <c r="DR62" s="234"/>
      <c r="DS62" s="234"/>
      <c r="DT62" s="234"/>
      <c r="DU62" s="234"/>
      <c r="DV62" s="234"/>
      <c r="DW62" s="234"/>
      <c r="DX62" s="234"/>
      <c r="DY62" s="234"/>
      <c r="DZ62" s="234"/>
      <c r="EA62" s="234"/>
      <c r="EB62" s="234"/>
      <c r="EC62" s="234"/>
      <c r="ED62" s="234"/>
      <c r="EE62" s="234"/>
      <c r="EF62" s="234"/>
      <c r="EG62" s="234"/>
      <c r="EH62" s="234"/>
      <c r="EI62" s="234"/>
      <c r="EJ62" s="234"/>
      <c r="EK62" s="234"/>
      <c r="EL62" s="234"/>
      <c r="EM62" s="234"/>
      <c r="EN62" s="234"/>
      <c r="EO62" s="234"/>
      <c r="EP62" s="234"/>
      <c r="EQ62" s="234"/>
      <c r="ER62" s="234"/>
      <c r="ES62" s="234"/>
      <c r="ET62" s="234"/>
      <c r="EU62" s="234"/>
      <c r="EV62" s="234"/>
      <c r="EW62" s="234"/>
      <c r="EX62" s="234"/>
      <c r="EY62" s="234"/>
      <c r="EZ62" s="234"/>
      <c r="FA62" s="234"/>
      <c r="FB62" s="234"/>
      <c r="FC62" s="234"/>
      <c r="FD62" s="234"/>
      <c r="FE62" s="234"/>
      <c r="FF62" s="234"/>
      <c r="FG62" s="234"/>
      <c r="FH62" s="234"/>
      <c r="FI62" s="234"/>
      <c r="FJ62" s="234"/>
      <c r="FK62" s="234"/>
      <c r="FL62" s="234"/>
      <c r="FM62" s="234"/>
      <c r="FN62" s="234"/>
      <c r="FO62" s="234"/>
      <c r="FP62" s="234"/>
      <c r="FQ62" s="234"/>
      <c r="FR62" s="234"/>
      <c r="FS62" s="234"/>
      <c r="FT62" s="234"/>
      <c r="FU62" s="234"/>
      <c r="FV62" s="234"/>
      <c r="FW62" s="234"/>
      <c r="FX62" s="234"/>
      <c r="FY62" s="234"/>
      <c r="FZ62" s="234"/>
      <c r="GA62" s="234"/>
      <c r="GB62" s="234"/>
      <c r="GC62" s="234"/>
      <c r="GD62" s="234"/>
      <c r="GE62" s="234"/>
      <c r="GF62" s="234"/>
      <c r="GG62" s="234"/>
      <c r="GH62" s="234"/>
      <c r="GI62" s="234"/>
      <c r="GJ62" s="234"/>
      <c r="GK62" s="234"/>
      <c r="GL62" s="234"/>
      <c r="GM62" s="234"/>
      <c r="GN62" s="234"/>
      <c r="GO62" s="234"/>
      <c r="GP62" s="234"/>
      <c r="GQ62" s="234"/>
      <c r="GR62" s="234"/>
      <c r="GS62" s="234"/>
      <c r="GT62" s="234"/>
      <c r="GU62" s="234"/>
      <c r="GV62" s="234"/>
      <c r="GW62" s="234"/>
      <c r="GX62" s="234"/>
      <c r="GY62" s="234"/>
      <c r="GZ62" s="234"/>
      <c r="HA62" s="234"/>
      <c r="HB62" s="234"/>
      <c r="HC62" s="234"/>
      <c r="HD62" s="234"/>
      <c r="HE62" s="234"/>
      <c r="HF62" s="234"/>
      <c r="HG62" s="234"/>
      <c r="HH62" s="234"/>
      <c r="HI62" s="234"/>
      <c r="HJ62" s="234"/>
      <c r="HK62" s="234"/>
      <c r="HL62" s="234"/>
      <c r="HM62" s="234"/>
      <c r="HN62" s="234"/>
      <c r="HO62" s="234"/>
      <c r="HP62" s="234"/>
      <c r="HQ62" s="234"/>
      <c r="HR62" s="234"/>
      <c r="HS62" s="234"/>
      <c r="HT62" s="234"/>
      <c r="HU62" s="234"/>
      <c r="HV62" s="234"/>
      <c r="HW62" s="234"/>
      <c r="HX62" s="234"/>
      <c r="HY62" s="234"/>
      <c r="HZ62" s="234"/>
      <c r="IA62" s="234"/>
      <c r="IB62" s="234"/>
      <c r="IC62" s="234"/>
      <c r="ID62" s="234"/>
      <c r="IE62" s="234"/>
      <c r="IF62" s="234"/>
      <c r="IG62" s="234"/>
      <c r="IH62" s="234"/>
      <c r="II62" s="234"/>
      <c r="IJ62" s="234"/>
      <c r="IK62" s="234"/>
      <c r="IL62" s="234"/>
      <c r="IM62" s="234"/>
      <c r="IN62" s="234"/>
      <c r="IO62" s="234"/>
      <c r="IP62" s="234"/>
      <c r="IQ62" s="234"/>
      <c r="IR62" s="234"/>
      <c r="IS62" s="234"/>
      <c r="IT62" s="234"/>
      <c r="IU62" s="234"/>
      <c r="IV62" s="234"/>
      <c r="IW62" s="234"/>
    </row>
    <row r="63" customFormat="false" ht="12" hidden="false" customHeight="false" outlineLevel="0" collapsed="false">
      <c r="A63" s="366" t="s">
        <v>109</v>
      </c>
      <c r="B63" s="367" t="n">
        <f aca="false">-SUM(B8:B10,B25:B28)+SUM(B56:B57)</f>
        <v>96</v>
      </c>
      <c r="C63" s="367" t="n">
        <f aca="false">-SUM(C8:C10,C25:C28)+SUM(C56:C57)</f>
        <v>111</v>
      </c>
      <c r="D63" s="367" t="n">
        <f aca="false">-SUM(D8:D10,D25:D28)+SUM(D56:D57)</f>
        <v>110</v>
      </c>
      <c r="E63" s="367" t="n">
        <f aca="false">-SUM(E8:E10,E25:E28)+SUM(E56:E57)</f>
        <v>109</v>
      </c>
      <c r="F63" s="367" t="n">
        <f aca="false">-SUM(F8:F10,F25:F28)+SUM(F56:F57)</f>
        <v>110</v>
      </c>
      <c r="G63" s="367" t="n">
        <f aca="false">-SUM(G8:G10,G25:G28)+SUM(G56:G57)</f>
        <v>110</v>
      </c>
      <c r="H63" s="367" t="n">
        <f aca="false">-SUM(H8:H10,H25:H28)+SUM(H56:H57)</f>
        <v>109</v>
      </c>
      <c r="I63" s="367" t="n">
        <f aca="false">-SUM(I8:I10,I25:I28)+SUM(I56:I57)</f>
        <v>185</v>
      </c>
      <c r="J63" s="367" t="n">
        <f aca="false">-SUM(J8:J10,J25:J28)+SUM(J56:J57)</f>
        <v>185</v>
      </c>
      <c r="K63" s="367" t="n">
        <f aca="false">-SUM(K8:K10,K25:K28)+SUM(K56:K57)</f>
        <v>187</v>
      </c>
      <c r="L63" s="367" t="n">
        <f aca="false">-SUM(L8:L10,L25:L28)+SUM(L56:L57)</f>
        <v>188</v>
      </c>
      <c r="M63" s="367" t="n">
        <f aca="false">-SUM(M8:M10,M25:M28)+SUM(M57)</f>
        <v>90</v>
      </c>
      <c r="N63" s="367" t="n">
        <f aca="false">-SUM(N8:N10,N25:N28)+SUM(N56:N57)</f>
        <v>188</v>
      </c>
      <c r="O63" s="367" t="n">
        <f aca="false">-SUM(O8:O10,O25:O28)+SUM(O56:O57)</f>
        <v>188</v>
      </c>
      <c r="P63" s="367" t="n">
        <f aca="false">-SUM(P8:P10,P25:P28)+SUM(P56:P57)</f>
        <v>187</v>
      </c>
      <c r="Q63" s="367" t="n">
        <f aca="false">-SUM(Q8:Q10,Q25:Q28)+SUM(Q56:Q57)</f>
        <v>187</v>
      </c>
      <c r="R63" s="367" t="n">
        <f aca="false">-SUM(R8:R10,R25:R28)+SUM(R56:R57)</f>
        <v>187</v>
      </c>
      <c r="S63" s="367" t="n">
        <f aca="false">-SUM(S8:S10,S25:S28)+SUM(S56:S57)</f>
        <v>187</v>
      </c>
      <c r="T63" s="367" t="n">
        <f aca="false">-SUM(T8:T10,T25:T28)+SUM(T56:T57)</f>
        <v>188</v>
      </c>
      <c r="U63" s="367" t="n">
        <f aca="false">-SUM(U8:U10,U25:U28)+SUM(U56:U57)</f>
        <v>188</v>
      </c>
      <c r="V63" s="367" t="n">
        <f aca="false">-SUM(V8:V10,V25:V28)+SUM(V56:V57)</f>
        <v>187</v>
      </c>
      <c r="W63" s="367" t="n">
        <f aca="false">-SUM(W8:W10,W25:W28)+SUM(W56:W57)</f>
        <v>188</v>
      </c>
      <c r="X63" s="367" t="n">
        <f aca="false">-SUM(X8:X10,X25:X28)+SUM(X56:X57)</f>
        <v>188</v>
      </c>
      <c r="Y63" s="370" t="n">
        <f aca="false">-SUM(Y8:Y10,Y25:Y28)+SUM(Y56:Y57)</f>
        <v>97</v>
      </c>
      <c r="Z63" s="371"/>
      <c r="AA63" s="233"/>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c r="BR63" s="234"/>
      <c r="BS63" s="234"/>
      <c r="BT63" s="234"/>
      <c r="BU63" s="234"/>
      <c r="BV63" s="234"/>
      <c r="BW63" s="234"/>
      <c r="BX63" s="234"/>
      <c r="BY63" s="234"/>
      <c r="BZ63" s="234"/>
      <c r="CA63" s="234"/>
      <c r="CB63" s="234"/>
      <c r="CC63" s="234"/>
      <c r="CD63" s="234"/>
      <c r="CE63" s="234"/>
      <c r="CF63" s="234"/>
      <c r="CG63" s="234"/>
      <c r="CH63" s="234"/>
      <c r="CI63" s="234"/>
      <c r="CJ63" s="234"/>
      <c r="CK63" s="234"/>
      <c r="CL63" s="234"/>
      <c r="CM63" s="234"/>
      <c r="CN63" s="234"/>
      <c r="CO63" s="234"/>
      <c r="CP63" s="234"/>
      <c r="CQ63" s="234"/>
      <c r="CR63" s="234"/>
      <c r="CS63" s="234"/>
      <c r="CT63" s="234"/>
      <c r="CU63" s="234"/>
      <c r="CV63" s="234"/>
      <c r="CW63" s="234"/>
      <c r="CX63" s="234"/>
      <c r="CY63" s="234"/>
      <c r="CZ63" s="234"/>
      <c r="DA63" s="234"/>
      <c r="DB63" s="234"/>
      <c r="DC63" s="234"/>
      <c r="DD63" s="234"/>
      <c r="DE63" s="234"/>
      <c r="DF63" s="234"/>
      <c r="DG63" s="234"/>
      <c r="DH63" s="234"/>
      <c r="DI63" s="234"/>
      <c r="DJ63" s="234"/>
      <c r="DK63" s="234"/>
      <c r="DL63" s="234"/>
      <c r="DM63" s="234"/>
      <c r="DN63" s="234"/>
      <c r="DO63" s="234"/>
      <c r="DP63" s="234"/>
      <c r="DQ63" s="234"/>
      <c r="DR63" s="234"/>
      <c r="DS63" s="234"/>
      <c r="DT63" s="234"/>
      <c r="DU63" s="234"/>
      <c r="DV63" s="234"/>
      <c r="DW63" s="234"/>
      <c r="DX63" s="234"/>
      <c r="DY63" s="234"/>
      <c r="DZ63" s="234"/>
      <c r="EA63" s="234"/>
      <c r="EB63" s="234"/>
      <c r="EC63" s="234"/>
      <c r="ED63" s="234"/>
      <c r="EE63" s="234"/>
      <c r="EF63" s="234"/>
      <c r="EG63" s="234"/>
      <c r="EH63" s="234"/>
      <c r="EI63" s="234"/>
      <c r="EJ63" s="234"/>
      <c r="EK63" s="234"/>
      <c r="EL63" s="234"/>
      <c r="EM63" s="234"/>
      <c r="EN63" s="234"/>
      <c r="EO63" s="234"/>
      <c r="EP63" s="234"/>
      <c r="EQ63" s="234"/>
      <c r="ER63" s="234"/>
      <c r="ES63" s="234"/>
      <c r="ET63" s="234"/>
      <c r="EU63" s="234"/>
      <c r="EV63" s="234"/>
      <c r="EW63" s="234"/>
      <c r="EX63" s="234"/>
      <c r="EY63" s="234"/>
      <c r="EZ63" s="234"/>
      <c r="FA63" s="234"/>
      <c r="FB63" s="234"/>
      <c r="FC63" s="234"/>
      <c r="FD63" s="234"/>
      <c r="FE63" s="234"/>
      <c r="FF63" s="234"/>
      <c r="FG63" s="234"/>
      <c r="FH63" s="234"/>
      <c r="FI63" s="234"/>
      <c r="FJ63" s="234"/>
      <c r="FK63" s="234"/>
      <c r="FL63" s="234"/>
      <c r="FM63" s="234"/>
      <c r="FN63" s="234"/>
      <c r="FO63" s="234"/>
      <c r="FP63" s="234"/>
      <c r="FQ63" s="234"/>
      <c r="FR63" s="234"/>
      <c r="FS63" s="234"/>
      <c r="FT63" s="234"/>
      <c r="FU63" s="234"/>
      <c r="FV63" s="234"/>
      <c r="FW63" s="234"/>
      <c r="FX63" s="234"/>
      <c r="FY63" s="234"/>
      <c r="FZ63" s="234"/>
      <c r="GA63" s="234"/>
      <c r="GB63" s="234"/>
      <c r="GC63" s="234"/>
      <c r="GD63" s="234"/>
      <c r="GE63" s="234"/>
      <c r="GF63" s="234"/>
      <c r="GG63" s="234"/>
      <c r="GH63" s="234"/>
      <c r="GI63" s="234"/>
      <c r="GJ63" s="234"/>
      <c r="GK63" s="234"/>
      <c r="GL63" s="234"/>
      <c r="GM63" s="234"/>
      <c r="GN63" s="234"/>
      <c r="GO63" s="234"/>
      <c r="GP63" s="234"/>
      <c r="GQ63" s="234"/>
      <c r="GR63" s="234"/>
      <c r="GS63" s="234"/>
      <c r="GT63" s="234"/>
      <c r="GU63" s="234"/>
      <c r="GV63" s="234"/>
      <c r="GW63" s="234"/>
      <c r="GX63" s="234"/>
      <c r="GY63" s="234"/>
      <c r="GZ63" s="234"/>
      <c r="HA63" s="234"/>
      <c r="HB63" s="234"/>
      <c r="HC63" s="234"/>
      <c r="HD63" s="234"/>
      <c r="HE63" s="234"/>
      <c r="HF63" s="234"/>
      <c r="HG63" s="234"/>
      <c r="HH63" s="234"/>
      <c r="HI63" s="234"/>
      <c r="HJ63" s="234"/>
      <c r="HK63" s="234"/>
      <c r="HL63" s="234"/>
      <c r="HM63" s="234"/>
      <c r="HN63" s="234"/>
      <c r="HO63" s="234"/>
      <c r="HP63" s="234"/>
      <c r="HQ63" s="234"/>
      <c r="HR63" s="234"/>
      <c r="HS63" s="234"/>
      <c r="HT63" s="234"/>
      <c r="HU63" s="234"/>
      <c r="HV63" s="234"/>
      <c r="HW63" s="234"/>
      <c r="HX63" s="234"/>
      <c r="HY63" s="234"/>
      <c r="HZ63" s="234"/>
      <c r="IA63" s="234"/>
      <c r="IB63" s="234"/>
      <c r="IC63" s="234"/>
      <c r="ID63" s="234"/>
      <c r="IE63" s="234"/>
      <c r="IF63" s="234"/>
      <c r="IG63" s="234"/>
      <c r="IH63" s="234"/>
      <c r="II63" s="234"/>
      <c r="IJ63" s="234"/>
      <c r="IK63" s="234"/>
      <c r="IL63" s="234"/>
      <c r="IM63" s="234"/>
      <c r="IN63" s="234"/>
      <c r="IO63" s="234"/>
      <c r="IP63" s="234"/>
      <c r="IQ63" s="234"/>
      <c r="IR63" s="234"/>
      <c r="IS63" s="234"/>
      <c r="IT63" s="234"/>
      <c r="IU63" s="234"/>
      <c r="IV63" s="234"/>
      <c r="IW63" s="234"/>
    </row>
    <row r="64" customFormat="false" ht="12" hidden="false" customHeight="false" outlineLevel="0" collapsed="false">
      <c r="A64" s="366" t="s">
        <v>110</v>
      </c>
      <c r="B64" s="367" t="n">
        <f aca="false">IF(B62+B63&gt;645,"err",B62+B63)</f>
        <v>368</v>
      </c>
      <c r="C64" s="367" t="n">
        <f aca="false">IF(C62+C63&gt;645,"err",C62+C63)</f>
        <v>428</v>
      </c>
      <c r="D64" s="367" t="n">
        <f aca="false">IF(D62+D63&gt;645,"err",D62+D63)</f>
        <v>437</v>
      </c>
      <c r="E64" s="367" t="n">
        <f aca="false">IF(E62+E63&gt;645,"err",E62+E63)</f>
        <v>436</v>
      </c>
      <c r="F64" s="367" t="n">
        <f aca="false">IF(F62+F63&gt;645,"err",F62+F63)</f>
        <v>437</v>
      </c>
      <c r="G64" s="367" t="n">
        <f aca="false">IF(G62+G63&gt;645,"err",G62+G63)</f>
        <v>422</v>
      </c>
      <c r="H64" s="367" t="n">
        <f aca="false">IF(H62+H63&gt;645,"err",H62+H63)</f>
        <v>455</v>
      </c>
      <c r="I64" s="367" t="n">
        <f aca="false">IF(I62+I63&gt;645,"err",I62+I63)</f>
        <v>492</v>
      </c>
      <c r="J64" s="367" t="n">
        <f aca="false">IF(J62+J63&gt;645,"err",J62+J63)</f>
        <v>512</v>
      </c>
      <c r="K64" s="367" t="n">
        <f aca="false">IF(K62+K63&gt;645,"err",K62+K63)</f>
        <v>494</v>
      </c>
      <c r="L64" s="367" t="n">
        <f aca="false">IF(L62+L63&gt;645,"err",L62+L63)</f>
        <v>460</v>
      </c>
      <c r="M64" s="367" t="n">
        <f aca="false">IF(M62+M63&gt;645,"err",M62+M63)</f>
        <v>342</v>
      </c>
      <c r="N64" s="367" t="n">
        <f aca="false">IF(N62+N63&gt;645,"err",N62+N63)</f>
        <v>440</v>
      </c>
      <c r="O64" s="367" t="n">
        <f aca="false">IF(O62+O63&gt;645,"err",O62+O63)</f>
        <v>390</v>
      </c>
      <c r="P64" s="367" t="n">
        <f aca="false">IF(P62+P63&gt;645,"err",P62+P63)</f>
        <v>388</v>
      </c>
      <c r="Q64" s="367" t="n">
        <f aca="false">IF(Q62+Q63&gt;645,"err",Q62+Q63)</f>
        <v>389</v>
      </c>
      <c r="R64" s="367" t="n">
        <f aca="false">IF(R62+R63&gt;645,"err",R62+R63)</f>
        <v>389</v>
      </c>
      <c r="S64" s="367" t="n">
        <f aca="false">IF(S62+S63&gt;645,"err",S62+S63)</f>
        <v>386</v>
      </c>
      <c r="T64" s="367" t="n">
        <f aca="false">IF(T62+T63&gt;645,"err",T62+T63)</f>
        <v>389</v>
      </c>
      <c r="U64" s="367" t="n">
        <f aca="false">IF(U62+U63&gt;645,"err",U62+U63)</f>
        <v>397</v>
      </c>
      <c r="V64" s="367" t="n">
        <f aca="false">IF(V62+V63&gt;645,"err",V62+V63)</f>
        <v>416</v>
      </c>
      <c r="W64" s="367" t="n">
        <f aca="false">IF(W62+W63&gt;645,"err",W62+W63)</f>
        <v>437</v>
      </c>
      <c r="X64" s="367" t="n">
        <f aca="false">IF(X62+X63&gt;645,"err",X62+X63)</f>
        <v>457</v>
      </c>
      <c r="Y64" s="370" t="n">
        <f aca="false">IF(Y62+Y63&gt;645,"err",Y62+Y63)</f>
        <v>381</v>
      </c>
      <c r="Z64" s="372"/>
      <c r="AA64" s="233"/>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4"/>
      <c r="CQ64" s="234"/>
      <c r="CR64" s="234"/>
      <c r="CS64" s="234"/>
      <c r="CT64" s="234"/>
      <c r="CU64" s="234"/>
      <c r="CV64" s="234"/>
      <c r="CW64" s="234"/>
      <c r="CX64" s="234"/>
      <c r="CY64" s="234"/>
      <c r="CZ64" s="234"/>
      <c r="DA64" s="234"/>
      <c r="DB64" s="234"/>
      <c r="DC64" s="234"/>
      <c r="DD64" s="234"/>
      <c r="DE64" s="234"/>
      <c r="DF64" s="234"/>
      <c r="DG64" s="234"/>
      <c r="DH64" s="234"/>
      <c r="DI64" s="234"/>
      <c r="DJ64" s="234"/>
      <c r="DK64" s="234"/>
      <c r="DL64" s="234"/>
      <c r="DM64" s="234"/>
      <c r="DN64" s="234"/>
      <c r="DO64" s="234"/>
      <c r="DP64" s="234"/>
      <c r="DQ64" s="234"/>
      <c r="DR64" s="234"/>
      <c r="DS64" s="234"/>
      <c r="DT64" s="234"/>
      <c r="DU64" s="234"/>
      <c r="DV64" s="234"/>
      <c r="DW64" s="234"/>
      <c r="DX64" s="234"/>
      <c r="DY64" s="234"/>
      <c r="DZ64" s="234"/>
      <c r="EA64" s="234"/>
      <c r="EB64" s="234"/>
      <c r="EC64" s="234"/>
      <c r="ED64" s="234"/>
      <c r="EE64" s="234"/>
      <c r="EF64" s="234"/>
      <c r="EG64" s="234"/>
      <c r="EH64" s="234"/>
      <c r="EI64" s="234"/>
      <c r="EJ64" s="234"/>
      <c r="EK64" s="234"/>
      <c r="EL64" s="234"/>
      <c r="EM64" s="234"/>
      <c r="EN64" s="234"/>
      <c r="EO64" s="234"/>
      <c r="EP64" s="234"/>
      <c r="EQ64" s="234"/>
      <c r="ER64" s="234"/>
      <c r="ES64" s="234"/>
      <c r="ET64" s="234"/>
      <c r="EU64" s="234"/>
      <c r="EV64" s="234"/>
      <c r="EW64" s="234"/>
      <c r="EX64" s="234"/>
      <c r="EY64" s="234"/>
      <c r="EZ64" s="234"/>
      <c r="FA64" s="234"/>
      <c r="FB64" s="234"/>
      <c r="FC64" s="234"/>
      <c r="FD64" s="234"/>
      <c r="FE64" s="234"/>
      <c r="FF64" s="234"/>
      <c r="FG64" s="234"/>
      <c r="FH64" s="234"/>
      <c r="FI64" s="234"/>
      <c r="FJ64" s="234"/>
      <c r="FK64" s="234"/>
      <c r="FL64" s="234"/>
      <c r="FM64" s="234"/>
      <c r="FN64" s="234"/>
      <c r="FO64" s="234"/>
      <c r="FP64" s="234"/>
      <c r="FQ64" s="234"/>
      <c r="FR64" s="234"/>
      <c r="FS64" s="234"/>
      <c r="FT64" s="234"/>
      <c r="FU64" s="234"/>
      <c r="FV64" s="234"/>
      <c r="FW64" s="234"/>
      <c r="FX64" s="234"/>
      <c r="FY64" s="234"/>
      <c r="FZ64" s="234"/>
      <c r="GA64" s="234"/>
      <c r="GB64" s="234"/>
      <c r="GC64" s="234"/>
      <c r="GD64" s="234"/>
      <c r="GE64" s="234"/>
      <c r="GF64" s="234"/>
      <c r="GG64" s="234"/>
      <c r="GH64" s="234"/>
      <c r="GI64" s="234"/>
      <c r="GJ64" s="234"/>
      <c r="GK64" s="234"/>
      <c r="GL64" s="234"/>
      <c r="GM64" s="234"/>
      <c r="GN64" s="234"/>
      <c r="GO64" s="234"/>
      <c r="GP64" s="234"/>
      <c r="GQ64" s="234"/>
      <c r="GR64" s="234"/>
      <c r="GS64" s="234"/>
      <c r="GT64" s="234"/>
      <c r="GU64" s="234"/>
      <c r="GV64" s="234"/>
      <c r="GW64" s="234"/>
      <c r="GX64" s="234"/>
      <c r="GY64" s="234"/>
      <c r="GZ64" s="234"/>
      <c r="HA64" s="234"/>
      <c r="HB64" s="234"/>
      <c r="HC64" s="234"/>
      <c r="HD64" s="234"/>
      <c r="HE64" s="234"/>
      <c r="HF64" s="234"/>
      <c r="HG64" s="234"/>
      <c r="HH64" s="234"/>
      <c r="HI64" s="234"/>
      <c r="HJ64" s="234"/>
      <c r="HK64" s="234"/>
      <c r="HL64" s="234"/>
      <c r="HM64" s="234"/>
      <c r="HN64" s="234"/>
      <c r="HO64" s="234"/>
      <c r="HP64" s="234"/>
      <c r="HQ64" s="234"/>
      <c r="HR64" s="234"/>
      <c r="HS64" s="234"/>
      <c r="HT64" s="234"/>
      <c r="HU64" s="234"/>
      <c r="HV64" s="234"/>
      <c r="HW64" s="234"/>
      <c r="HX64" s="234"/>
      <c r="HY64" s="234"/>
      <c r="HZ64" s="234"/>
      <c r="IA64" s="234"/>
      <c r="IB64" s="234"/>
      <c r="IC64" s="234"/>
      <c r="ID64" s="234"/>
      <c r="IE64" s="234"/>
      <c r="IF64" s="234"/>
      <c r="IG64" s="234"/>
      <c r="IH64" s="234"/>
      <c r="II64" s="234"/>
      <c r="IJ64" s="234"/>
      <c r="IK64" s="234"/>
      <c r="IL64" s="234"/>
      <c r="IM64" s="234"/>
      <c r="IN64" s="234"/>
      <c r="IO64" s="234"/>
      <c r="IP64" s="234"/>
      <c r="IQ64" s="234"/>
      <c r="IR64" s="234"/>
      <c r="IS64" s="234"/>
      <c r="IT64" s="234"/>
      <c r="IU64" s="234"/>
      <c r="IV64" s="234"/>
      <c r="IW64" s="234"/>
    </row>
    <row r="65" customFormat="false" ht="12" hidden="false" customHeight="false" outlineLevel="0" collapsed="false">
      <c r="A65" s="366" t="s">
        <v>111</v>
      </c>
      <c r="B65" s="367" t="n">
        <f aca="false">SUM(B61:B63)</f>
        <v>368</v>
      </c>
      <c r="C65" s="367" t="n">
        <f aca="false">SUM(C61:C63)</f>
        <v>428</v>
      </c>
      <c r="D65" s="367" t="n">
        <f aca="false">SUM(D61:D63)</f>
        <v>437</v>
      </c>
      <c r="E65" s="367" t="n">
        <f aca="false">SUM(E61:E63)</f>
        <v>436</v>
      </c>
      <c r="F65" s="367" t="n">
        <f aca="false">SUM(F61:F63)</f>
        <v>437</v>
      </c>
      <c r="G65" s="367" t="n">
        <f aca="false">SUM(G61:G63)</f>
        <v>422</v>
      </c>
      <c r="H65" s="367" t="n">
        <f aca="false">SUM(H61:H63)</f>
        <v>455</v>
      </c>
      <c r="I65" s="367" t="n">
        <f aca="false">SUM(I61:I63)</f>
        <v>492</v>
      </c>
      <c r="J65" s="367" t="n">
        <f aca="false">SUM(J61:J63)</f>
        <v>512</v>
      </c>
      <c r="K65" s="367" t="n">
        <f aca="false">SUM(K61:K63)</f>
        <v>494</v>
      </c>
      <c r="L65" s="367" t="n">
        <f aca="false">SUM(L61:L63)</f>
        <v>460</v>
      </c>
      <c r="M65" s="367" t="n">
        <f aca="false">SUM(M61:M63)</f>
        <v>342</v>
      </c>
      <c r="N65" s="367" t="n">
        <f aca="false">SUM(N61:N63)</f>
        <v>440</v>
      </c>
      <c r="O65" s="367" t="n">
        <f aca="false">SUM(O61:O63)</f>
        <v>390</v>
      </c>
      <c r="P65" s="367" t="n">
        <f aca="false">SUM(P61:P63)</f>
        <v>388</v>
      </c>
      <c r="Q65" s="367" t="n">
        <f aca="false">SUM(Q61:Q63)</f>
        <v>389</v>
      </c>
      <c r="R65" s="367" t="n">
        <f aca="false">SUM(R61:R63)</f>
        <v>389</v>
      </c>
      <c r="S65" s="367" t="n">
        <f aca="false">SUM(S61:S63)</f>
        <v>386</v>
      </c>
      <c r="T65" s="367" t="n">
        <f aca="false">SUM(T61:T63)</f>
        <v>389</v>
      </c>
      <c r="U65" s="367" t="n">
        <f aca="false">SUM(U61:U63)</f>
        <v>397</v>
      </c>
      <c r="V65" s="367" t="n">
        <f aca="false">SUM(V61:V63)</f>
        <v>416</v>
      </c>
      <c r="W65" s="367" t="n">
        <f aca="false">SUM(W61:W63)</f>
        <v>437</v>
      </c>
      <c r="X65" s="367" t="n">
        <f aca="false">SUM(X61:X63)</f>
        <v>457</v>
      </c>
      <c r="Y65" s="370" t="n">
        <f aca="false">SUM(Y61:Y63)</f>
        <v>381</v>
      </c>
      <c r="Z65" s="371"/>
      <c r="AA65" s="233"/>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c r="DL65" s="234"/>
      <c r="DM65" s="234"/>
      <c r="DN65" s="234"/>
      <c r="DO65" s="234"/>
      <c r="DP65" s="234"/>
      <c r="DQ65" s="234"/>
      <c r="DR65" s="234"/>
      <c r="DS65" s="234"/>
      <c r="DT65" s="234"/>
      <c r="DU65" s="234"/>
      <c r="DV65" s="234"/>
      <c r="DW65" s="234"/>
      <c r="DX65" s="234"/>
      <c r="DY65" s="234"/>
      <c r="DZ65" s="234"/>
      <c r="EA65" s="234"/>
      <c r="EB65" s="234"/>
      <c r="EC65" s="234"/>
      <c r="ED65" s="234"/>
      <c r="EE65" s="234"/>
      <c r="EF65" s="234"/>
      <c r="EG65" s="234"/>
      <c r="EH65" s="234"/>
      <c r="EI65" s="234"/>
      <c r="EJ65" s="234"/>
      <c r="EK65" s="234"/>
      <c r="EL65" s="234"/>
      <c r="EM65" s="234"/>
      <c r="EN65" s="234"/>
      <c r="EO65" s="234"/>
      <c r="EP65" s="234"/>
      <c r="EQ65" s="234"/>
      <c r="ER65" s="234"/>
      <c r="ES65" s="234"/>
      <c r="ET65" s="234"/>
      <c r="EU65" s="234"/>
      <c r="EV65" s="234"/>
      <c r="EW65" s="234"/>
      <c r="EX65" s="234"/>
      <c r="EY65" s="234"/>
      <c r="EZ65" s="234"/>
      <c r="FA65" s="234"/>
      <c r="FB65" s="234"/>
      <c r="FC65" s="234"/>
      <c r="FD65" s="234"/>
      <c r="FE65" s="234"/>
      <c r="FF65" s="234"/>
      <c r="FG65" s="234"/>
      <c r="FH65" s="234"/>
      <c r="FI65" s="234"/>
      <c r="FJ65" s="234"/>
      <c r="FK65" s="234"/>
      <c r="FL65" s="234"/>
      <c r="FM65" s="234"/>
      <c r="FN65" s="234"/>
      <c r="FO65" s="234"/>
      <c r="FP65" s="234"/>
      <c r="FQ65" s="234"/>
      <c r="FR65" s="234"/>
      <c r="FS65" s="234"/>
      <c r="FT65" s="234"/>
      <c r="FU65" s="234"/>
      <c r="FV65" s="234"/>
      <c r="FW65" s="234"/>
      <c r="FX65" s="234"/>
      <c r="FY65" s="234"/>
      <c r="FZ65" s="234"/>
      <c r="GA65" s="234"/>
      <c r="GB65" s="234"/>
      <c r="GC65" s="234"/>
      <c r="GD65" s="234"/>
      <c r="GE65" s="234"/>
      <c r="GF65" s="234"/>
      <c r="GG65" s="234"/>
      <c r="GH65" s="234"/>
      <c r="GI65" s="234"/>
      <c r="GJ65" s="234"/>
      <c r="GK65" s="234"/>
      <c r="GL65" s="234"/>
      <c r="GM65" s="234"/>
      <c r="GN65" s="234"/>
      <c r="GO65" s="234"/>
      <c r="GP65" s="234"/>
      <c r="GQ65" s="234"/>
      <c r="GR65" s="234"/>
      <c r="GS65" s="234"/>
      <c r="GT65" s="234"/>
      <c r="GU65" s="234"/>
      <c r="GV65" s="234"/>
      <c r="GW65" s="234"/>
      <c r="GX65" s="234"/>
      <c r="GY65" s="234"/>
      <c r="GZ65" s="234"/>
      <c r="HA65" s="234"/>
      <c r="HB65" s="234"/>
      <c r="HC65" s="234"/>
      <c r="HD65" s="234"/>
      <c r="HE65" s="234"/>
      <c r="HF65" s="234"/>
      <c r="HG65" s="234"/>
      <c r="HH65" s="234"/>
      <c r="HI65" s="234"/>
      <c r="HJ65" s="234"/>
      <c r="HK65" s="234"/>
      <c r="HL65" s="234"/>
      <c r="HM65" s="234"/>
      <c r="HN65" s="234"/>
      <c r="HO65" s="234"/>
      <c r="HP65" s="234"/>
      <c r="HQ65" s="234"/>
      <c r="HR65" s="234"/>
      <c r="HS65" s="234"/>
      <c r="HT65" s="234"/>
      <c r="HU65" s="234"/>
      <c r="HV65" s="234"/>
      <c r="HW65" s="234"/>
      <c r="HX65" s="234"/>
      <c r="HY65" s="234"/>
      <c r="HZ65" s="234"/>
      <c r="IA65" s="234"/>
      <c r="IB65" s="234"/>
      <c r="IC65" s="234"/>
      <c r="ID65" s="234"/>
      <c r="IE65" s="234"/>
      <c r="IF65" s="234"/>
      <c r="IG65" s="234"/>
      <c r="IH65" s="234"/>
      <c r="II65" s="234"/>
      <c r="IJ65" s="234"/>
      <c r="IK65" s="234"/>
      <c r="IL65" s="234"/>
      <c r="IM65" s="234"/>
      <c r="IN65" s="234"/>
      <c r="IO65" s="234"/>
      <c r="IP65" s="234"/>
      <c r="IQ65" s="234"/>
      <c r="IR65" s="234"/>
      <c r="IS65" s="234"/>
      <c r="IT65" s="234"/>
      <c r="IU65" s="234"/>
      <c r="IV65" s="234"/>
      <c r="IW65" s="234"/>
    </row>
    <row r="66" customFormat="false" ht="12" hidden="false" customHeight="false" outlineLevel="0" collapsed="false">
      <c r="A66" s="366"/>
      <c r="B66" s="367"/>
      <c r="C66" s="367"/>
      <c r="D66" s="367"/>
      <c r="E66" s="367"/>
      <c r="F66" s="367"/>
      <c r="G66" s="367"/>
      <c r="H66" s="367"/>
      <c r="I66" s="367"/>
      <c r="J66" s="367"/>
      <c r="K66" s="367"/>
      <c r="L66" s="367"/>
      <c r="M66" s="367"/>
      <c r="N66" s="367"/>
      <c r="O66" s="367"/>
      <c r="P66" s="367"/>
      <c r="Q66" s="367"/>
      <c r="R66" s="367"/>
      <c r="S66" s="367"/>
      <c r="T66" s="367"/>
      <c r="U66" s="367"/>
      <c r="V66" s="367"/>
      <c r="W66" s="367"/>
      <c r="X66" s="367"/>
      <c r="Y66" s="370"/>
      <c r="Z66" s="371"/>
      <c r="AA66" s="233"/>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c r="DL66" s="234"/>
      <c r="DM66" s="234"/>
      <c r="DN66" s="234"/>
      <c r="DO66" s="234"/>
      <c r="DP66" s="234"/>
      <c r="DQ66" s="234"/>
      <c r="DR66" s="234"/>
      <c r="DS66" s="234"/>
      <c r="DT66" s="234"/>
      <c r="DU66" s="234"/>
      <c r="DV66" s="234"/>
      <c r="DW66" s="234"/>
      <c r="DX66" s="234"/>
      <c r="DY66" s="234"/>
      <c r="DZ66" s="234"/>
      <c r="EA66" s="234"/>
      <c r="EB66" s="234"/>
      <c r="EC66" s="234"/>
      <c r="ED66" s="234"/>
      <c r="EE66" s="234"/>
      <c r="EF66" s="234"/>
      <c r="EG66" s="234"/>
      <c r="EH66" s="234"/>
      <c r="EI66" s="234"/>
      <c r="EJ66" s="234"/>
      <c r="EK66" s="234"/>
      <c r="EL66" s="234"/>
      <c r="EM66" s="234"/>
      <c r="EN66" s="234"/>
      <c r="EO66" s="234"/>
      <c r="EP66" s="234"/>
      <c r="EQ66" s="234"/>
      <c r="ER66" s="234"/>
      <c r="ES66" s="234"/>
      <c r="ET66" s="234"/>
      <c r="EU66" s="234"/>
      <c r="EV66" s="234"/>
      <c r="EW66" s="234"/>
      <c r="EX66" s="234"/>
      <c r="EY66" s="234"/>
      <c r="EZ66" s="234"/>
      <c r="FA66" s="234"/>
      <c r="FB66" s="234"/>
      <c r="FC66" s="234"/>
      <c r="FD66" s="234"/>
      <c r="FE66" s="234"/>
      <c r="FF66" s="234"/>
      <c r="FG66" s="234"/>
      <c r="FH66" s="234"/>
      <c r="FI66" s="234"/>
      <c r="FJ66" s="234"/>
      <c r="FK66" s="234"/>
      <c r="FL66" s="234"/>
      <c r="FM66" s="234"/>
      <c r="FN66" s="234"/>
      <c r="FO66" s="234"/>
      <c r="FP66" s="234"/>
      <c r="FQ66" s="234"/>
      <c r="FR66" s="234"/>
      <c r="FS66" s="234"/>
      <c r="FT66" s="234"/>
      <c r="FU66" s="234"/>
      <c r="FV66" s="234"/>
      <c r="FW66" s="234"/>
      <c r="FX66" s="234"/>
      <c r="FY66" s="234"/>
      <c r="FZ66" s="234"/>
      <c r="GA66" s="234"/>
      <c r="GB66" s="234"/>
      <c r="GC66" s="234"/>
      <c r="GD66" s="234"/>
      <c r="GE66" s="234"/>
      <c r="GF66" s="234"/>
      <c r="GG66" s="234"/>
      <c r="GH66" s="234"/>
      <c r="GI66" s="234"/>
      <c r="GJ66" s="234"/>
      <c r="GK66" s="234"/>
      <c r="GL66" s="234"/>
      <c r="GM66" s="234"/>
      <c r="GN66" s="234"/>
      <c r="GO66" s="234"/>
      <c r="GP66" s="234"/>
      <c r="GQ66" s="234"/>
      <c r="GR66" s="234"/>
      <c r="GS66" s="234"/>
      <c r="GT66" s="234"/>
      <c r="GU66" s="234"/>
      <c r="GV66" s="234"/>
      <c r="GW66" s="234"/>
      <c r="GX66" s="234"/>
      <c r="GY66" s="234"/>
      <c r="GZ66" s="234"/>
      <c r="HA66" s="234"/>
      <c r="HB66" s="234"/>
      <c r="HC66" s="234"/>
      <c r="HD66" s="234"/>
      <c r="HE66" s="234"/>
      <c r="HF66" s="234"/>
      <c r="HG66" s="234"/>
      <c r="HH66" s="234"/>
      <c r="HI66" s="234"/>
      <c r="HJ66" s="234"/>
      <c r="HK66" s="234"/>
      <c r="HL66" s="234"/>
      <c r="HM66" s="234"/>
      <c r="HN66" s="234"/>
      <c r="HO66" s="234"/>
      <c r="HP66" s="234"/>
      <c r="HQ66" s="234"/>
      <c r="HR66" s="234"/>
      <c r="HS66" s="234"/>
      <c r="HT66" s="234"/>
      <c r="HU66" s="234"/>
      <c r="HV66" s="234"/>
      <c r="HW66" s="234"/>
      <c r="HX66" s="234"/>
      <c r="HY66" s="234"/>
      <c r="HZ66" s="234"/>
      <c r="IA66" s="234"/>
      <c r="IB66" s="234"/>
      <c r="IC66" s="234"/>
      <c r="ID66" s="234"/>
      <c r="IE66" s="234"/>
      <c r="IF66" s="234"/>
      <c r="IG66" s="234"/>
      <c r="IH66" s="234"/>
      <c r="II66" s="234"/>
      <c r="IJ66" s="234"/>
      <c r="IK66" s="234"/>
      <c r="IL66" s="234"/>
      <c r="IM66" s="234"/>
      <c r="IN66" s="234"/>
      <c r="IO66" s="234"/>
      <c r="IP66" s="234"/>
      <c r="IQ66" s="234"/>
      <c r="IR66" s="234"/>
      <c r="IS66" s="234"/>
      <c r="IT66" s="234"/>
      <c r="IU66" s="234"/>
      <c r="IV66" s="234"/>
      <c r="IW66" s="234"/>
    </row>
    <row r="67" customFormat="false" ht="12" hidden="false" customHeight="false" outlineLevel="0" collapsed="false">
      <c r="A67" s="366" t="s">
        <v>112</v>
      </c>
      <c r="B67" s="367" t="e">
        <f aca="false" t="array" ref="B67:B67">SUM(IF(B$41:B$55=0,0,$Z$41:$Z$55-B$41:B$55))-INDEX([2]Balancing!$R$4:$R$27,B$3)</f>
        <v>#VALUE!</v>
      </c>
      <c r="C67" s="367" t="n">
        <f aca="false" t="array" ref="C67:C67">SUM(IF(C$41:C$55=0,0,$Z$41:$Z$55-C$41:C$55))-INDEX(Balancing!$R$4:$R$27,C$3)</f>
        <v>638</v>
      </c>
      <c r="D67" s="367" t="n">
        <f aca="false" t="array" ref="D67:D67">SUM(IF(D$41:D$55=0,0,$Z$41:$Z$55-D$41:D$55))-INDEX(Balancing!$R$4:$R$27,D$3)</f>
        <v>681</v>
      </c>
      <c r="E67" s="367" t="n">
        <f aca="false" t="array" ref="E67:E67">SUM(IF(E$41:E$55=0,0,$Z$41:$Z$55-E$41:E$55))-INDEX(Balancing!$R$4:$R$27,E$3)</f>
        <v>688</v>
      </c>
      <c r="F67" s="367" t="n">
        <f aca="false" t="array" ref="F67:F67">SUM(IF(F$41:F$55=0,0,$Z$41:$Z$55-F$41:F$55))-INDEX(Balancing!$R$4:$R$27,F$3)</f>
        <v>695</v>
      </c>
      <c r="G67" s="367" t="n">
        <f aca="false" t="array" ref="G67:G67">SUM(IF(G$41:G$55=0,0,$Z$41:$Z$55-G$41:G$55))-INDEX(Balancing!$R$4:$R$27,G$3)</f>
        <v>639</v>
      </c>
      <c r="H67" s="367" t="n">
        <f aca="false" t="array" ref="H67:H67">SUM(IF(H$41:H$55=0,0,$Z$41:$Z$55-H$41:H$55))-INDEX(Balancing!$R$4:$R$27,H$3)</f>
        <v>608</v>
      </c>
      <c r="I67" s="367" t="n">
        <f aca="false" t="array" ref="I67:I67">SUM(IF(I$41:I$55=0,0,$Z$41:$Z$55-I$41:I$55))-INDEX(Balancing!$R$4:$R$27,I$3)</f>
        <v>588</v>
      </c>
      <c r="J67" s="367" t="n">
        <f aca="false" t="array" ref="J67:J67">SUM(IF(J$41:J$55=0,0,$Z$41:$Z$55-J$41:J$55))-INDEX(Balancing!$R$4:$R$27,J$3)</f>
        <v>563</v>
      </c>
      <c r="K67" s="367" t="n">
        <f aca="false" t="array" ref="K67:K67">SUM(IF(K$41:K$55=0,0,$Z$41:$Z$55-K$41:K$55))-INDEX(Balancing!$R$4:$R$27,K$3)</f>
        <v>655</v>
      </c>
      <c r="L67" s="367" t="n">
        <f aca="false" t="array" ref="L67:L67">SUM(IF(L$41:L$55=0,0,$Z$41:$Z$55-L$41:L$55))-INDEX(Balancing!$R$4:$R$27,L$3)</f>
        <v>571</v>
      </c>
      <c r="M67" s="367" t="n">
        <f aca="false" t="array" ref="M67:M67">SUM(IF(M$41:M$55=0,0,$Z$41:$Z$55-M$41:M$55))-INDEX(Balancing!$R$4:$R$27,M$3)</f>
        <v>573</v>
      </c>
      <c r="N67" s="367" t="n">
        <v>179</v>
      </c>
      <c r="O67" s="367" t="n">
        <f aca="false" t="array" ref="O67:O67">SUM(IF(O$41:O$55=0,0,$Z$41:$Z$55-O$41:O$55))-INDEX(Balancing!$R$4:$R$27,O$3)</f>
        <v>513</v>
      </c>
      <c r="P67" s="367" t="n">
        <f aca="false" t="array" ref="P67:P67">SUM(IF(P$41:P$55=0,0,$Z$41:$Z$55-P$41:P$55))-INDEX(Balancing!$R$4:$R$27,P$3)</f>
        <v>535</v>
      </c>
      <c r="Q67" s="367" t="n">
        <f aca="false" t="array" ref="Q67:Q67">SUM(IF(Q$41:Q$55=0,0,$Z$41:$Z$55-Q$41:Q$55))-INDEX(Balancing!$R$4:$R$27,Q$3)</f>
        <v>545</v>
      </c>
      <c r="R67" s="367" t="n">
        <f aca="false" t="array" ref="R67:R67">SUM(IF(R$41:R$55=0,0,$Z$41:$Z$55-R$41:R$55))-INDEX(Balancing!$R$4:$R$27,R$3)</f>
        <v>519</v>
      </c>
      <c r="S67" s="367" t="n">
        <f aca="false" t="array" ref="S67:S67">SUM(IF(S$41:S$55=0,0,$Z$41:$Z$55-S$41:S$55))-INDEX(Balancing!$R$4:$R$27,S$3)</f>
        <v>535</v>
      </c>
      <c r="T67" s="367" t="n">
        <f aca="false" t="array" ref="T67:T67">SUM(IF(T$41:T$55=0,0,$Z$41:$Z$55-T$41:T$55))-INDEX(Balancing!$R$4:$R$27,T$3)</f>
        <v>487</v>
      </c>
      <c r="U67" s="367" t="n">
        <f aca="false" t="array" ref="U67:U67">SUM(IF(U$41:U$55=0,0,$Z$41:$Z$55-U$41:U$55))-INDEX(Balancing!$R$4:$R$27,U$3)</f>
        <v>514</v>
      </c>
      <c r="V67" s="367" t="n">
        <f aca="false" t="array" ref="V67:V67">SUM(IF(V$41:V$55=0,0,$Z$41:$Z$55-V$41:V$55))-INDEX(Balancing!$R$4:$R$27,V$3)</f>
        <v>575</v>
      </c>
      <c r="W67" s="367" t="n">
        <f aca="false" t="array" ref="W67:W67">SUM(IF(W$41:W$55=0,0,$Z$41:$Z$55-W$41:W$55))-INDEX(Balancing!$R$4:$R$27,W$3)</f>
        <v>653</v>
      </c>
      <c r="X67" s="367" t="n">
        <f aca="false" t="array" ref="X67:X67">SUM(IF(X$41:X$55=0,0,$Z$41:$Z$55-X$41:X$55))-INDEX(Balancing!$R$4:$R$27,X$3)</f>
        <v>757</v>
      </c>
      <c r="Y67" s="370" t="n">
        <f aca="false" t="array" ref="Y67:Y67">SUM(IF(Y$41:Y$55=0,0,$Z$41:$Z$55-Y$41:Y$55))-INDEX(Balancing!$R$4:$R$27,Y$3)</f>
        <v>727</v>
      </c>
      <c r="Z67" s="371"/>
      <c r="AA67" s="233"/>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4"/>
      <c r="CQ67" s="234"/>
      <c r="CR67" s="234"/>
      <c r="CS67" s="234"/>
      <c r="CT67" s="234"/>
      <c r="CU67" s="234"/>
      <c r="CV67" s="234"/>
      <c r="CW67" s="234"/>
      <c r="CX67" s="234"/>
      <c r="CY67" s="234"/>
      <c r="CZ67" s="234"/>
      <c r="DA67" s="234"/>
      <c r="DB67" s="234"/>
      <c r="DC67" s="234"/>
      <c r="DD67" s="234"/>
      <c r="DE67" s="234"/>
      <c r="DF67" s="234"/>
      <c r="DG67" s="234"/>
      <c r="DH67" s="234"/>
      <c r="DI67" s="234"/>
      <c r="DJ67" s="234"/>
      <c r="DK67" s="234"/>
      <c r="DL67" s="234"/>
      <c r="DM67" s="234"/>
      <c r="DN67" s="234"/>
      <c r="DO67" s="234"/>
      <c r="DP67" s="234"/>
      <c r="DQ67" s="234"/>
      <c r="DR67" s="234"/>
      <c r="DS67" s="234"/>
      <c r="DT67" s="234"/>
      <c r="DU67" s="234"/>
      <c r="DV67" s="234"/>
      <c r="DW67" s="234"/>
      <c r="DX67" s="234"/>
      <c r="DY67" s="234"/>
      <c r="DZ67" s="234"/>
      <c r="EA67" s="234"/>
      <c r="EB67" s="234"/>
      <c r="EC67" s="234"/>
      <c r="ED67" s="234"/>
      <c r="EE67" s="234"/>
      <c r="EF67" s="234"/>
      <c r="EG67" s="234"/>
      <c r="EH67" s="234"/>
      <c r="EI67" s="234"/>
      <c r="EJ67" s="234"/>
      <c r="EK67" s="234"/>
      <c r="EL67" s="234"/>
      <c r="EM67" s="234"/>
      <c r="EN67" s="234"/>
      <c r="EO67" s="234"/>
      <c r="EP67" s="234"/>
      <c r="EQ67" s="234"/>
      <c r="ER67" s="234"/>
      <c r="ES67" s="234"/>
      <c r="ET67" s="234"/>
      <c r="EU67" s="234"/>
      <c r="EV67" s="234"/>
      <c r="EW67" s="234"/>
      <c r="EX67" s="234"/>
      <c r="EY67" s="234"/>
      <c r="EZ67" s="234"/>
      <c r="FA67" s="234"/>
      <c r="FB67" s="234"/>
      <c r="FC67" s="234"/>
      <c r="FD67" s="234"/>
      <c r="FE67" s="234"/>
      <c r="FF67" s="234"/>
      <c r="FG67" s="234"/>
      <c r="FH67" s="234"/>
      <c r="FI67" s="234"/>
      <c r="FJ67" s="234"/>
      <c r="FK67" s="234"/>
      <c r="FL67" s="234"/>
      <c r="FM67" s="234"/>
      <c r="FN67" s="234"/>
      <c r="FO67" s="234"/>
      <c r="FP67" s="234"/>
      <c r="FQ67" s="234"/>
      <c r="FR67" s="234"/>
      <c r="FS67" s="234"/>
      <c r="FT67" s="234"/>
      <c r="FU67" s="234"/>
      <c r="FV67" s="234"/>
      <c r="FW67" s="234"/>
      <c r="FX67" s="234"/>
      <c r="FY67" s="234"/>
      <c r="FZ67" s="234"/>
      <c r="GA67" s="234"/>
      <c r="GB67" s="234"/>
      <c r="GC67" s="234"/>
      <c r="GD67" s="234"/>
      <c r="GE67" s="234"/>
      <c r="GF67" s="234"/>
      <c r="GG67" s="234"/>
      <c r="GH67" s="234"/>
      <c r="GI67" s="234"/>
      <c r="GJ67" s="234"/>
      <c r="GK67" s="234"/>
      <c r="GL67" s="234"/>
      <c r="GM67" s="234"/>
      <c r="GN67" s="234"/>
      <c r="GO67" s="234"/>
      <c r="GP67" s="234"/>
      <c r="GQ67" s="234"/>
      <c r="GR67" s="234"/>
      <c r="GS67" s="234"/>
      <c r="GT67" s="234"/>
      <c r="GU67" s="234"/>
      <c r="GV67" s="234"/>
      <c r="GW67" s="234"/>
      <c r="GX67" s="234"/>
      <c r="GY67" s="234"/>
      <c r="GZ67" s="234"/>
      <c r="HA67" s="234"/>
      <c r="HB67" s="234"/>
      <c r="HC67" s="234"/>
      <c r="HD67" s="234"/>
      <c r="HE67" s="234"/>
      <c r="HF67" s="234"/>
      <c r="HG67" s="234"/>
      <c r="HH67" s="234"/>
      <c r="HI67" s="234"/>
      <c r="HJ67" s="234"/>
      <c r="HK67" s="234"/>
      <c r="HL67" s="234"/>
      <c r="HM67" s="234"/>
      <c r="HN67" s="234"/>
      <c r="HO67" s="234"/>
      <c r="HP67" s="234"/>
      <c r="HQ67" s="234"/>
      <c r="HR67" s="234"/>
      <c r="HS67" s="234"/>
      <c r="HT67" s="234"/>
      <c r="HU67" s="234"/>
      <c r="HV67" s="234"/>
      <c r="HW67" s="234"/>
      <c r="HX67" s="234"/>
      <c r="HY67" s="234"/>
      <c r="HZ67" s="234"/>
      <c r="IA67" s="234"/>
      <c r="IB67" s="234"/>
      <c r="IC67" s="234"/>
      <c r="ID67" s="234"/>
      <c r="IE67" s="234"/>
      <c r="IF67" s="234"/>
      <c r="IG67" s="234"/>
      <c r="IH67" s="234"/>
      <c r="II67" s="234"/>
      <c r="IJ67" s="234"/>
      <c r="IK67" s="234"/>
      <c r="IL67" s="234"/>
      <c r="IM67" s="234"/>
      <c r="IN67" s="234"/>
      <c r="IO67" s="234"/>
      <c r="IP67" s="234"/>
      <c r="IQ67" s="234"/>
      <c r="IR67" s="234"/>
      <c r="IS67" s="234"/>
      <c r="IT67" s="234"/>
      <c r="IU67" s="234"/>
      <c r="IV67" s="234"/>
      <c r="IW67" s="234"/>
    </row>
    <row r="68" customFormat="false" ht="12" hidden="false" customHeight="false" outlineLevel="0" collapsed="false">
      <c r="A68" s="366"/>
      <c r="B68" s="367"/>
      <c r="C68" s="367"/>
      <c r="D68" s="367"/>
      <c r="E68" s="367"/>
      <c r="F68" s="367"/>
      <c r="G68" s="367"/>
      <c r="H68" s="367"/>
      <c r="I68" s="367"/>
      <c r="J68" s="367"/>
      <c r="K68" s="367"/>
      <c r="L68" s="367"/>
      <c r="M68" s="367"/>
      <c r="N68" s="367"/>
      <c r="O68" s="367"/>
      <c r="P68" s="367"/>
      <c r="Q68" s="367"/>
      <c r="R68" s="367"/>
      <c r="S68" s="367"/>
      <c r="T68" s="367"/>
      <c r="U68" s="367"/>
      <c r="V68" s="367"/>
      <c r="W68" s="367"/>
      <c r="X68" s="367"/>
      <c r="Y68" s="370"/>
      <c r="Z68" s="371"/>
      <c r="AA68" s="233"/>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34"/>
      <c r="CY68" s="234"/>
      <c r="CZ68" s="234"/>
      <c r="DA68" s="234"/>
      <c r="DB68" s="234"/>
      <c r="DC68" s="234"/>
      <c r="DD68" s="234"/>
      <c r="DE68" s="234"/>
      <c r="DF68" s="234"/>
      <c r="DG68" s="234"/>
      <c r="DH68" s="234"/>
      <c r="DI68" s="234"/>
      <c r="DJ68" s="234"/>
      <c r="DK68" s="234"/>
      <c r="DL68" s="234"/>
      <c r="DM68" s="234"/>
      <c r="DN68" s="234"/>
      <c r="DO68" s="234"/>
      <c r="DP68" s="234"/>
      <c r="DQ68" s="234"/>
      <c r="DR68" s="234"/>
      <c r="DS68" s="234"/>
      <c r="DT68" s="234"/>
      <c r="DU68" s="234"/>
      <c r="DV68" s="234"/>
      <c r="DW68" s="234"/>
      <c r="DX68" s="234"/>
      <c r="DY68" s="234"/>
      <c r="DZ68" s="234"/>
      <c r="EA68" s="234"/>
      <c r="EB68" s="234"/>
      <c r="EC68" s="234"/>
      <c r="ED68" s="234"/>
      <c r="EE68" s="234"/>
      <c r="EF68" s="234"/>
      <c r="EG68" s="234"/>
      <c r="EH68" s="234"/>
      <c r="EI68" s="234"/>
      <c r="EJ68" s="234"/>
      <c r="EK68" s="234"/>
      <c r="EL68" s="234"/>
      <c r="EM68" s="234"/>
      <c r="EN68" s="234"/>
      <c r="EO68" s="234"/>
      <c r="EP68" s="234"/>
      <c r="EQ68" s="234"/>
      <c r="ER68" s="234"/>
      <c r="ES68" s="234"/>
      <c r="ET68" s="234"/>
      <c r="EU68" s="234"/>
      <c r="EV68" s="234"/>
      <c r="EW68" s="234"/>
      <c r="EX68" s="234"/>
      <c r="EY68" s="234"/>
      <c r="EZ68" s="234"/>
      <c r="FA68" s="234"/>
      <c r="FB68" s="234"/>
      <c r="FC68" s="234"/>
      <c r="FD68" s="234"/>
      <c r="FE68" s="234"/>
      <c r="FF68" s="234"/>
      <c r="FG68" s="234"/>
      <c r="FH68" s="234"/>
      <c r="FI68" s="234"/>
      <c r="FJ68" s="234"/>
      <c r="FK68" s="234"/>
      <c r="FL68" s="234"/>
      <c r="FM68" s="234"/>
      <c r="FN68" s="234"/>
      <c r="FO68" s="234"/>
      <c r="FP68" s="234"/>
      <c r="FQ68" s="234"/>
      <c r="FR68" s="234"/>
      <c r="FS68" s="234"/>
      <c r="FT68" s="234"/>
      <c r="FU68" s="234"/>
      <c r="FV68" s="234"/>
      <c r="FW68" s="234"/>
      <c r="FX68" s="234"/>
      <c r="FY68" s="234"/>
      <c r="FZ68" s="234"/>
      <c r="GA68" s="234"/>
      <c r="GB68" s="234"/>
      <c r="GC68" s="234"/>
      <c r="GD68" s="234"/>
      <c r="GE68" s="234"/>
      <c r="GF68" s="234"/>
      <c r="GG68" s="234"/>
      <c r="GH68" s="234"/>
      <c r="GI68" s="234"/>
      <c r="GJ68" s="234"/>
      <c r="GK68" s="234"/>
      <c r="GL68" s="234"/>
      <c r="GM68" s="234"/>
      <c r="GN68" s="234"/>
      <c r="GO68" s="234"/>
      <c r="GP68" s="234"/>
      <c r="GQ68" s="234"/>
      <c r="GR68" s="234"/>
      <c r="GS68" s="234"/>
      <c r="GT68" s="234"/>
      <c r="GU68" s="234"/>
      <c r="GV68" s="234"/>
      <c r="GW68" s="234"/>
      <c r="GX68" s="234"/>
      <c r="GY68" s="234"/>
      <c r="GZ68" s="234"/>
      <c r="HA68" s="234"/>
      <c r="HB68" s="234"/>
      <c r="HC68" s="234"/>
      <c r="HD68" s="234"/>
      <c r="HE68" s="234"/>
      <c r="HF68" s="234"/>
      <c r="HG68" s="234"/>
      <c r="HH68" s="234"/>
      <c r="HI68" s="234"/>
      <c r="HJ68" s="234"/>
      <c r="HK68" s="234"/>
      <c r="HL68" s="234"/>
      <c r="HM68" s="234"/>
      <c r="HN68" s="234"/>
      <c r="HO68" s="234"/>
      <c r="HP68" s="234"/>
      <c r="HQ68" s="234"/>
      <c r="HR68" s="234"/>
      <c r="HS68" s="234"/>
      <c r="HT68" s="234"/>
      <c r="HU68" s="234"/>
      <c r="HV68" s="234"/>
      <c r="HW68" s="234"/>
      <c r="HX68" s="234"/>
      <c r="HY68" s="234"/>
      <c r="HZ68" s="234"/>
      <c r="IA68" s="234"/>
      <c r="IB68" s="234"/>
      <c r="IC68" s="234"/>
      <c r="ID68" s="234"/>
      <c r="IE68" s="234"/>
      <c r="IF68" s="234"/>
      <c r="IG68" s="234"/>
      <c r="IH68" s="234"/>
      <c r="II68" s="234"/>
      <c r="IJ68" s="234"/>
      <c r="IK68" s="234"/>
      <c r="IL68" s="234"/>
      <c r="IM68" s="234"/>
      <c r="IN68" s="234"/>
      <c r="IO68" s="234"/>
      <c r="IP68" s="234"/>
      <c r="IQ68" s="234"/>
      <c r="IR68" s="234"/>
      <c r="IS68" s="234"/>
      <c r="IT68" s="234"/>
      <c r="IU68" s="234"/>
      <c r="IV68" s="234"/>
      <c r="IW68" s="234"/>
    </row>
    <row r="69" customFormat="false" ht="12.75" hidden="false" customHeight="false" outlineLevel="0" collapsed="false">
      <c r="A69" s="373" t="s">
        <v>113</v>
      </c>
      <c r="B69" s="374" t="e">
        <f aca="false">IF(B67&lt;0.07*B4,"err",ROUND(B4*0.07,0))</f>
        <v>#VALUE!</v>
      </c>
      <c r="C69" s="374" t="n">
        <f aca="false">IF(C67&lt;0.07*C4,"err",ROUND(C4*0.07,0))</f>
        <v>42</v>
      </c>
      <c r="D69" s="374" t="n">
        <f aca="false">IF(D67&lt;0.07*D4,"err",ROUND(D4*0.07,0))</f>
        <v>42</v>
      </c>
      <c r="E69" s="374" t="n">
        <f aca="false">IF(E67&lt;0.07*E4,"err",ROUND(E4*0.07,0))</f>
        <v>41</v>
      </c>
      <c r="F69" s="374" t="n">
        <f aca="false">IF(F67&lt;0.07*F4,"err",ROUND(F4*0.07,0))</f>
        <v>41</v>
      </c>
      <c r="G69" s="374" t="n">
        <f aca="false">IF(G67&lt;0.07*G4,"err",ROUND(G4*0.07,0))</f>
        <v>43</v>
      </c>
      <c r="H69" s="374" t="n">
        <f aca="false">IF(H67&lt;0.07*I4,"err",ROUND(I4*0.07,0))</f>
        <v>52</v>
      </c>
      <c r="I69" s="374" t="n">
        <f aca="false">IF(I67&lt;0.07*J4,"err",ROUND(J4*0.07,0))</f>
        <v>56</v>
      </c>
      <c r="J69" s="374" t="n">
        <f aca="false">IF(J67&lt;0.07*K4,"err",ROUND(K4*0.07,0))</f>
        <v>58</v>
      </c>
      <c r="K69" s="374" t="n">
        <f aca="false">IF(K67&lt;0.07*L4,"err",ROUND(L4*0.07,0))</f>
        <v>61</v>
      </c>
      <c r="L69" s="374" t="n">
        <f aca="false">IF(L67&lt;0.07*M4,"err",ROUND(M4*0.07,0))</f>
        <v>62</v>
      </c>
      <c r="M69" s="374" t="n">
        <f aca="false">IF(M67&lt;0.07*N4,"err",ROUND(N4*0.07,0))</f>
        <v>64</v>
      </c>
      <c r="N69" s="374" t="n">
        <f aca="false">IF(N67&lt;0.07*O4,"err",ROUND(O4*0.07,0))</f>
        <v>65</v>
      </c>
      <c r="O69" s="374" t="n">
        <f aca="false">IF(O67&lt;0.07*P4,"err",ROUND(P4*0.07,0))</f>
        <v>63</v>
      </c>
      <c r="P69" s="374" t="n">
        <f aca="false">IF(P67&lt;0.07*Q4,"err",ROUND(Q4*0.07,0))</f>
        <v>62</v>
      </c>
      <c r="Q69" s="374" t="n">
        <f aca="false">IF(Q67&lt;0.07*R4,"err",ROUND(R4*0.07,0))</f>
        <v>62</v>
      </c>
      <c r="R69" s="374" t="n">
        <f aca="false">IF(R67&lt;0.07*S4,"err",ROUND(S4*0.07,0))</f>
        <v>62</v>
      </c>
      <c r="S69" s="374" t="n">
        <f aca="false">IF(S67&lt;0.07*T4,"err",ROUND(T4*0.07,0))</f>
        <v>64</v>
      </c>
      <c r="T69" s="374" t="n">
        <f aca="false">IF(T67&lt;0.07*U4,"err",ROUND(U4*0.07,0))</f>
        <v>64</v>
      </c>
      <c r="U69" s="374" t="n">
        <f aca="false">IF(U67&lt;0.07*V4,"err",ROUND(V4*0.07,0))</f>
        <v>61</v>
      </c>
      <c r="V69" s="374" t="n">
        <f aca="false">IF(V67&lt;0.07*W4,"err",ROUND(W4*0.07,0))</f>
        <v>57</v>
      </c>
      <c r="W69" s="374" t="n">
        <f aca="false">IF(W67&lt;0.07*X4,"err",ROUND(X4*0.07,0))</f>
        <v>50</v>
      </c>
      <c r="X69" s="374" t="n">
        <f aca="false">IF(X67&lt;0.07*Y4,"err",ROUND(Y4*0.07,0))</f>
        <v>47</v>
      </c>
      <c r="Y69" s="375" t="e">
        <f aca="false">IF(Y67&lt;0.07*#REF!,"err",ROUND(#REF!*0.07,0))</f>
        <v>#REF!</v>
      </c>
      <c r="Z69" s="371"/>
      <c r="AA69" s="233"/>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4"/>
      <c r="CQ69" s="234"/>
      <c r="CR69" s="234"/>
      <c r="CS69" s="234"/>
      <c r="CT69" s="234"/>
      <c r="CU69" s="234"/>
      <c r="CV69" s="234"/>
      <c r="CW69" s="234"/>
      <c r="CX69" s="234"/>
      <c r="CY69" s="234"/>
      <c r="CZ69" s="234"/>
      <c r="DA69" s="234"/>
      <c r="DB69" s="234"/>
      <c r="DC69" s="234"/>
      <c r="DD69" s="234"/>
      <c r="DE69" s="234"/>
      <c r="DF69" s="234"/>
      <c r="DG69" s="234"/>
      <c r="DH69" s="234"/>
      <c r="DI69" s="234"/>
      <c r="DJ69" s="234"/>
      <c r="DK69" s="234"/>
      <c r="DL69" s="234"/>
      <c r="DM69" s="234"/>
      <c r="DN69" s="234"/>
      <c r="DO69" s="234"/>
      <c r="DP69" s="234"/>
      <c r="DQ69" s="234"/>
      <c r="DR69" s="234"/>
      <c r="DS69" s="234"/>
      <c r="DT69" s="234"/>
      <c r="DU69" s="234"/>
      <c r="DV69" s="234"/>
      <c r="DW69" s="234"/>
      <c r="DX69" s="234"/>
      <c r="DY69" s="234"/>
      <c r="DZ69" s="234"/>
      <c r="EA69" s="234"/>
      <c r="EB69" s="234"/>
      <c r="EC69" s="234"/>
      <c r="ED69" s="234"/>
      <c r="EE69" s="234"/>
      <c r="EF69" s="234"/>
      <c r="EG69" s="234"/>
      <c r="EH69" s="234"/>
      <c r="EI69" s="234"/>
      <c r="EJ69" s="234"/>
      <c r="EK69" s="234"/>
      <c r="EL69" s="234"/>
      <c r="EM69" s="234"/>
      <c r="EN69" s="234"/>
      <c r="EO69" s="234"/>
      <c r="EP69" s="234"/>
      <c r="EQ69" s="234"/>
      <c r="ER69" s="234"/>
      <c r="ES69" s="234"/>
      <c r="ET69" s="234"/>
      <c r="EU69" s="234"/>
      <c r="EV69" s="234"/>
      <c r="EW69" s="234"/>
      <c r="EX69" s="234"/>
      <c r="EY69" s="234"/>
      <c r="EZ69" s="234"/>
      <c r="FA69" s="234"/>
      <c r="FB69" s="234"/>
      <c r="FC69" s="234"/>
      <c r="FD69" s="234"/>
      <c r="FE69" s="234"/>
      <c r="FF69" s="234"/>
      <c r="FG69" s="234"/>
      <c r="FH69" s="234"/>
      <c r="FI69" s="234"/>
      <c r="FJ69" s="234"/>
      <c r="FK69" s="234"/>
      <c r="FL69" s="234"/>
      <c r="FM69" s="234"/>
      <c r="FN69" s="234"/>
      <c r="FO69" s="234"/>
      <c r="FP69" s="234"/>
      <c r="FQ69" s="234"/>
      <c r="FR69" s="234"/>
      <c r="FS69" s="234"/>
      <c r="FT69" s="234"/>
      <c r="FU69" s="234"/>
      <c r="FV69" s="234"/>
      <c r="FW69" s="234"/>
      <c r="FX69" s="234"/>
      <c r="FY69" s="234"/>
      <c r="FZ69" s="234"/>
      <c r="GA69" s="234"/>
      <c r="GB69" s="234"/>
      <c r="GC69" s="234"/>
      <c r="GD69" s="234"/>
      <c r="GE69" s="234"/>
      <c r="GF69" s="234"/>
      <c r="GG69" s="234"/>
      <c r="GH69" s="234"/>
      <c r="GI69" s="234"/>
      <c r="GJ69" s="234"/>
      <c r="GK69" s="234"/>
      <c r="GL69" s="234"/>
      <c r="GM69" s="234"/>
      <c r="GN69" s="234"/>
      <c r="GO69" s="234"/>
      <c r="GP69" s="234"/>
      <c r="GQ69" s="234"/>
      <c r="GR69" s="234"/>
      <c r="GS69" s="234"/>
      <c r="GT69" s="234"/>
      <c r="GU69" s="234"/>
      <c r="GV69" s="234"/>
      <c r="GW69" s="234"/>
      <c r="GX69" s="234"/>
      <c r="GY69" s="234"/>
      <c r="GZ69" s="234"/>
      <c r="HA69" s="234"/>
      <c r="HB69" s="234"/>
      <c r="HC69" s="234"/>
      <c r="HD69" s="234"/>
      <c r="HE69" s="234"/>
      <c r="HF69" s="234"/>
      <c r="HG69" s="234"/>
      <c r="HH69" s="234"/>
      <c r="HI69" s="234"/>
      <c r="HJ69" s="234"/>
      <c r="HK69" s="234"/>
      <c r="HL69" s="234"/>
      <c r="HM69" s="234"/>
      <c r="HN69" s="234"/>
      <c r="HO69" s="234"/>
      <c r="HP69" s="234"/>
      <c r="HQ69" s="234"/>
      <c r="HR69" s="234"/>
      <c r="HS69" s="234"/>
      <c r="HT69" s="234"/>
      <c r="HU69" s="234"/>
      <c r="HV69" s="234"/>
      <c r="HW69" s="234"/>
      <c r="HX69" s="234"/>
      <c r="HY69" s="234"/>
      <c r="HZ69" s="234"/>
      <c r="IA69" s="234"/>
      <c r="IB69" s="234"/>
      <c r="IC69" s="234"/>
      <c r="ID69" s="234"/>
      <c r="IE69" s="234"/>
      <c r="IF69" s="234"/>
      <c r="IG69" s="234"/>
      <c r="IH69" s="234"/>
      <c r="II69" s="234"/>
      <c r="IJ69" s="234"/>
      <c r="IK69" s="234"/>
      <c r="IL69" s="234"/>
      <c r="IM69" s="234"/>
      <c r="IN69" s="234"/>
      <c r="IO69" s="234"/>
      <c r="IP69" s="234"/>
      <c r="IQ69" s="234"/>
      <c r="IR69" s="234"/>
      <c r="IS69" s="234"/>
      <c r="IT69" s="234"/>
      <c r="IU69" s="234"/>
      <c r="IV69" s="234"/>
      <c r="IW69" s="234"/>
    </row>
    <row r="70" customFormat="false" ht="12.75" hidden="false" customHeight="false" outlineLevel="0" collapsed="false">
      <c r="A70" s="376"/>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377"/>
      <c r="Z70" s="378"/>
      <c r="AA70" s="379"/>
      <c r="AB70" s="380"/>
      <c r="AC70" s="380"/>
      <c r="AD70" s="380"/>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80"/>
      <c r="BA70" s="380"/>
      <c r="BB70" s="380"/>
      <c r="BC70" s="380"/>
      <c r="BD70" s="380"/>
      <c r="BE70" s="380"/>
      <c r="BF70" s="380"/>
      <c r="BG70" s="380"/>
      <c r="BH70" s="380"/>
      <c r="BI70" s="380"/>
      <c r="BJ70" s="380"/>
      <c r="BK70" s="380"/>
      <c r="BL70" s="380"/>
      <c r="BM70" s="380"/>
      <c r="BN70" s="380"/>
      <c r="BO70" s="380"/>
      <c r="BP70" s="380"/>
      <c r="BQ70" s="380"/>
      <c r="BR70" s="380"/>
      <c r="BS70" s="380"/>
      <c r="BT70" s="380"/>
      <c r="BU70" s="380"/>
      <c r="BV70" s="380"/>
      <c r="BW70" s="380"/>
      <c r="BX70" s="380"/>
      <c r="BY70" s="380"/>
      <c r="BZ70" s="380"/>
      <c r="CA70" s="380"/>
      <c r="CB70" s="380"/>
      <c r="CC70" s="380"/>
      <c r="CD70" s="380"/>
      <c r="CE70" s="380"/>
      <c r="CF70" s="380"/>
      <c r="CG70" s="380"/>
      <c r="CH70" s="380"/>
      <c r="CI70" s="380"/>
      <c r="CJ70" s="380"/>
      <c r="CK70" s="380"/>
      <c r="CL70" s="380"/>
      <c r="CM70" s="380"/>
      <c r="CN70" s="380"/>
      <c r="CO70" s="380"/>
      <c r="CP70" s="380"/>
      <c r="CQ70" s="380"/>
      <c r="CR70" s="380"/>
      <c r="CS70" s="380"/>
      <c r="CT70" s="380"/>
      <c r="CU70" s="380"/>
      <c r="CV70" s="380"/>
      <c r="CW70" s="380"/>
      <c r="CX70" s="380"/>
      <c r="CY70" s="380"/>
      <c r="CZ70" s="380"/>
      <c r="DA70" s="380"/>
      <c r="DB70" s="380"/>
      <c r="DC70" s="380"/>
      <c r="DD70" s="380"/>
      <c r="DE70" s="380"/>
      <c r="DF70" s="380"/>
      <c r="DG70" s="380"/>
      <c r="DH70" s="380"/>
      <c r="DI70" s="380"/>
      <c r="DJ70" s="380"/>
      <c r="DK70" s="380"/>
      <c r="DL70" s="380"/>
      <c r="DM70" s="380"/>
      <c r="DN70" s="380"/>
      <c r="DO70" s="380"/>
      <c r="DP70" s="380"/>
      <c r="DQ70" s="380"/>
      <c r="DR70" s="380"/>
      <c r="DS70" s="380"/>
      <c r="DT70" s="380"/>
      <c r="DU70" s="380"/>
      <c r="DV70" s="380"/>
      <c r="DW70" s="380"/>
      <c r="DX70" s="380"/>
      <c r="DY70" s="380"/>
      <c r="DZ70" s="380"/>
      <c r="EA70" s="380"/>
      <c r="EB70" s="380"/>
      <c r="EC70" s="380"/>
      <c r="ED70" s="380"/>
      <c r="EE70" s="380"/>
      <c r="EF70" s="380"/>
      <c r="EG70" s="380"/>
      <c r="EH70" s="380"/>
      <c r="EI70" s="380"/>
      <c r="EJ70" s="380"/>
      <c r="EK70" s="380"/>
      <c r="EL70" s="380"/>
      <c r="EM70" s="380"/>
      <c r="EN70" s="380"/>
      <c r="EO70" s="380"/>
      <c r="EP70" s="380"/>
      <c r="EQ70" s="380"/>
      <c r="ER70" s="380"/>
      <c r="ES70" s="380"/>
      <c r="ET70" s="380"/>
      <c r="EU70" s="380"/>
      <c r="EV70" s="380"/>
      <c r="EW70" s="380"/>
      <c r="EX70" s="380"/>
      <c r="EY70" s="380"/>
      <c r="EZ70" s="380"/>
      <c r="FA70" s="380"/>
      <c r="FB70" s="380"/>
      <c r="FC70" s="380"/>
      <c r="FD70" s="380"/>
      <c r="FE70" s="380"/>
      <c r="FF70" s="380"/>
      <c r="FG70" s="380"/>
      <c r="FH70" s="380"/>
      <c r="FI70" s="380"/>
      <c r="FJ70" s="380"/>
      <c r="FK70" s="380"/>
      <c r="FL70" s="380"/>
      <c r="FM70" s="380"/>
      <c r="FN70" s="380"/>
      <c r="FO70" s="380"/>
      <c r="FP70" s="380"/>
      <c r="FQ70" s="380"/>
      <c r="FR70" s="380"/>
      <c r="FS70" s="380"/>
      <c r="FT70" s="380"/>
      <c r="FU70" s="380"/>
      <c r="FV70" s="380"/>
      <c r="FW70" s="380"/>
      <c r="FX70" s="380"/>
      <c r="FY70" s="380"/>
      <c r="FZ70" s="380"/>
      <c r="GA70" s="380"/>
      <c r="GB70" s="380"/>
      <c r="GC70" s="380"/>
      <c r="GD70" s="380"/>
      <c r="GE70" s="380"/>
      <c r="GF70" s="380"/>
      <c r="GG70" s="380"/>
      <c r="GH70" s="380"/>
      <c r="GI70" s="380"/>
      <c r="GJ70" s="380"/>
      <c r="GK70" s="380"/>
      <c r="GL70" s="380"/>
      <c r="GM70" s="380"/>
      <c r="GN70" s="380"/>
      <c r="GO70" s="380"/>
      <c r="GP70" s="380"/>
      <c r="GQ70" s="380"/>
      <c r="GR70" s="380"/>
      <c r="GS70" s="380"/>
      <c r="GT70" s="380"/>
      <c r="GU70" s="380"/>
      <c r="GV70" s="380"/>
      <c r="GW70" s="380"/>
      <c r="GX70" s="380"/>
      <c r="GY70" s="380"/>
      <c r="GZ70" s="380"/>
      <c r="HA70" s="380"/>
      <c r="HB70" s="380"/>
      <c r="HC70" s="380"/>
      <c r="HD70" s="380"/>
      <c r="HE70" s="380"/>
      <c r="HF70" s="380"/>
      <c r="HG70" s="380"/>
      <c r="HH70" s="380"/>
      <c r="HI70" s="380"/>
      <c r="HJ70" s="380"/>
      <c r="HK70" s="380"/>
      <c r="HL70" s="380"/>
      <c r="HM70" s="380"/>
      <c r="HN70" s="380"/>
      <c r="HO70" s="380"/>
      <c r="HP70" s="380"/>
      <c r="HQ70" s="380"/>
      <c r="HR70" s="380"/>
      <c r="HS70" s="380"/>
      <c r="HT70" s="380"/>
      <c r="HU70" s="380"/>
      <c r="HV70" s="380"/>
      <c r="HW70" s="380"/>
      <c r="HX70" s="380"/>
      <c r="HY70" s="380"/>
      <c r="HZ70" s="380"/>
      <c r="IA70" s="380"/>
      <c r="IB70" s="380"/>
      <c r="IC70" s="380"/>
      <c r="ID70" s="380"/>
      <c r="IE70" s="380"/>
      <c r="IF70" s="380"/>
      <c r="IG70" s="380"/>
      <c r="IH70" s="380"/>
      <c r="II70" s="380"/>
      <c r="IJ70" s="380"/>
      <c r="IK70" s="380"/>
      <c r="IL70" s="380"/>
      <c r="IM70" s="380"/>
      <c r="IN70" s="380"/>
      <c r="IO70" s="380"/>
      <c r="IP70" s="380"/>
      <c r="IQ70" s="380"/>
      <c r="IR70" s="380"/>
      <c r="IS70" s="380"/>
      <c r="IT70" s="380"/>
      <c r="IU70" s="380"/>
      <c r="IV70" s="380"/>
      <c r="IW70" s="380"/>
    </row>
    <row r="71" customFormat="false" ht="24" hidden="false" customHeight="false" outlineLevel="0" collapsed="false">
      <c r="A71" s="376"/>
      <c r="B71" s="381" t="s">
        <v>114</v>
      </c>
      <c r="C71" s="381" t="s">
        <v>115</v>
      </c>
      <c r="D71" s="382" t="s">
        <v>116</v>
      </c>
      <c r="E71" s="381" t="s">
        <v>117</v>
      </c>
      <c r="F71" s="382" t="s">
        <v>118</v>
      </c>
      <c r="G71" s="381" t="s">
        <v>119</v>
      </c>
      <c r="H71" s="377"/>
      <c r="I71" s="377"/>
      <c r="J71" s="377"/>
      <c r="K71" s="377"/>
      <c r="L71" s="377"/>
      <c r="M71" s="377"/>
      <c r="N71" s="377"/>
      <c r="O71" s="377"/>
      <c r="P71" s="377"/>
      <c r="Q71" s="377"/>
      <c r="R71" s="377"/>
      <c r="S71" s="377"/>
      <c r="T71" s="377"/>
      <c r="U71" s="377"/>
      <c r="V71" s="377"/>
      <c r="W71" s="377"/>
      <c r="X71" s="377"/>
      <c r="Y71" s="377"/>
      <c r="Z71" s="232"/>
      <c r="AA71" s="233"/>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c r="DL71" s="234"/>
      <c r="DM71" s="234"/>
      <c r="DN71" s="234"/>
      <c r="DO71" s="234"/>
      <c r="DP71" s="234"/>
      <c r="DQ71" s="234"/>
      <c r="DR71" s="234"/>
      <c r="DS71" s="234"/>
      <c r="DT71" s="234"/>
      <c r="DU71" s="234"/>
      <c r="DV71" s="234"/>
      <c r="DW71" s="234"/>
      <c r="DX71" s="234"/>
      <c r="DY71" s="234"/>
      <c r="DZ71" s="234"/>
      <c r="EA71" s="234"/>
      <c r="EB71" s="234"/>
      <c r="EC71" s="234"/>
      <c r="ED71" s="234"/>
      <c r="EE71" s="234"/>
      <c r="EF71" s="234"/>
      <c r="EG71" s="234"/>
      <c r="EH71" s="234"/>
      <c r="EI71" s="234"/>
      <c r="EJ71" s="234"/>
      <c r="EK71" s="234"/>
      <c r="EL71" s="234"/>
      <c r="EM71" s="234"/>
      <c r="EN71" s="234"/>
      <c r="EO71" s="234"/>
      <c r="EP71" s="234"/>
      <c r="EQ71" s="234"/>
      <c r="ER71" s="234"/>
      <c r="ES71" s="234"/>
      <c r="ET71" s="234"/>
      <c r="EU71" s="234"/>
      <c r="EV71" s="234"/>
      <c r="EW71" s="234"/>
      <c r="EX71" s="234"/>
      <c r="EY71" s="234"/>
      <c r="EZ71" s="234"/>
      <c r="FA71" s="234"/>
      <c r="FB71" s="234"/>
      <c r="FC71" s="234"/>
      <c r="FD71" s="234"/>
      <c r="FE71" s="234"/>
      <c r="FF71" s="234"/>
      <c r="FG71" s="234"/>
      <c r="FH71" s="234"/>
      <c r="FI71" s="234"/>
      <c r="FJ71" s="234"/>
      <c r="FK71" s="234"/>
      <c r="FL71" s="234"/>
      <c r="FM71" s="234"/>
      <c r="FN71" s="234"/>
      <c r="FO71" s="234"/>
      <c r="FP71" s="234"/>
      <c r="FQ71" s="234"/>
      <c r="FR71" s="234"/>
      <c r="FS71" s="234"/>
      <c r="FT71" s="234"/>
      <c r="FU71" s="234"/>
      <c r="FV71" s="234"/>
      <c r="FW71" s="234"/>
      <c r="FX71" s="234"/>
      <c r="FY71" s="234"/>
      <c r="FZ71" s="234"/>
      <c r="GA71" s="234"/>
      <c r="GB71" s="234"/>
      <c r="GC71" s="234"/>
      <c r="GD71" s="234"/>
      <c r="GE71" s="234"/>
      <c r="GF71" s="234"/>
      <c r="GG71" s="234"/>
      <c r="GH71" s="234"/>
      <c r="GI71" s="234"/>
      <c r="GJ71" s="234"/>
      <c r="GK71" s="234"/>
      <c r="GL71" s="234"/>
      <c r="GM71" s="234"/>
      <c r="GN71" s="234"/>
      <c r="GO71" s="234"/>
      <c r="GP71" s="234"/>
      <c r="GQ71" s="234"/>
      <c r="GR71" s="234"/>
      <c r="GS71" s="234"/>
      <c r="GT71" s="234"/>
      <c r="GU71" s="234"/>
      <c r="GV71" s="234"/>
      <c r="GW71" s="234"/>
      <c r="GX71" s="234"/>
      <c r="GY71" s="234"/>
      <c r="GZ71" s="234"/>
      <c r="HA71" s="234"/>
      <c r="HB71" s="234"/>
      <c r="HC71" s="234"/>
      <c r="HD71" s="234"/>
      <c r="HE71" s="234"/>
      <c r="HF71" s="234"/>
      <c r="HG71" s="234"/>
      <c r="HH71" s="234"/>
      <c r="HI71" s="234"/>
      <c r="HJ71" s="234"/>
      <c r="HK71" s="234"/>
      <c r="HL71" s="234"/>
      <c r="HM71" s="234"/>
      <c r="HN71" s="234"/>
      <c r="HO71" s="234"/>
      <c r="HP71" s="234"/>
      <c r="HQ71" s="234"/>
      <c r="HR71" s="234"/>
      <c r="HS71" s="234"/>
      <c r="HT71" s="234"/>
      <c r="HU71" s="234"/>
      <c r="HV71" s="234"/>
      <c r="HW71" s="234"/>
      <c r="HX71" s="234"/>
      <c r="HY71" s="234"/>
      <c r="HZ71" s="234"/>
      <c r="IA71" s="234"/>
      <c r="IB71" s="234"/>
      <c r="IC71" s="234"/>
      <c r="ID71" s="234"/>
      <c r="IE71" s="234"/>
      <c r="IF71" s="234"/>
      <c r="IG71" s="234"/>
      <c r="IH71" s="234"/>
      <c r="II71" s="234"/>
      <c r="IJ71" s="234"/>
      <c r="IK71" s="234"/>
      <c r="IL71" s="234"/>
      <c r="IM71" s="234"/>
      <c r="IN71" s="234"/>
      <c r="IO71" s="234"/>
      <c r="IP71" s="234"/>
      <c r="IQ71" s="234"/>
      <c r="IR71" s="234"/>
      <c r="IS71" s="234"/>
      <c r="IT71" s="234"/>
      <c r="IU71" s="234"/>
      <c r="IV71" s="234"/>
      <c r="IW71" s="234"/>
    </row>
    <row r="72" customFormat="false" ht="12" hidden="false" customHeight="false" outlineLevel="0" collapsed="false">
      <c r="A72" s="383" t="s">
        <v>120</v>
      </c>
      <c r="B72" s="384"/>
      <c r="C72" s="384"/>
      <c r="D72" s="385"/>
      <c r="E72" s="385"/>
      <c r="F72" s="386"/>
      <c r="G72" s="386"/>
      <c r="H72" s="377"/>
      <c r="I72" s="377"/>
      <c r="J72" s="377"/>
      <c r="K72" s="377"/>
      <c r="L72" s="377"/>
      <c r="M72" s="377"/>
      <c r="N72" s="377"/>
      <c r="O72" s="377"/>
      <c r="P72" s="377"/>
      <c r="Q72" s="377"/>
      <c r="R72" s="377"/>
      <c r="S72" s="377"/>
      <c r="T72" s="377"/>
      <c r="U72" s="377"/>
      <c r="V72" s="377"/>
      <c r="W72" s="377"/>
      <c r="X72" s="377"/>
      <c r="Y72" s="377"/>
      <c r="Z72" s="232"/>
      <c r="AA72" s="233"/>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c r="CA72" s="234"/>
      <c r="CB72" s="234"/>
      <c r="CC72" s="234"/>
      <c r="CD72" s="234"/>
      <c r="CE72" s="234"/>
      <c r="CF72" s="234"/>
      <c r="CG72" s="234"/>
      <c r="CH72" s="234"/>
      <c r="CI72" s="234"/>
      <c r="CJ72" s="234"/>
      <c r="CK72" s="234"/>
      <c r="CL72" s="234"/>
      <c r="CM72" s="234"/>
      <c r="CN72" s="234"/>
      <c r="CO72" s="234"/>
      <c r="CP72" s="234"/>
      <c r="CQ72" s="234"/>
      <c r="CR72" s="234"/>
      <c r="CS72" s="234"/>
      <c r="CT72" s="234"/>
      <c r="CU72" s="234"/>
      <c r="CV72" s="234"/>
      <c r="CW72" s="234"/>
      <c r="CX72" s="234"/>
      <c r="CY72" s="234"/>
      <c r="CZ72" s="234"/>
      <c r="DA72" s="234"/>
      <c r="DB72" s="234"/>
      <c r="DC72" s="234"/>
      <c r="DD72" s="234"/>
      <c r="DE72" s="234"/>
      <c r="DF72" s="234"/>
      <c r="DG72" s="234"/>
      <c r="DH72" s="234"/>
      <c r="DI72" s="234"/>
      <c r="DJ72" s="234"/>
      <c r="DK72" s="234"/>
      <c r="DL72" s="234"/>
      <c r="DM72" s="234"/>
      <c r="DN72" s="234"/>
      <c r="DO72" s="234"/>
      <c r="DP72" s="234"/>
      <c r="DQ72" s="234"/>
      <c r="DR72" s="234"/>
      <c r="DS72" s="234"/>
      <c r="DT72" s="234"/>
      <c r="DU72" s="234"/>
      <c r="DV72" s="234"/>
      <c r="DW72" s="234"/>
      <c r="DX72" s="234"/>
      <c r="DY72" s="234"/>
      <c r="DZ72" s="234"/>
      <c r="EA72" s="234"/>
      <c r="EB72" s="234"/>
      <c r="EC72" s="234"/>
      <c r="ED72" s="234"/>
      <c r="EE72" s="234"/>
      <c r="EF72" s="234"/>
      <c r="EG72" s="234"/>
      <c r="EH72" s="234"/>
      <c r="EI72" s="234"/>
      <c r="EJ72" s="234"/>
      <c r="EK72" s="234"/>
      <c r="EL72" s="234"/>
      <c r="EM72" s="234"/>
      <c r="EN72" s="234"/>
      <c r="EO72" s="234"/>
      <c r="EP72" s="234"/>
      <c r="EQ72" s="234"/>
      <c r="ER72" s="234"/>
      <c r="ES72" s="234"/>
      <c r="ET72" s="234"/>
      <c r="EU72" s="234"/>
      <c r="EV72" s="234"/>
      <c r="EW72" s="234"/>
      <c r="EX72" s="234"/>
      <c r="EY72" s="234"/>
      <c r="EZ72" s="234"/>
      <c r="FA72" s="234"/>
      <c r="FB72" s="234"/>
      <c r="FC72" s="234"/>
      <c r="FD72" s="234"/>
      <c r="FE72" s="234"/>
      <c r="FF72" s="234"/>
      <c r="FG72" s="234"/>
      <c r="FH72" s="234"/>
      <c r="FI72" s="234"/>
      <c r="FJ72" s="234"/>
      <c r="FK72" s="234"/>
      <c r="FL72" s="234"/>
      <c r="FM72" s="234"/>
      <c r="FN72" s="234"/>
      <c r="FO72" s="234"/>
      <c r="FP72" s="234"/>
      <c r="FQ72" s="234"/>
      <c r="FR72" s="234"/>
      <c r="FS72" s="234"/>
      <c r="FT72" s="234"/>
      <c r="FU72" s="234"/>
      <c r="FV72" s="234"/>
      <c r="FW72" s="234"/>
      <c r="FX72" s="234"/>
      <c r="FY72" s="234"/>
      <c r="FZ72" s="234"/>
      <c r="GA72" s="234"/>
      <c r="GB72" s="234"/>
      <c r="GC72" s="234"/>
      <c r="GD72" s="234"/>
      <c r="GE72" s="234"/>
      <c r="GF72" s="234"/>
      <c r="GG72" s="234"/>
      <c r="GH72" s="234"/>
      <c r="GI72" s="234"/>
      <c r="GJ72" s="234"/>
      <c r="GK72" s="234"/>
      <c r="GL72" s="234"/>
      <c r="GM72" s="234"/>
      <c r="GN72" s="234"/>
      <c r="GO72" s="234"/>
      <c r="GP72" s="234"/>
      <c r="GQ72" s="234"/>
      <c r="GR72" s="234"/>
      <c r="GS72" s="234"/>
      <c r="GT72" s="234"/>
      <c r="GU72" s="234"/>
      <c r="GV72" s="234"/>
      <c r="GW72" s="234"/>
      <c r="GX72" s="234"/>
      <c r="GY72" s="234"/>
      <c r="GZ72" s="234"/>
      <c r="HA72" s="234"/>
      <c r="HB72" s="234"/>
      <c r="HC72" s="234"/>
      <c r="HD72" s="234"/>
      <c r="HE72" s="234"/>
      <c r="HF72" s="234"/>
      <c r="HG72" s="234"/>
      <c r="HH72" s="234"/>
      <c r="HI72" s="234"/>
      <c r="HJ72" s="234"/>
      <c r="HK72" s="234"/>
      <c r="HL72" s="234"/>
      <c r="HM72" s="234"/>
      <c r="HN72" s="234"/>
      <c r="HO72" s="234"/>
      <c r="HP72" s="234"/>
      <c r="HQ72" s="234"/>
      <c r="HR72" s="234"/>
      <c r="HS72" s="234"/>
      <c r="HT72" s="234"/>
      <c r="HU72" s="234"/>
      <c r="HV72" s="234"/>
      <c r="HW72" s="234"/>
      <c r="HX72" s="234"/>
      <c r="HY72" s="234"/>
      <c r="HZ72" s="234"/>
      <c r="IA72" s="234"/>
      <c r="IB72" s="234"/>
      <c r="IC72" s="234"/>
      <c r="ID72" s="234"/>
      <c r="IE72" s="234"/>
      <c r="IF72" s="234"/>
      <c r="IG72" s="234"/>
      <c r="IH72" s="234"/>
      <c r="II72" s="234"/>
      <c r="IJ72" s="234"/>
      <c r="IK72" s="234"/>
      <c r="IL72" s="234"/>
      <c r="IM72" s="234"/>
      <c r="IN72" s="234"/>
      <c r="IO72" s="234"/>
      <c r="IP72" s="234"/>
      <c r="IQ72" s="234"/>
      <c r="IR72" s="234"/>
      <c r="IS72" s="234"/>
      <c r="IT72" s="234"/>
      <c r="IU72" s="234"/>
      <c r="IV72" s="234"/>
      <c r="IW72" s="234"/>
    </row>
    <row r="73" customFormat="false" ht="12" hidden="false" customHeight="false" outlineLevel="0" collapsed="false">
      <c r="A73" s="383" t="s">
        <v>11</v>
      </c>
      <c r="B73" s="384"/>
      <c r="C73" s="384"/>
      <c r="D73" s="385"/>
      <c r="E73" s="385"/>
      <c r="F73" s="386"/>
      <c r="G73" s="386"/>
      <c r="H73" s="377"/>
      <c r="I73" s="377"/>
      <c r="J73" s="377"/>
      <c r="K73" s="377"/>
      <c r="L73" s="377"/>
      <c r="M73" s="377"/>
      <c r="N73" s="377"/>
      <c r="O73" s="377"/>
      <c r="P73" s="377"/>
      <c r="Q73" s="377"/>
      <c r="R73" s="377"/>
      <c r="S73" s="377"/>
      <c r="T73" s="377"/>
      <c r="U73" s="377"/>
      <c r="V73" s="377"/>
      <c r="W73" s="377"/>
      <c r="X73" s="377"/>
      <c r="Y73" s="377"/>
      <c r="Z73" s="232"/>
      <c r="AA73" s="233"/>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c r="CA73" s="234"/>
      <c r="CB73" s="234"/>
      <c r="CC73" s="234"/>
      <c r="CD73" s="234"/>
      <c r="CE73" s="234"/>
      <c r="CF73" s="234"/>
      <c r="CG73" s="234"/>
      <c r="CH73" s="234"/>
      <c r="CI73" s="234"/>
      <c r="CJ73" s="234"/>
      <c r="CK73" s="234"/>
      <c r="CL73" s="234"/>
      <c r="CM73" s="234"/>
      <c r="CN73" s="234"/>
      <c r="CO73" s="234"/>
      <c r="CP73" s="234"/>
      <c r="CQ73" s="234"/>
      <c r="CR73" s="234"/>
      <c r="CS73" s="234"/>
      <c r="CT73" s="234"/>
      <c r="CU73" s="234"/>
      <c r="CV73" s="234"/>
      <c r="CW73" s="234"/>
      <c r="CX73" s="234"/>
      <c r="CY73" s="234"/>
      <c r="CZ73" s="234"/>
      <c r="DA73" s="234"/>
      <c r="DB73" s="234"/>
      <c r="DC73" s="234"/>
      <c r="DD73" s="234"/>
      <c r="DE73" s="234"/>
      <c r="DF73" s="234"/>
      <c r="DG73" s="234"/>
      <c r="DH73" s="234"/>
      <c r="DI73" s="234"/>
      <c r="DJ73" s="234"/>
      <c r="DK73" s="234"/>
      <c r="DL73" s="234"/>
      <c r="DM73" s="234"/>
      <c r="DN73" s="234"/>
      <c r="DO73" s="234"/>
      <c r="DP73" s="234"/>
      <c r="DQ73" s="234"/>
      <c r="DR73" s="234"/>
      <c r="DS73" s="234"/>
      <c r="DT73" s="234"/>
      <c r="DU73" s="234"/>
      <c r="DV73" s="234"/>
      <c r="DW73" s="234"/>
      <c r="DX73" s="234"/>
      <c r="DY73" s="234"/>
      <c r="DZ73" s="234"/>
      <c r="EA73" s="234"/>
      <c r="EB73" s="234"/>
      <c r="EC73" s="234"/>
      <c r="ED73" s="234"/>
      <c r="EE73" s="234"/>
      <c r="EF73" s="234"/>
      <c r="EG73" s="234"/>
      <c r="EH73" s="234"/>
      <c r="EI73" s="234"/>
      <c r="EJ73" s="234"/>
      <c r="EK73" s="234"/>
      <c r="EL73" s="234"/>
      <c r="EM73" s="234"/>
      <c r="EN73" s="234"/>
      <c r="EO73" s="234"/>
      <c r="EP73" s="234"/>
      <c r="EQ73" s="234"/>
      <c r="ER73" s="234"/>
      <c r="ES73" s="234"/>
      <c r="ET73" s="234"/>
      <c r="EU73" s="234"/>
      <c r="EV73" s="234"/>
      <c r="EW73" s="234"/>
      <c r="EX73" s="234"/>
      <c r="EY73" s="234"/>
      <c r="EZ73" s="234"/>
      <c r="FA73" s="234"/>
      <c r="FB73" s="234"/>
      <c r="FC73" s="234"/>
      <c r="FD73" s="234"/>
      <c r="FE73" s="234"/>
      <c r="FF73" s="234"/>
      <c r="FG73" s="234"/>
      <c r="FH73" s="234"/>
      <c r="FI73" s="234"/>
      <c r="FJ73" s="234"/>
      <c r="FK73" s="234"/>
      <c r="FL73" s="234"/>
      <c r="FM73" s="234"/>
      <c r="FN73" s="234"/>
      <c r="FO73" s="234"/>
      <c r="FP73" s="234"/>
      <c r="FQ73" s="234"/>
      <c r="FR73" s="234"/>
      <c r="FS73" s="234"/>
      <c r="FT73" s="234"/>
      <c r="FU73" s="234"/>
      <c r="FV73" s="234"/>
      <c r="FW73" s="234"/>
      <c r="FX73" s="234"/>
      <c r="FY73" s="234"/>
      <c r="FZ73" s="234"/>
      <c r="GA73" s="234"/>
      <c r="GB73" s="234"/>
      <c r="GC73" s="234"/>
      <c r="GD73" s="234"/>
      <c r="GE73" s="234"/>
      <c r="GF73" s="234"/>
      <c r="GG73" s="234"/>
      <c r="GH73" s="234"/>
      <c r="GI73" s="234"/>
      <c r="GJ73" s="234"/>
      <c r="GK73" s="234"/>
      <c r="GL73" s="234"/>
      <c r="GM73" s="234"/>
      <c r="GN73" s="234"/>
      <c r="GO73" s="234"/>
      <c r="GP73" s="234"/>
      <c r="GQ73" s="234"/>
      <c r="GR73" s="234"/>
      <c r="GS73" s="234"/>
      <c r="GT73" s="234"/>
      <c r="GU73" s="234"/>
      <c r="GV73" s="234"/>
      <c r="GW73" s="234"/>
      <c r="GX73" s="234"/>
      <c r="GY73" s="234"/>
      <c r="GZ73" s="234"/>
      <c r="HA73" s="234"/>
      <c r="HB73" s="234"/>
      <c r="HC73" s="234"/>
      <c r="HD73" s="234"/>
      <c r="HE73" s="234"/>
      <c r="HF73" s="234"/>
      <c r="HG73" s="234"/>
      <c r="HH73" s="234"/>
      <c r="HI73" s="234"/>
      <c r="HJ73" s="234"/>
      <c r="HK73" s="234"/>
      <c r="HL73" s="234"/>
      <c r="HM73" s="234"/>
      <c r="HN73" s="234"/>
      <c r="HO73" s="234"/>
      <c r="HP73" s="234"/>
      <c r="HQ73" s="234"/>
      <c r="HR73" s="234"/>
      <c r="HS73" s="234"/>
      <c r="HT73" s="234"/>
      <c r="HU73" s="234"/>
      <c r="HV73" s="234"/>
      <c r="HW73" s="234"/>
      <c r="HX73" s="234"/>
      <c r="HY73" s="234"/>
      <c r="HZ73" s="234"/>
      <c r="IA73" s="234"/>
      <c r="IB73" s="234"/>
      <c r="IC73" s="234"/>
      <c r="ID73" s="234"/>
      <c r="IE73" s="234"/>
      <c r="IF73" s="234"/>
      <c r="IG73" s="234"/>
      <c r="IH73" s="234"/>
      <c r="II73" s="234"/>
      <c r="IJ73" s="234"/>
      <c r="IK73" s="234"/>
      <c r="IL73" s="234"/>
      <c r="IM73" s="234"/>
      <c r="IN73" s="234"/>
      <c r="IO73" s="234"/>
      <c r="IP73" s="234"/>
      <c r="IQ73" s="234"/>
      <c r="IR73" s="234"/>
      <c r="IS73" s="234"/>
      <c r="IT73" s="234"/>
      <c r="IU73" s="234"/>
      <c r="IV73" s="234"/>
      <c r="IW73" s="234"/>
    </row>
    <row r="74" customFormat="false" ht="12" hidden="false" customHeight="false" outlineLevel="0" collapsed="false">
      <c r="A74" s="383" t="s">
        <v>121</v>
      </c>
      <c r="B74" s="384"/>
      <c r="C74" s="384"/>
      <c r="D74" s="385"/>
      <c r="E74" s="385"/>
      <c r="F74" s="386"/>
      <c r="G74" s="386"/>
      <c r="H74" s="377"/>
      <c r="I74" s="377"/>
      <c r="J74" s="377"/>
      <c r="K74" s="377"/>
      <c r="L74" s="377"/>
      <c r="M74" s="377"/>
      <c r="N74" s="377"/>
      <c r="O74" s="377"/>
      <c r="P74" s="377"/>
      <c r="Q74" s="377"/>
      <c r="R74" s="377"/>
      <c r="S74" s="377"/>
      <c r="T74" s="377"/>
      <c r="U74" s="377"/>
      <c r="V74" s="377"/>
      <c r="W74" s="377"/>
      <c r="X74" s="377"/>
      <c r="Y74" s="377"/>
      <c r="Z74" s="232"/>
      <c r="AA74" s="233"/>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c r="DL74" s="234"/>
      <c r="DM74" s="234"/>
      <c r="DN74" s="234"/>
      <c r="DO74" s="234"/>
      <c r="DP74" s="234"/>
      <c r="DQ74" s="234"/>
      <c r="DR74" s="234"/>
      <c r="DS74" s="234"/>
      <c r="DT74" s="234"/>
      <c r="DU74" s="234"/>
      <c r="DV74" s="234"/>
      <c r="DW74" s="234"/>
      <c r="DX74" s="234"/>
      <c r="DY74" s="234"/>
      <c r="DZ74" s="234"/>
      <c r="EA74" s="234"/>
      <c r="EB74" s="234"/>
      <c r="EC74" s="234"/>
      <c r="ED74" s="234"/>
      <c r="EE74" s="234"/>
      <c r="EF74" s="234"/>
      <c r="EG74" s="234"/>
      <c r="EH74" s="234"/>
      <c r="EI74" s="234"/>
      <c r="EJ74" s="234"/>
      <c r="EK74" s="234"/>
      <c r="EL74" s="234"/>
      <c r="EM74" s="234"/>
      <c r="EN74" s="234"/>
      <c r="EO74" s="234"/>
      <c r="EP74" s="234"/>
      <c r="EQ74" s="234"/>
      <c r="ER74" s="234"/>
      <c r="ES74" s="234"/>
      <c r="ET74" s="234"/>
      <c r="EU74" s="234"/>
      <c r="EV74" s="234"/>
      <c r="EW74" s="234"/>
      <c r="EX74" s="234"/>
      <c r="EY74" s="234"/>
      <c r="EZ74" s="234"/>
      <c r="FA74" s="234"/>
      <c r="FB74" s="234"/>
      <c r="FC74" s="234"/>
      <c r="FD74" s="234"/>
      <c r="FE74" s="234"/>
      <c r="FF74" s="234"/>
      <c r="FG74" s="234"/>
      <c r="FH74" s="234"/>
      <c r="FI74" s="234"/>
      <c r="FJ74" s="234"/>
      <c r="FK74" s="234"/>
      <c r="FL74" s="234"/>
      <c r="FM74" s="234"/>
      <c r="FN74" s="234"/>
      <c r="FO74" s="234"/>
      <c r="FP74" s="234"/>
      <c r="FQ74" s="234"/>
      <c r="FR74" s="234"/>
      <c r="FS74" s="234"/>
      <c r="FT74" s="234"/>
      <c r="FU74" s="234"/>
      <c r="FV74" s="234"/>
      <c r="FW74" s="234"/>
      <c r="FX74" s="234"/>
      <c r="FY74" s="234"/>
      <c r="FZ74" s="234"/>
      <c r="GA74" s="234"/>
      <c r="GB74" s="234"/>
      <c r="GC74" s="234"/>
      <c r="GD74" s="234"/>
      <c r="GE74" s="234"/>
      <c r="GF74" s="234"/>
      <c r="GG74" s="234"/>
      <c r="GH74" s="234"/>
      <c r="GI74" s="234"/>
      <c r="GJ74" s="234"/>
      <c r="GK74" s="234"/>
      <c r="GL74" s="234"/>
      <c r="GM74" s="234"/>
      <c r="GN74" s="234"/>
      <c r="GO74" s="234"/>
      <c r="GP74" s="234"/>
      <c r="GQ74" s="234"/>
      <c r="GR74" s="234"/>
      <c r="GS74" s="234"/>
      <c r="GT74" s="234"/>
      <c r="GU74" s="234"/>
      <c r="GV74" s="234"/>
      <c r="GW74" s="234"/>
      <c r="GX74" s="234"/>
      <c r="GY74" s="234"/>
      <c r="GZ74" s="234"/>
      <c r="HA74" s="234"/>
      <c r="HB74" s="234"/>
      <c r="HC74" s="234"/>
      <c r="HD74" s="234"/>
      <c r="HE74" s="234"/>
      <c r="HF74" s="234"/>
      <c r="HG74" s="234"/>
      <c r="HH74" s="234"/>
      <c r="HI74" s="234"/>
      <c r="HJ74" s="234"/>
      <c r="HK74" s="234"/>
      <c r="HL74" s="234"/>
      <c r="HM74" s="234"/>
      <c r="HN74" s="234"/>
      <c r="HO74" s="234"/>
      <c r="HP74" s="234"/>
      <c r="HQ74" s="234"/>
      <c r="HR74" s="234"/>
      <c r="HS74" s="234"/>
      <c r="HT74" s="234"/>
      <c r="HU74" s="234"/>
      <c r="HV74" s="234"/>
      <c r="HW74" s="234"/>
      <c r="HX74" s="234"/>
      <c r="HY74" s="234"/>
      <c r="HZ74" s="234"/>
      <c r="IA74" s="234"/>
      <c r="IB74" s="234"/>
      <c r="IC74" s="234"/>
      <c r="ID74" s="234"/>
      <c r="IE74" s="234"/>
      <c r="IF74" s="234"/>
      <c r="IG74" s="234"/>
      <c r="IH74" s="234"/>
      <c r="II74" s="234"/>
      <c r="IJ74" s="234"/>
      <c r="IK74" s="234"/>
      <c r="IL74" s="234"/>
      <c r="IM74" s="234"/>
      <c r="IN74" s="234"/>
      <c r="IO74" s="234"/>
      <c r="IP74" s="234"/>
      <c r="IQ74" s="234"/>
      <c r="IR74" s="234"/>
      <c r="IS74" s="234"/>
      <c r="IT74" s="234"/>
      <c r="IU74" s="234"/>
      <c r="IV74" s="234"/>
      <c r="IW74" s="234"/>
    </row>
    <row r="75" customFormat="false" ht="12" hidden="false" customHeight="false" outlineLevel="0" collapsed="false">
      <c r="A75" s="383" t="s">
        <v>122</v>
      </c>
      <c r="B75" s="384"/>
      <c r="C75" s="384"/>
      <c r="D75" s="385"/>
      <c r="E75" s="385"/>
      <c r="F75" s="386"/>
      <c r="G75" s="386"/>
      <c r="H75" s="377"/>
      <c r="I75" s="377"/>
      <c r="J75" s="377"/>
      <c r="K75" s="377"/>
      <c r="L75" s="377"/>
      <c r="M75" s="377"/>
      <c r="N75" s="377"/>
      <c r="O75" s="377"/>
      <c r="P75" s="377"/>
      <c r="Q75" s="377"/>
      <c r="R75" s="377"/>
      <c r="S75" s="377"/>
      <c r="T75" s="377"/>
      <c r="U75" s="377"/>
      <c r="V75" s="377"/>
      <c r="W75" s="377"/>
      <c r="X75" s="377"/>
      <c r="Y75" s="377"/>
      <c r="Z75" s="232"/>
      <c r="AA75" s="233"/>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34"/>
      <c r="CB75" s="234"/>
      <c r="CC75" s="234"/>
      <c r="CD75" s="234"/>
      <c r="CE75" s="234"/>
      <c r="CF75" s="234"/>
      <c r="CG75" s="234"/>
      <c r="CH75" s="234"/>
      <c r="CI75" s="234"/>
      <c r="CJ75" s="234"/>
      <c r="CK75" s="234"/>
      <c r="CL75" s="234"/>
      <c r="CM75" s="234"/>
      <c r="CN75" s="234"/>
      <c r="CO75" s="234"/>
      <c r="CP75" s="234"/>
      <c r="CQ75" s="234"/>
      <c r="CR75" s="234"/>
      <c r="CS75" s="234"/>
      <c r="CT75" s="234"/>
      <c r="CU75" s="234"/>
      <c r="CV75" s="234"/>
      <c r="CW75" s="234"/>
      <c r="CX75" s="234"/>
      <c r="CY75" s="234"/>
      <c r="CZ75" s="234"/>
      <c r="DA75" s="234"/>
      <c r="DB75" s="234"/>
      <c r="DC75" s="234"/>
      <c r="DD75" s="234"/>
      <c r="DE75" s="234"/>
      <c r="DF75" s="234"/>
      <c r="DG75" s="234"/>
      <c r="DH75" s="234"/>
      <c r="DI75" s="234"/>
      <c r="DJ75" s="234"/>
      <c r="DK75" s="234"/>
      <c r="DL75" s="234"/>
      <c r="DM75" s="234"/>
      <c r="DN75" s="234"/>
      <c r="DO75" s="234"/>
      <c r="DP75" s="234"/>
      <c r="DQ75" s="234"/>
      <c r="DR75" s="234"/>
      <c r="DS75" s="234"/>
      <c r="DT75" s="234"/>
      <c r="DU75" s="234"/>
      <c r="DV75" s="234"/>
      <c r="DW75" s="234"/>
      <c r="DX75" s="234"/>
      <c r="DY75" s="234"/>
      <c r="DZ75" s="234"/>
      <c r="EA75" s="234"/>
      <c r="EB75" s="234"/>
      <c r="EC75" s="234"/>
      <c r="ED75" s="234"/>
      <c r="EE75" s="234"/>
      <c r="EF75" s="234"/>
      <c r="EG75" s="234"/>
      <c r="EH75" s="234"/>
      <c r="EI75" s="234"/>
      <c r="EJ75" s="234"/>
      <c r="EK75" s="234"/>
      <c r="EL75" s="234"/>
      <c r="EM75" s="234"/>
      <c r="EN75" s="234"/>
      <c r="EO75" s="234"/>
      <c r="EP75" s="234"/>
      <c r="EQ75" s="234"/>
      <c r="ER75" s="234"/>
      <c r="ES75" s="234"/>
      <c r="ET75" s="234"/>
      <c r="EU75" s="234"/>
      <c r="EV75" s="234"/>
      <c r="EW75" s="234"/>
      <c r="EX75" s="234"/>
      <c r="EY75" s="234"/>
      <c r="EZ75" s="234"/>
      <c r="FA75" s="234"/>
      <c r="FB75" s="234"/>
      <c r="FC75" s="234"/>
      <c r="FD75" s="234"/>
      <c r="FE75" s="234"/>
      <c r="FF75" s="234"/>
      <c r="FG75" s="234"/>
      <c r="FH75" s="234"/>
      <c r="FI75" s="234"/>
      <c r="FJ75" s="234"/>
      <c r="FK75" s="234"/>
      <c r="FL75" s="234"/>
      <c r="FM75" s="234"/>
      <c r="FN75" s="234"/>
      <c r="FO75" s="234"/>
      <c r="FP75" s="234"/>
      <c r="FQ75" s="234"/>
      <c r="FR75" s="234"/>
      <c r="FS75" s="234"/>
      <c r="FT75" s="234"/>
      <c r="FU75" s="234"/>
      <c r="FV75" s="234"/>
      <c r="FW75" s="234"/>
      <c r="FX75" s="234"/>
      <c r="FY75" s="234"/>
      <c r="FZ75" s="234"/>
      <c r="GA75" s="234"/>
      <c r="GB75" s="234"/>
      <c r="GC75" s="234"/>
      <c r="GD75" s="234"/>
      <c r="GE75" s="234"/>
      <c r="GF75" s="234"/>
      <c r="GG75" s="234"/>
      <c r="GH75" s="234"/>
      <c r="GI75" s="234"/>
      <c r="GJ75" s="234"/>
      <c r="GK75" s="234"/>
      <c r="GL75" s="234"/>
      <c r="GM75" s="234"/>
      <c r="GN75" s="234"/>
      <c r="GO75" s="234"/>
      <c r="GP75" s="234"/>
      <c r="GQ75" s="234"/>
      <c r="GR75" s="234"/>
      <c r="GS75" s="234"/>
      <c r="GT75" s="234"/>
      <c r="GU75" s="234"/>
      <c r="GV75" s="234"/>
      <c r="GW75" s="234"/>
      <c r="GX75" s="234"/>
      <c r="GY75" s="234"/>
      <c r="GZ75" s="234"/>
      <c r="HA75" s="234"/>
      <c r="HB75" s="234"/>
      <c r="HC75" s="234"/>
      <c r="HD75" s="234"/>
      <c r="HE75" s="234"/>
      <c r="HF75" s="234"/>
      <c r="HG75" s="234"/>
      <c r="HH75" s="234"/>
      <c r="HI75" s="234"/>
      <c r="HJ75" s="234"/>
      <c r="HK75" s="234"/>
      <c r="HL75" s="234"/>
      <c r="HM75" s="234"/>
      <c r="HN75" s="234"/>
      <c r="HO75" s="234"/>
      <c r="HP75" s="234"/>
      <c r="HQ75" s="234"/>
      <c r="HR75" s="234"/>
      <c r="HS75" s="234"/>
      <c r="HT75" s="234"/>
      <c r="HU75" s="234"/>
      <c r="HV75" s="234"/>
      <c r="HW75" s="234"/>
      <c r="HX75" s="234"/>
      <c r="HY75" s="234"/>
      <c r="HZ75" s="234"/>
      <c r="IA75" s="234"/>
      <c r="IB75" s="234"/>
      <c r="IC75" s="234"/>
      <c r="ID75" s="234"/>
      <c r="IE75" s="234"/>
      <c r="IF75" s="234"/>
      <c r="IG75" s="234"/>
      <c r="IH75" s="234"/>
      <c r="II75" s="234"/>
      <c r="IJ75" s="234"/>
      <c r="IK75" s="234"/>
      <c r="IL75" s="234"/>
      <c r="IM75" s="234"/>
      <c r="IN75" s="234"/>
      <c r="IO75" s="234"/>
      <c r="IP75" s="234"/>
      <c r="IQ75" s="234"/>
      <c r="IR75" s="234"/>
      <c r="IS75" s="234"/>
      <c r="IT75" s="234"/>
      <c r="IU75" s="234"/>
      <c r="IV75" s="234"/>
      <c r="IW75" s="234"/>
    </row>
    <row r="76" customFormat="false" ht="12" hidden="false" customHeight="false" outlineLevel="0" collapsed="false">
      <c r="A76" s="383"/>
      <c r="B76" s="377"/>
      <c r="C76" s="377"/>
      <c r="D76" s="377"/>
      <c r="E76" s="377"/>
      <c r="F76" s="377"/>
      <c r="G76" s="377"/>
      <c r="H76" s="377"/>
      <c r="I76" s="377"/>
      <c r="J76" s="377"/>
      <c r="K76" s="377"/>
      <c r="L76" s="377"/>
      <c r="M76" s="377"/>
      <c r="N76" s="377"/>
      <c r="O76" s="377"/>
      <c r="P76" s="377"/>
      <c r="Q76" s="377"/>
      <c r="R76" s="377"/>
      <c r="S76" s="377"/>
      <c r="T76" s="377"/>
      <c r="U76" s="377"/>
      <c r="V76" s="377"/>
      <c r="W76" s="377"/>
      <c r="X76" s="377"/>
      <c r="Y76" s="377"/>
      <c r="Z76" s="232"/>
      <c r="AA76" s="233"/>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c r="CA76" s="234"/>
      <c r="CB76" s="234"/>
      <c r="CC76" s="234"/>
      <c r="CD76" s="234"/>
      <c r="CE76" s="234"/>
      <c r="CF76" s="234"/>
      <c r="CG76" s="234"/>
      <c r="CH76" s="234"/>
      <c r="CI76" s="234"/>
      <c r="CJ76" s="234"/>
      <c r="CK76" s="234"/>
      <c r="CL76" s="234"/>
      <c r="CM76" s="234"/>
      <c r="CN76" s="234"/>
      <c r="CO76" s="234"/>
      <c r="CP76" s="234"/>
      <c r="CQ76" s="234"/>
      <c r="CR76" s="234"/>
      <c r="CS76" s="234"/>
      <c r="CT76" s="234"/>
      <c r="CU76" s="234"/>
      <c r="CV76" s="234"/>
      <c r="CW76" s="234"/>
      <c r="CX76" s="234"/>
      <c r="CY76" s="234"/>
      <c r="CZ76" s="234"/>
      <c r="DA76" s="234"/>
      <c r="DB76" s="234"/>
      <c r="DC76" s="234"/>
      <c r="DD76" s="234"/>
      <c r="DE76" s="234"/>
      <c r="DF76" s="234"/>
      <c r="DG76" s="234"/>
      <c r="DH76" s="234"/>
      <c r="DI76" s="234"/>
      <c r="DJ76" s="234"/>
      <c r="DK76" s="234"/>
      <c r="DL76" s="234"/>
      <c r="DM76" s="234"/>
      <c r="DN76" s="234"/>
      <c r="DO76" s="234"/>
      <c r="DP76" s="234"/>
      <c r="DQ76" s="234"/>
      <c r="DR76" s="234"/>
      <c r="DS76" s="234"/>
      <c r="DT76" s="234"/>
      <c r="DU76" s="234"/>
      <c r="DV76" s="234"/>
      <c r="DW76" s="234"/>
      <c r="DX76" s="234"/>
      <c r="DY76" s="234"/>
      <c r="DZ76" s="234"/>
      <c r="EA76" s="234"/>
      <c r="EB76" s="234"/>
      <c r="EC76" s="234"/>
      <c r="ED76" s="234"/>
      <c r="EE76" s="234"/>
      <c r="EF76" s="234"/>
      <c r="EG76" s="234"/>
      <c r="EH76" s="234"/>
      <c r="EI76" s="234"/>
      <c r="EJ76" s="234"/>
      <c r="EK76" s="234"/>
      <c r="EL76" s="234"/>
      <c r="EM76" s="234"/>
      <c r="EN76" s="234"/>
      <c r="EO76" s="234"/>
      <c r="EP76" s="234"/>
      <c r="EQ76" s="234"/>
      <c r="ER76" s="234"/>
      <c r="ES76" s="234"/>
      <c r="ET76" s="234"/>
      <c r="EU76" s="234"/>
      <c r="EV76" s="234"/>
      <c r="EW76" s="234"/>
      <c r="EX76" s="234"/>
      <c r="EY76" s="234"/>
      <c r="EZ76" s="234"/>
      <c r="FA76" s="234"/>
      <c r="FB76" s="234"/>
      <c r="FC76" s="234"/>
      <c r="FD76" s="234"/>
      <c r="FE76" s="234"/>
      <c r="FF76" s="234"/>
      <c r="FG76" s="234"/>
      <c r="FH76" s="234"/>
      <c r="FI76" s="234"/>
      <c r="FJ76" s="234"/>
      <c r="FK76" s="234"/>
      <c r="FL76" s="234"/>
      <c r="FM76" s="234"/>
      <c r="FN76" s="234"/>
      <c r="FO76" s="234"/>
      <c r="FP76" s="234"/>
      <c r="FQ76" s="234"/>
      <c r="FR76" s="234"/>
      <c r="FS76" s="234"/>
      <c r="FT76" s="234"/>
      <c r="FU76" s="234"/>
      <c r="FV76" s="234"/>
      <c r="FW76" s="234"/>
      <c r="FX76" s="234"/>
      <c r="FY76" s="234"/>
      <c r="FZ76" s="234"/>
      <c r="GA76" s="234"/>
      <c r="GB76" s="234"/>
      <c r="GC76" s="234"/>
      <c r="GD76" s="234"/>
      <c r="GE76" s="234"/>
      <c r="GF76" s="234"/>
      <c r="GG76" s="234"/>
      <c r="GH76" s="234"/>
      <c r="GI76" s="234"/>
      <c r="GJ76" s="234"/>
      <c r="GK76" s="234"/>
      <c r="GL76" s="234"/>
      <c r="GM76" s="234"/>
      <c r="GN76" s="234"/>
      <c r="GO76" s="234"/>
      <c r="GP76" s="234"/>
      <c r="GQ76" s="234"/>
      <c r="GR76" s="234"/>
      <c r="GS76" s="234"/>
      <c r="GT76" s="234"/>
      <c r="GU76" s="234"/>
      <c r="GV76" s="234"/>
      <c r="GW76" s="234"/>
      <c r="GX76" s="234"/>
      <c r="GY76" s="234"/>
      <c r="GZ76" s="234"/>
      <c r="HA76" s="234"/>
      <c r="HB76" s="234"/>
      <c r="HC76" s="234"/>
      <c r="HD76" s="234"/>
      <c r="HE76" s="234"/>
      <c r="HF76" s="234"/>
      <c r="HG76" s="234"/>
      <c r="HH76" s="234"/>
      <c r="HI76" s="234"/>
      <c r="HJ76" s="234"/>
      <c r="HK76" s="234"/>
      <c r="HL76" s="234"/>
      <c r="HM76" s="234"/>
      <c r="HN76" s="234"/>
      <c r="HO76" s="234"/>
      <c r="HP76" s="234"/>
      <c r="HQ76" s="234"/>
      <c r="HR76" s="234"/>
      <c r="HS76" s="234"/>
      <c r="HT76" s="234"/>
      <c r="HU76" s="234"/>
      <c r="HV76" s="234"/>
      <c r="HW76" s="234"/>
      <c r="HX76" s="234"/>
      <c r="HY76" s="234"/>
      <c r="HZ76" s="234"/>
      <c r="IA76" s="234"/>
      <c r="IB76" s="234"/>
      <c r="IC76" s="234"/>
      <c r="ID76" s="234"/>
      <c r="IE76" s="234"/>
      <c r="IF76" s="234"/>
      <c r="IG76" s="234"/>
      <c r="IH76" s="234"/>
      <c r="II76" s="234"/>
      <c r="IJ76" s="234"/>
      <c r="IK76" s="234"/>
      <c r="IL76" s="234"/>
      <c r="IM76" s="234"/>
      <c r="IN76" s="234"/>
      <c r="IO76" s="234"/>
      <c r="IP76" s="234"/>
      <c r="IQ76" s="234"/>
      <c r="IR76" s="234"/>
      <c r="IS76" s="234"/>
      <c r="IT76" s="234"/>
      <c r="IU76" s="234"/>
      <c r="IV76" s="234"/>
      <c r="IW76" s="234"/>
    </row>
    <row r="77" customFormat="false" ht="12" hidden="false" customHeight="false" outlineLevel="0" collapsed="false">
      <c r="A77" s="376"/>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232"/>
      <c r="AA77" s="233"/>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c r="DL77" s="234"/>
      <c r="DM77" s="234"/>
      <c r="DN77" s="234"/>
      <c r="DO77" s="234"/>
      <c r="DP77" s="234"/>
      <c r="DQ77" s="234"/>
      <c r="DR77" s="234"/>
      <c r="DS77" s="234"/>
      <c r="DT77" s="234"/>
      <c r="DU77" s="234"/>
      <c r="DV77" s="234"/>
      <c r="DW77" s="234"/>
      <c r="DX77" s="234"/>
      <c r="DY77" s="234"/>
      <c r="DZ77" s="234"/>
      <c r="EA77" s="234"/>
      <c r="EB77" s="234"/>
      <c r="EC77" s="234"/>
      <c r="ED77" s="234"/>
      <c r="EE77" s="234"/>
      <c r="EF77" s="234"/>
      <c r="EG77" s="234"/>
      <c r="EH77" s="234"/>
      <c r="EI77" s="234"/>
      <c r="EJ77" s="234"/>
      <c r="EK77" s="234"/>
      <c r="EL77" s="234"/>
      <c r="EM77" s="234"/>
      <c r="EN77" s="234"/>
      <c r="EO77" s="234"/>
      <c r="EP77" s="234"/>
      <c r="EQ77" s="234"/>
      <c r="ER77" s="234"/>
      <c r="ES77" s="234"/>
      <c r="ET77" s="234"/>
      <c r="EU77" s="234"/>
      <c r="EV77" s="234"/>
      <c r="EW77" s="234"/>
      <c r="EX77" s="234"/>
      <c r="EY77" s="234"/>
      <c r="EZ77" s="234"/>
      <c r="FA77" s="234"/>
      <c r="FB77" s="234"/>
      <c r="FC77" s="234"/>
      <c r="FD77" s="234"/>
      <c r="FE77" s="234"/>
      <c r="FF77" s="234"/>
      <c r="FG77" s="234"/>
      <c r="FH77" s="234"/>
      <c r="FI77" s="234"/>
      <c r="FJ77" s="234"/>
      <c r="FK77" s="234"/>
      <c r="FL77" s="234"/>
      <c r="FM77" s="234"/>
      <c r="FN77" s="234"/>
      <c r="FO77" s="234"/>
      <c r="FP77" s="234"/>
      <c r="FQ77" s="234"/>
      <c r="FR77" s="234"/>
      <c r="FS77" s="234"/>
      <c r="FT77" s="234"/>
      <c r="FU77" s="234"/>
      <c r="FV77" s="234"/>
      <c r="FW77" s="234"/>
      <c r="FX77" s="234"/>
      <c r="FY77" s="234"/>
      <c r="FZ77" s="234"/>
      <c r="GA77" s="234"/>
      <c r="GB77" s="234"/>
      <c r="GC77" s="234"/>
      <c r="GD77" s="234"/>
      <c r="GE77" s="234"/>
      <c r="GF77" s="234"/>
      <c r="GG77" s="234"/>
      <c r="GH77" s="234"/>
      <c r="GI77" s="234"/>
      <c r="GJ77" s="234"/>
      <c r="GK77" s="234"/>
      <c r="GL77" s="234"/>
      <c r="GM77" s="234"/>
      <c r="GN77" s="234"/>
      <c r="GO77" s="234"/>
      <c r="GP77" s="234"/>
      <c r="GQ77" s="234"/>
      <c r="GR77" s="234"/>
      <c r="GS77" s="234"/>
      <c r="GT77" s="234"/>
      <c r="GU77" s="234"/>
      <c r="GV77" s="234"/>
      <c r="GW77" s="234"/>
      <c r="GX77" s="234"/>
      <c r="GY77" s="234"/>
      <c r="GZ77" s="234"/>
      <c r="HA77" s="234"/>
      <c r="HB77" s="234"/>
      <c r="HC77" s="234"/>
      <c r="HD77" s="234"/>
      <c r="HE77" s="234"/>
      <c r="HF77" s="234"/>
      <c r="HG77" s="234"/>
      <c r="HH77" s="234"/>
      <c r="HI77" s="234"/>
      <c r="HJ77" s="234"/>
      <c r="HK77" s="234"/>
      <c r="HL77" s="234"/>
      <c r="HM77" s="234"/>
      <c r="HN77" s="234"/>
      <c r="HO77" s="234"/>
      <c r="HP77" s="234"/>
      <c r="HQ77" s="234"/>
      <c r="HR77" s="234"/>
      <c r="HS77" s="234"/>
      <c r="HT77" s="234"/>
      <c r="HU77" s="234"/>
      <c r="HV77" s="234"/>
      <c r="HW77" s="234"/>
      <c r="HX77" s="234"/>
      <c r="HY77" s="234"/>
      <c r="HZ77" s="234"/>
      <c r="IA77" s="234"/>
      <c r="IB77" s="234"/>
      <c r="IC77" s="234"/>
      <c r="ID77" s="234"/>
      <c r="IE77" s="234"/>
      <c r="IF77" s="234"/>
      <c r="IG77" s="234"/>
      <c r="IH77" s="234"/>
      <c r="II77" s="234"/>
      <c r="IJ77" s="234"/>
      <c r="IK77" s="234"/>
      <c r="IL77" s="234"/>
      <c r="IM77" s="234"/>
      <c r="IN77" s="234"/>
      <c r="IO77" s="234"/>
      <c r="IP77" s="234"/>
      <c r="IQ77" s="234"/>
      <c r="IR77" s="234"/>
      <c r="IS77" s="234"/>
      <c r="IT77" s="234"/>
      <c r="IU77" s="234"/>
      <c r="IV77" s="234"/>
      <c r="IW77" s="234"/>
    </row>
    <row r="78" customFormat="false" ht="12.75" hidden="false" customHeight="false" outlineLevel="0" collapsed="false">
      <c r="A78" s="387" t="s">
        <v>123</v>
      </c>
      <c r="B78" s="388" t="n">
        <f aca="false">(B22+B25+B29)</f>
        <v>45</v>
      </c>
      <c r="C78" s="388" t="n">
        <f aca="false">(C22+C25+C29)</f>
        <v>35</v>
      </c>
      <c r="D78" s="388" t="n">
        <f aca="false">(D22+D25+D29)</f>
        <v>25</v>
      </c>
      <c r="E78" s="388" t="n">
        <f aca="false">(E22+E25+E29)</f>
        <v>25</v>
      </c>
      <c r="F78" s="388" t="n">
        <f aca="false">(F22+F25+F29)</f>
        <v>25</v>
      </c>
      <c r="G78" s="388" t="n">
        <f aca="false">(G22+G25+G29)</f>
        <v>40</v>
      </c>
      <c r="H78" s="388" t="n">
        <f aca="false">(H22+H25+H29)</f>
        <v>55</v>
      </c>
      <c r="I78" s="388" t="n">
        <f aca="false">(I22+I25+I29)</f>
        <v>45</v>
      </c>
      <c r="J78" s="388" t="n">
        <f aca="false">(J22+J25+J29)</f>
        <v>75</v>
      </c>
      <c r="K78" s="388" t="n">
        <f aca="false">(K22+K25+K29)</f>
        <v>95</v>
      </c>
      <c r="L78" s="388" t="n">
        <f aca="false">(L22+L25+L29)</f>
        <v>130</v>
      </c>
      <c r="M78" s="388" t="n">
        <f aca="false">(M22+M25+M29)</f>
        <v>150</v>
      </c>
      <c r="N78" s="388" t="n">
        <f aca="false">(N22+N25+N29)</f>
        <v>150</v>
      </c>
      <c r="O78" s="388" t="n">
        <f aca="false">(O22+O25+O29)</f>
        <v>150</v>
      </c>
      <c r="P78" s="388" t="n">
        <f aca="false">(P22+P25+P29)</f>
        <v>150</v>
      </c>
      <c r="Q78" s="388" t="n">
        <f aca="false">(Q22+Q25+Q29)</f>
        <v>150</v>
      </c>
      <c r="R78" s="388" t="n">
        <f aca="false">(R22+R25+R29)</f>
        <v>150</v>
      </c>
      <c r="S78" s="388" t="n">
        <f aca="false">(S22+S25+S29)</f>
        <v>150</v>
      </c>
      <c r="T78" s="388" t="n">
        <f aca="false">(T22+T25+T29)</f>
        <v>150</v>
      </c>
      <c r="U78" s="388" t="n">
        <f aca="false">(U22+U25+U29)</f>
        <v>140</v>
      </c>
      <c r="V78" s="388" t="n">
        <f aca="false">(V22+V25+V29)</f>
        <v>120</v>
      </c>
      <c r="W78" s="388" t="n">
        <f aca="false">(W22+W25+W29)</f>
        <v>100</v>
      </c>
      <c r="X78" s="388" t="n">
        <f aca="false">(X22+X25+X29)</f>
        <v>80</v>
      </c>
      <c r="Y78" s="388" t="n">
        <f aca="false">(Y22+Y25+Y29)</f>
        <v>65</v>
      </c>
      <c r="Z78" s="234"/>
      <c r="AA78" s="233"/>
    </row>
    <row r="79" customFormat="false" ht="12.75" hidden="false" customHeight="false" outlineLevel="0" collapsed="false">
      <c r="A79" s="387" t="s">
        <v>124</v>
      </c>
      <c r="B79" s="389" t="e">
        <f aca="false" t="array" ref="B79:B79">IF(SUM(#REF!)=0,0,SUM(#REF!*#REF!)/SUM(#REF!))</f>
        <v>#REF!</v>
      </c>
      <c r="C79" s="389" t="e">
        <f aca="false" t="array" ref="C79:C79">IF(SUM(#REF!)=0,0,SUM(#REF!*#REF!)/SUM(#REF!))</f>
        <v>#REF!</v>
      </c>
      <c r="D79" s="389" t="e">
        <f aca="false" t="array" ref="D79:D79">IF(SUM(#REF!)=0,0,SUM(#REF!*#REF!)/SUM(#REF!))</f>
        <v>#REF!</v>
      </c>
      <c r="E79" s="389" t="e">
        <f aca="false" t="array" ref="E79:E79">IF(SUM(#REF!)=0,0,SUM(#REF!*#REF!)/SUM(#REF!))</f>
        <v>#REF!</v>
      </c>
      <c r="F79" s="389" t="e">
        <f aca="false">IF(SUM(#REF!)=0,0,SUM(#REF!*#REF!)/SUM(#REF!))</f>
        <v>#REF!</v>
      </c>
      <c r="G79" s="389" t="e">
        <f aca="false" t="array" ref="G79:G79">IF(SUM(#REF!)=0,0,SUM(#REF!*#REF!)/SUM(#REF!))</f>
        <v>#REF!</v>
      </c>
      <c r="H79" s="389" t="e">
        <f aca="false" t="array" ref="H79:H79">IF(SUM(#REF!)=0,0,SUM(#REF!*#REF!)/SUM(#REF!))</f>
        <v>#REF!</v>
      </c>
      <c r="I79" s="389" t="e">
        <f aca="false" t="array" ref="I79:I79">IF(SUM(#REF!)=0,0,SUM(#REF!*#REF!)/SUM(#REF!))</f>
        <v>#REF!</v>
      </c>
      <c r="J79" s="389" t="e">
        <f aca="false" t="array" ref="J79:J79">IF(SUM(#REF!)=0,0,SUM(#REF!*#REF!)/SUM(#REF!))</f>
        <v>#REF!</v>
      </c>
      <c r="K79" s="389" t="e">
        <f aca="false" t="array" ref="K79:K79">IF(SUM(#REF!)=0,0,SUM(#REF!*#REF!)/SUM(#REF!))</f>
        <v>#REF!</v>
      </c>
      <c r="L79" s="389" t="e">
        <f aca="false" t="array" ref="L79:L79">IF(SUM(#REF!)=0,0,SUM(#REF!*#REF!)/SUM(#REF!))</f>
        <v>#REF!</v>
      </c>
      <c r="M79" s="389" t="e">
        <f aca="false" t="array" ref="M79:M79">IF(SUM(#REF!)=0,0,SUM(#REF!*#REF!)/SUM(#REF!))</f>
        <v>#REF!</v>
      </c>
      <c r="N79" s="389" t="e">
        <f aca="false" t="array" ref="N79:N79">IF(SUM(#REF!)=0,0,SUM(#REF!*#REF!)/SUM(#REF!))</f>
        <v>#REF!</v>
      </c>
      <c r="O79" s="389" t="e">
        <f aca="false" t="array" ref="O79:O79">IF(SUM(#REF!)=0,0,SUM(#REF!*#REF!)/SUM(#REF!))</f>
        <v>#REF!</v>
      </c>
      <c r="P79" s="389" t="e">
        <f aca="false" t="array" ref="P79:P79">IF(SUM(#REF!)=0,0,SUM(#REF!*#REF!)/SUM(#REF!))</f>
        <v>#REF!</v>
      </c>
      <c r="Q79" s="389" t="e">
        <f aca="false" t="array" ref="Q79:Q79">IF(SUM(#REF!)=0,0,SUM(#REF!*#REF!)/SUM(#REF!))</f>
        <v>#REF!</v>
      </c>
      <c r="R79" s="389" t="e">
        <f aca="false" t="array" ref="R79:R79">IF(SUM(#REF!)=0,0,SUM(#REF!*#REF!)/SUM(#REF!))</f>
        <v>#REF!</v>
      </c>
      <c r="S79" s="389" t="e">
        <f aca="false" t="array" ref="S79:S79">IF(SUM(#REF!)=0,0,SUM(#REF!*#REF!)/SUM(#REF!))</f>
        <v>#REF!</v>
      </c>
      <c r="T79" s="389" t="e">
        <f aca="false" t="array" ref="T79:T79">IF(SUM(#REF!)=0,0,SUM(#REF!*#REF!)/SUM(#REF!))</f>
        <v>#REF!</v>
      </c>
      <c r="U79" s="389" t="e">
        <f aca="false" t="array" ref="U79:U79">IF(SUM(#REF!)=0,0,SUM(#REF!*#REF!)/SUM(#REF!))</f>
        <v>#REF!</v>
      </c>
      <c r="V79" s="389" t="e">
        <f aca="false" t="array" ref="V79:V79">IF(SUM(#REF!)=0,0,SUM(#REF!*#REF!)/SUM(#REF!))</f>
        <v>#REF!</v>
      </c>
      <c r="W79" s="389" t="e">
        <f aca="false" t="array" ref="W79:W79">IF(SUM(#REF!)=0,0,SUM(#REF!*#REF!)/SUM(#REF!))</f>
        <v>#REF!</v>
      </c>
      <c r="X79" s="389" t="e">
        <f aca="false" t="array" ref="X79:X79">IF(SUM(#REF!)=0,0,SUM(#REF!*#REF!)/SUM(#REF!))</f>
        <v>#REF!</v>
      </c>
      <c r="Y79" s="389" t="e">
        <f aca="false" t="array" ref="Y79:Y79">IF(SUM(#REF!)=0,0,SUM(#REF!*#REF!)/SUM(#REF!))</f>
        <v>#REF!</v>
      </c>
      <c r="Z79" s="234"/>
      <c r="AA79" s="233"/>
    </row>
    <row r="80" customFormat="false" ht="12.75" hidden="false" customHeight="false" outlineLevel="0" collapsed="false">
      <c r="A80" s="387" t="s">
        <v>125</v>
      </c>
      <c r="B80" s="390" t="n">
        <f aca="false">Deals!AD132</f>
        <v>0</v>
      </c>
      <c r="C80" s="391" t="e">
        <f aca="false">SUM(#REF!)</f>
        <v>#REF!</v>
      </c>
      <c r="D80" s="391" t="e">
        <f aca="false">SUM(#REF!)</f>
        <v>#REF!</v>
      </c>
      <c r="E80" s="391" t="e">
        <f aca="false">SUM(#REF!)</f>
        <v>#REF!</v>
      </c>
      <c r="F80" s="391" t="e">
        <f aca="false">SUM(#REF!)</f>
        <v>#REF!</v>
      </c>
      <c r="G80" s="391" t="e">
        <f aca="false">SUM(#REF!)</f>
        <v>#REF!</v>
      </c>
      <c r="H80" s="391" t="e">
        <f aca="false">SUM(#REF!)</f>
        <v>#REF!</v>
      </c>
      <c r="I80" s="391" t="e">
        <f aca="false">SUM(#REF!)</f>
        <v>#REF!</v>
      </c>
      <c r="J80" s="391" t="e">
        <f aca="false">SUM(#REF!)</f>
        <v>#REF!</v>
      </c>
      <c r="K80" s="391" t="e">
        <f aca="false">SUM(#REF!)</f>
        <v>#REF!</v>
      </c>
      <c r="L80" s="391" t="e">
        <f aca="false">SUM(#REF!)</f>
        <v>#REF!</v>
      </c>
      <c r="M80" s="391" t="e">
        <f aca="false">SUM(#REF!)</f>
        <v>#REF!</v>
      </c>
      <c r="N80" s="391" t="e">
        <f aca="false">SUM(#REF!)</f>
        <v>#REF!</v>
      </c>
      <c r="O80" s="391" t="e">
        <f aca="false">SUM(#REF!)</f>
        <v>#REF!</v>
      </c>
      <c r="P80" s="391" t="e">
        <f aca="false">SUM(#REF!)</f>
        <v>#REF!</v>
      </c>
      <c r="Q80" s="391" t="e">
        <f aca="false">SUM(#REF!)</f>
        <v>#REF!</v>
      </c>
      <c r="R80" s="391" t="e">
        <f aca="false">SUM(#REF!)</f>
        <v>#REF!</v>
      </c>
      <c r="S80" s="391" t="e">
        <f aca="false">SUM(#REF!)</f>
        <v>#REF!</v>
      </c>
      <c r="T80" s="391" t="e">
        <f aca="false">SUM(#REF!)</f>
        <v>#REF!</v>
      </c>
      <c r="U80" s="391" t="e">
        <f aca="false">SUM(#REF!)</f>
        <v>#REF!</v>
      </c>
      <c r="V80" s="391" t="e">
        <f aca="false">SUM(#REF!)</f>
        <v>#REF!</v>
      </c>
      <c r="W80" s="391" t="e">
        <f aca="false">SUM(#REF!)</f>
        <v>#REF!</v>
      </c>
      <c r="X80" s="391" t="e">
        <f aca="false">SUM(#REF!)</f>
        <v>#REF!</v>
      </c>
      <c r="Y80" s="391" t="e">
        <f aca="false">SUM(#REF!)</f>
        <v>#REF!</v>
      </c>
      <c r="Z80" s="234"/>
      <c r="AA80" s="233"/>
    </row>
    <row r="81" customFormat="false" ht="12.75" hidden="false" customHeight="false" outlineLevel="0" collapsed="false">
      <c r="A81" s="387" t="s">
        <v>126</v>
      </c>
      <c r="B81" s="392" t="e">
        <f aca="false" t="array" ref="B81:B81">IF(SUM(#REF!)=0,0,SUM(#REF!*#REF!)/SUM(#REF!))</f>
        <v>#REF!</v>
      </c>
      <c r="C81" s="392" t="e">
        <f aca="false" t="array" ref="C81:C81">IF(SUM(#REF!)=0,0,SUM(#REF!*#REF!)/SUM(#REF!))</f>
        <v>#REF!</v>
      </c>
      <c r="D81" s="392" t="e">
        <f aca="false" t="array" ref="D81:D81">IF(SUM(#REF!)=0,0,SUM(#REF!*#REF!)/SUM(#REF!))</f>
        <v>#REF!</v>
      </c>
      <c r="E81" s="392" t="e">
        <f aca="false" t="array" ref="E81:E81">IF(SUM(#REF!)=0,0,SUM(#REF!*#REF!)/SUM(#REF!))</f>
        <v>#REF!</v>
      </c>
      <c r="F81" s="392" t="e">
        <f aca="false" t="array" ref="F81:F81">IF(SUM(#REF!)=0,0,SUM(#REF!*#REF!)/SUM(#REF!))</f>
        <v>#REF!</v>
      </c>
      <c r="G81" s="392" t="e">
        <f aca="false" t="array" ref="G81:G81">IF(SUM(#REF!)=0,0,SUM(#REF!*#REF!)/SUM(#REF!))</f>
        <v>#REF!</v>
      </c>
      <c r="H81" s="392" t="e">
        <f aca="false" t="array" ref="H81:H81">IF(SUM(#REF!)=0,0,SUM(#REF!*#REF!)/SUM(#REF!))</f>
        <v>#REF!</v>
      </c>
      <c r="I81" s="392" t="e">
        <f aca="false" t="array" ref="I81:I81">IF(SUM(#REF!)=0,0,SUM(#REF!*#REF!)/SUM(#REF!))</f>
        <v>#REF!</v>
      </c>
      <c r="J81" s="392" t="e">
        <f aca="false" t="array" ref="J81:J81">IF(SUM(#REF!)=0,0,SUM(#REF!*#REF!)/SUM(#REF!))</f>
        <v>#REF!</v>
      </c>
      <c r="K81" s="392" t="e">
        <f aca="false" t="array" ref="K81:K81">IF(SUM(#REF!)=0,0,SUM(#REF!*#REF!)/SUM(#REF!))</f>
        <v>#REF!</v>
      </c>
      <c r="L81" s="392" t="e">
        <f aca="false" t="array" ref="L81:L81">IF(SUM(#REF!)=0,0,SUM(#REF!*#REF!)/SUM(#REF!))</f>
        <v>#REF!</v>
      </c>
      <c r="M81" s="392" t="e">
        <f aca="false" t="array" ref="M81:M81">IF(SUM(#REF!)=0,0,SUM(#REF!*#REF!)/SUM(#REF!))</f>
        <v>#REF!</v>
      </c>
      <c r="N81" s="392" t="e">
        <f aca="false" t="array" ref="N81:N81">IF(SUM(#REF!)=0,0,SUM(#REF!*#REF!)/SUM(#REF!))</f>
        <v>#REF!</v>
      </c>
      <c r="O81" s="392" t="e">
        <f aca="false" t="array" ref="O81:O81">IF(SUM(#REF!)=0,0,SUM(#REF!*#REF!)/SUM(#REF!))</f>
        <v>#REF!</v>
      </c>
      <c r="P81" s="389" t="e">
        <f aca="false" t="array" ref="P81:P81">IF(SUM(#REF!)=0,0,SUM(#REF!*#REF!)/SUM(#REF!))</f>
        <v>#REF!</v>
      </c>
      <c r="Q81" s="392" t="e">
        <f aca="false" t="array" ref="Q81:Q81">IF(SUM(#REF!)=0,0,SUM(#REF!*#REF!)/SUM(#REF!))</f>
        <v>#REF!</v>
      </c>
      <c r="R81" s="392" t="e">
        <f aca="false" t="array" ref="R81:R81">IF(SUM(#REF!)=0,0,SUM(#REF!*#REF!)/SUM(#REF!))</f>
        <v>#REF!</v>
      </c>
      <c r="S81" s="392" t="e">
        <f aca="false" t="array" ref="S81:S81">IF(SUM(#REF!)=0,0,SUM(#REF!*#REF!)/SUM(#REF!))</f>
        <v>#REF!</v>
      </c>
      <c r="T81" s="392" t="e">
        <f aca="false" t="array" ref="T81:T81">IF(SUM(#REF!)=0,0,SUM(#REF!*#REF!)/SUM(#REF!))</f>
        <v>#REF!</v>
      </c>
      <c r="U81" s="392" t="e">
        <f aca="false" t="array" ref="U81:U81">IF(SUM(#REF!)=0,0,SUM(#REF!*#REF!)/SUM(#REF!))</f>
        <v>#REF!</v>
      </c>
      <c r="V81" s="392" t="e">
        <f aca="false" t="array" ref="V81:V81">IF(SUM(#REF!)=0,0,SUM(#REF!*#REF!)/SUM(#REF!))</f>
        <v>#REF!</v>
      </c>
      <c r="W81" s="392" t="e">
        <f aca="false" t="array" ref="W81:W81">IF(SUM(#REF!)=0,0,SUM(#REF!*#REF!)/SUM(#REF!))</f>
        <v>#REF!</v>
      </c>
      <c r="X81" s="392" t="e">
        <f aca="false" t="array" ref="X81:X81">IF(SUM(#REF!)=0,0,SUM(#REF!*#REF!)/SUM(#REF!))</f>
        <v>#REF!</v>
      </c>
      <c r="Y81" s="392" t="e">
        <f aca="false" t="array" ref="Y81:Y81">IF(SUM(#REF!)=0,0,SUM(#REF!*#REF!)/SUM(#REF!))</f>
        <v>#REF!</v>
      </c>
      <c r="Z81" s="234"/>
      <c r="AA81" s="233"/>
    </row>
    <row r="82" customFormat="false" ht="12.75" hidden="false" customHeight="false" outlineLevel="0" collapsed="false">
      <c r="A82" s="393"/>
      <c r="B82" s="394" t="s">
        <v>127</v>
      </c>
      <c r="C82" s="394" t="s">
        <v>128</v>
      </c>
      <c r="D82" s="395"/>
      <c r="E82" s="395"/>
      <c r="F82" s="395"/>
      <c r="G82" s="395"/>
      <c r="H82" s="395"/>
      <c r="I82" s="395"/>
      <c r="J82" s="395"/>
      <c r="K82" s="395"/>
      <c r="L82" s="395"/>
      <c r="M82" s="395"/>
      <c r="N82" s="395"/>
      <c r="O82" s="395"/>
      <c r="P82" s="395"/>
      <c r="Q82" s="395"/>
      <c r="R82" s="395"/>
      <c r="S82" s="395"/>
      <c r="T82" s="395"/>
      <c r="U82" s="395"/>
      <c r="V82" s="395"/>
      <c r="W82" s="395"/>
      <c r="X82" s="395"/>
      <c r="Y82" s="395"/>
      <c r="Z82" s="380"/>
      <c r="AA82" s="379"/>
      <c r="AB82" s="396"/>
      <c r="AC82" s="396"/>
      <c r="AD82" s="396"/>
      <c r="AE82" s="396"/>
      <c r="AF82" s="396"/>
      <c r="AG82" s="396"/>
      <c r="AH82" s="396"/>
      <c r="AI82" s="396"/>
      <c r="AJ82" s="396"/>
      <c r="AK82" s="396"/>
      <c r="AL82" s="396"/>
      <c r="AM82" s="396"/>
      <c r="AN82" s="396"/>
      <c r="AO82" s="396"/>
      <c r="AP82" s="396"/>
      <c r="AQ82" s="396"/>
      <c r="AR82" s="396"/>
      <c r="AS82" s="396"/>
      <c r="AT82" s="396"/>
      <c r="AU82" s="396"/>
      <c r="AV82" s="396"/>
      <c r="AW82" s="396"/>
      <c r="AX82" s="396"/>
      <c r="AY82" s="396"/>
      <c r="AZ82" s="396"/>
      <c r="BA82" s="396"/>
      <c r="BB82" s="396"/>
      <c r="BC82" s="396"/>
      <c r="BD82" s="396"/>
      <c r="BE82" s="396"/>
      <c r="BF82" s="396"/>
      <c r="BG82" s="396"/>
      <c r="BH82" s="396"/>
      <c r="BI82" s="396"/>
      <c r="BJ82" s="396"/>
      <c r="BK82" s="396"/>
      <c r="BL82" s="396"/>
      <c r="BM82" s="396"/>
      <c r="BN82" s="396"/>
      <c r="BO82" s="396"/>
      <c r="BP82" s="396"/>
      <c r="BQ82" s="396"/>
      <c r="BR82" s="396"/>
      <c r="BS82" s="396"/>
      <c r="BT82" s="396"/>
      <c r="BU82" s="396"/>
      <c r="BV82" s="396"/>
      <c r="BW82" s="396"/>
      <c r="BX82" s="396"/>
      <c r="BY82" s="396"/>
      <c r="BZ82" s="396"/>
      <c r="CA82" s="396"/>
      <c r="CB82" s="396"/>
      <c r="CC82" s="396"/>
      <c r="CD82" s="396"/>
      <c r="CE82" s="396"/>
      <c r="CF82" s="396"/>
      <c r="CG82" s="396"/>
      <c r="CH82" s="396"/>
      <c r="CI82" s="396"/>
      <c r="CJ82" s="396"/>
      <c r="CK82" s="396"/>
      <c r="CL82" s="396"/>
      <c r="CM82" s="396"/>
      <c r="CN82" s="396"/>
      <c r="CO82" s="396"/>
      <c r="CP82" s="396"/>
      <c r="CQ82" s="396"/>
      <c r="CR82" s="396"/>
      <c r="CS82" s="396"/>
      <c r="CT82" s="396"/>
      <c r="CU82" s="396"/>
      <c r="CV82" s="396"/>
      <c r="CW82" s="396"/>
      <c r="CX82" s="396"/>
      <c r="CY82" s="396"/>
      <c r="CZ82" s="396"/>
      <c r="DA82" s="396"/>
      <c r="DB82" s="396"/>
      <c r="DC82" s="396"/>
      <c r="DD82" s="396"/>
      <c r="DE82" s="396"/>
      <c r="DF82" s="396"/>
      <c r="DG82" s="396"/>
      <c r="DH82" s="396"/>
      <c r="DI82" s="396"/>
      <c r="DJ82" s="396"/>
      <c r="DK82" s="396"/>
      <c r="DL82" s="396"/>
      <c r="DM82" s="396"/>
      <c r="DN82" s="396"/>
      <c r="DO82" s="396"/>
      <c r="DP82" s="396"/>
      <c r="DQ82" s="396"/>
      <c r="DR82" s="396"/>
      <c r="DS82" s="396"/>
      <c r="DT82" s="396"/>
      <c r="DU82" s="396"/>
      <c r="DV82" s="396"/>
      <c r="DW82" s="396"/>
      <c r="DX82" s="396"/>
      <c r="DY82" s="396"/>
      <c r="DZ82" s="396"/>
      <c r="EA82" s="396"/>
      <c r="EB82" s="396"/>
      <c r="EC82" s="396"/>
      <c r="ED82" s="396"/>
      <c r="EE82" s="396"/>
      <c r="EF82" s="396"/>
      <c r="EG82" s="396"/>
      <c r="EH82" s="396"/>
      <c r="EI82" s="396"/>
      <c r="EJ82" s="396"/>
      <c r="EK82" s="396"/>
      <c r="EL82" s="396"/>
      <c r="EM82" s="396"/>
      <c r="EN82" s="396"/>
      <c r="EO82" s="396"/>
      <c r="EP82" s="396"/>
      <c r="EQ82" s="396"/>
      <c r="ER82" s="396"/>
      <c r="ES82" s="396"/>
      <c r="ET82" s="396"/>
      <c r="EU82" s="396"/>
      <c r="EV82" s="396"/>
      <c r="EW82" s="396"/>
      <c r="EX82" s="396"/>
      <c r="EY82" s="396"/>
      <c r="EZ82" s="396"/>
      <c r="FA82" s="396"/>
      <c r="FB82" s="396"/>
      <c r="FC82" s="396"/>
      <c r="FD82" s="396"/>
      <c r="FE82" s="396"/>
      <c r="FF82" s="396"/>
      <c r="FG82" s="396"/>
      <c r="FH82" s="396"/>
      <c r="FI82" s="396"/>
      <c r="FJ82" s="396"/>
      <c r="FK82" s="396"/>
      <c r="FL82" s="396"/>
      <c r="FM82" s="396"/>
      <c r="FN82" s="396"/>
      <c r="FO82" s="396"/>
      <c r="FP82" s="396"/>
      <c r="FQ82" s="396"/>
      <c r="FR82" s="396"/>
      <c r="FS82" s="396"/>
      <c r="FT82" s="396"/>
      <c r="FU82" s="396"/>
      <c r="FV82" s="396"/>
      <c r="FW82" s="396"/>
      <c r="FX82" s="396"/>
      <c r="FY82" s="396"/>
      <c r="FZ82" s="396"/>
      <c r="GA82" s="396"/>
      <c r="GB82" s="396"/>
      <c r="GC82" s="396"/>
      <c r="GD82" s="396"/>
      <c r="GE82" s="396"/>
      <c r="GF82" s="396"/>
      <c r="GG82" s="396"/>
      <c r="GH82" s="396"/>
      <c r="GI82" s="396"/>
      <c r="GJ82" s="396"/>
      <c r="GK82" s="396"/>
      <c r="GL82" s="396"/>
      <c r="GM82" s="396"/>
      <c r="GN82" s="396"/>
      <c r="GO82" s="396"/>
      <c r="GP82" s="396"/>
      <c r="GQ82" s="396"/>
      <c r="GR82" s="396"/>
      <c r="GS82" s="396"/>
      <c r="GT82" s="396"/>
      <c r="GU82" s="396"/>
      <c r="GV82" s="396"/>
      <c r="GW82" s="396"/>
      <c r="GX82" s="396"/>
      <c r="GY82" s="396"/>
      <c r="GZ82" s="396"/>
      <c r="HA82" s="396"/>
      <c r="HB82" s="396"/>
      <c r="HC82" s="396"/>
      <c r="HD82" s="396"/>
      <c r="HE82" s="396"/>
      <c r="HF82" s="396"/>
      <c r="HG82" s="396"/>
      <c r="HH82" s="396"/>
      <c r="HI82" s="396"/>
      <c r="HJ82" s="396"/>
      <c r="HK82" s="396"/>
      <c r="HL82" s="396"/>
      <c r="HM82" s="396"/>
      <c r="HN82" s="396"/>
      <c r="HO82" s="396"/>
      <c r="HP82" s="396"/>
      <c r="HQ82" s="396"/>
      <c r="HR82" s="396"/>
      <c r="HS82" s="396"/>
      <c r="HT82" s="396"/>
      <c r="HU82" s="396"/>
      <c r="HV82" s="396"/>
      <c r="HW82" s="396"/>
      <c r="HX82" s="396"/>
      <c r="HY82" s="396"/>
      <c r="HZ82" s="396"/>
      <c r="IA82" s="396"/>
      <c r="IB82" s="396"/>
      <c r="IC82" s="396"/>
      <c r="ID82" s="396"/>
      <c r="IE82" s="396"/>
      <c r="IF82" s="396"/>
      <c r="IG82" s="396"/>
      <c r="IH82" s="396"/>
      <c r="II82" s="396"/>
      <c r="IJ82" s="396"/>
      <c r="IK82" s="396"/>
      <c r="IL82" s="396"/>
      <c r="IM82" s="396"/>
      <c r="IN82" s="396"/>
      <c r="IO82" s="396"/>
      <c r="IP82" s="396"/>
      <c r="IQ82" s="396"/>
      <c r="IR82" s="396"/>
      <c r="IS82" s="396"/>
      <c r="IT82" s="396"/>
      <c r="IU82" s="396"/>
      <c r="IV82" s="396"/>
      <c r="IW82" s="396"/>
    </row>
    <row r="83" customFormat="false" ht="12.75" hidden="false" customHeight="false" outlineLevel="0" collapsed="false">
      <c r="A83" s="387" t="s">
        <v>129</v>
      </c>
      <c r="B83" s="391" t="n">
        <f aca="false">SUM(B78:Y78)</f>
        <v>2300</v>
      </c>
      <c r="C83" s="389" t="e">
        <f aca="false" t="array" ref="C83:C83">IF(SUM(#REF!)=0,0,SUM(#REF!*#REF!)/SUM(#REF!))</f>
        <v>#REF!</v>
      </c>
      <c r="D83" s="212"/>
      <c r="E83" s="212"/>
      <c r="F83" s="212"/>
      <c r="G83" s="212"/>
      <c r="H83" s="212"/>
      <c r="I83" s="212"/>
      <c r="J83" s="212"/>
      <c r="K83" s="212"/>
      <c r="L83" s="212"/>
      <c r="M83" s="212"/>
      <c r="N83" s="212"/>
      <c r="O83" s="212"/>
      <c r="P83" s="212"/>
      <c r="Q83" s="212"/>
      <c r="R83" s="212"/>
      <c r="S83" s="212"/>
      <c r="T83" s="212"/>
      <c r="U83" s="212"/>
      <c r="V83" s="212"/>
      <c r="W83" s="212"/>
      <c r="X83" s="212"/>
      <c r="Y83" s="212"/>
      <c r="Z83" s="234"/>
      <c r="AA83" s="233"/>
    </row>
    <row r="84" customFormat="false" ht="12.75" hidden="false" customHeight="false" outlineLevel="0" collapsed="false">
      <c r="A84" s="387" t="s">
        <v>130</v>
      </c>
      <c r="B84" s="391" t="e">
        <f aca="false">SUM(B80:Y80)</f>
        <v>#REF!</v>
      </c>
      <c r="C84" s="389" t="e">
        <f aca="false" t="array" ref="C84:C84">IF(SUM(#REF!)=0,0,SUM(#REF!*#REF!)/SUM(#REF!))</f>
        <v>#REF!</v>
      </c>
      <c r="D84" s="212"/>
      <c r="E84" s="212"/>
      <c r="F84" s="212"/>
      <c r="G84" s="212"/>
      <c r="H84" s="212"/>
      <c r="I84" s="212"/>
      <c r="J84" s="212"/>
      <c r="K84" s="212"/>
      <c r="L84" s="212"/>
      <c r="M84" s="212"/>
      <c r="N84" s="212"/>
      <c r="O84" s="212"/>
      <c r="P84" s="212"/>
      <c r="Q84" s="212"/>
      <c r="R84" s="212"/>
      <c r="S84" s="212"/>
      <c r="T84" s="212"/>
      <c r="U84" s="212"/>
      <c r="V84" s="212"/>
      <c r="W84" s="212"/>
      <c r="X84" s="212"/>
      <c r="Y84" s="212"/>
      <c r="Z84" s="234"/>
      <c r="AA84" s="233"/>
    </row>
    <row r="85" customFormat="false" ht="13.5" hidden="false" customHeight="false" outlineLevel="0" collapsed="false">
      <c r="A85" s="387"/>
      <c r="Z85" s="234"/>
      <c r="AA85" s="233"/>
    </row>
    <row r="86" customFormat="false" ht="12.75" hidden="false" customHeight="false" outlineLevel="0" collapsed="false">
      <c r="A86" s="387"/>
      <c r="X86" s="397"/>
      <c r="Y86" s="398" t="s">
        <v>131</v>
      </c>
      <c r="Z86" s="399" t="e">
        <f aca="false">SUM(Z89,Z92,Z95,Z98,Z101,Z105,Z110,Z115,Z120,Z125,Z130,Z135,Z140,Z145,Z150,Z155,Z160)</f>
        <v>#VALUE!</v>
      </c>
    </row>
    <row r="87" customFormat="false" ht="12.75" hidden="false" customHeight="false" outlineLevel="0" collapsed="false">
      <c r="X87" s="400"/>
      <c r="Y87" s="401" t="s">
        <v>132</v>
      </c>
      <c r="Z87" s="402" t="e">
        <f aca="false">SUM(Z90,Z93,Z96,Z99,Z102,Z107,Z112,Z117,Z122,Z127,Z132,Z137,Z142,Z147,Z152,Z157,Z162)</f>
        <v>#VALUE!</v>
      </c>
    </row>
    <row r="88" customFormat="false" ht="13.5" hidden="false" customHeight="false" outlineLevel="0" collapsed="false">
      <c r="A88" s="208" t="s">
        <v>133</v>
      </c>
      <c r="X88" s="403"/>
      <c r="Y88" s="404" t="s">
        <v>134</v>
      </c>
      <c r="Z88" s="405" t="e">
        <f aca="false">Z86-Z87</f>
        <v>#VALUE!</v>
      </c>
    </row>
    <row r="89" customFormat="false" ht="12.75" hidden="false" customHeight="false" outlineLevel="0" collapsed="false">
      <c r="A89" s="406" t="str">
        <f aca="false">Economics!A28</f>
        <v>4 Corners Unit 4</v>
      </c>
      <c r="B89" s="407" t="n">
        <f aca="false">B56</f>
        <v>96</v>
      </c>
      <c r="C89" s="407" t="n">
        <f aca="false">C56</f>
        <v>96</v>
      </c>
      <c r="D89" s="407" t="n">
        <f aca="false">D56</f>
        <v>95</v>
      </c>
      <c r="E89" s="407" t="n">
        <f aca="false">E56</f>
        <v>94</v>
      </c>
      <c r="F89" s="407" t="n">
        <f aca="false">F56</f>
        <v>95</v>
      </c>
      <c r="G89" s="407" t="n">
        <f aca="false">G56</f>
        <v>95</v>
      </c>
      <c r="H89" s="407" t="n">
        <f aca="false">H56</f>
        <v>94</v>
      </c>
      <c r="I89" s="407" t="n">
        <f aca="false">I56</f>
        <v>95</v>
      </c>
      <c r="J89" s="407" t="n">
        <f aca="false">J56</f>
        <v>95</v>
      </c>
      <c r="K89" s="407" t="n">
        <f aca="false">K56</f>
        <v>97</v>
      </c>
      <c r="L89" s="407" t="n">
        <f aca="false">L56</f>
        <v>98</v>
      </c>
      <c r="M89" s="407" t="n">
        <f aca="false">M57</f>
        <v>0</v>
      </c>
      <c r="N89" s="407" t="n">
        <f aca="false">N56</f>
        <v>98</v>
      </c>
      <c r="O89" s="407" t="n">
        <f aca="false">O56</f>
        <v>98</v>
      </c>
      <c r="P89" s="407" t="n">
        <f aca="false">P56</f>
        <v>97</v>
      </c>
      <c r="Q89" s="407" t="n">
        <f aca="false">Q56</f>
        <v>97</v>
      </c>
      <c r="R89" s="407" t="n">
        <f aca="false">R56</f>
        <v>97</v>
      </c>
      <c r="S89" s="407" t="n">
        <f aca="false">S56</f>
        <v>97</v>
      </c>
      <c r="T89" s="407" t="n">
        <f aca="false">T56</f>
        <v>98</v>
      </c>
      <c r="U89" s="407" t="n">
        <f aca="false">U56</f>
        <v>98</v>
      </c>
      <c r="V89" s="407" t="n">
        <f aca="false">V56</f>
        <v>97</v>
      </c>
      <c r="W89" s="407" t="n">
        <f aca="false">W56</f>
        <v>98</v>
      </c>
      <c r="X89" s="407" t="n">
        <f aca="false">X56</f>
        <v>98</v>
      </c>
      <c r="Y89" s="407" t="n">
        <f aca="false">Y56</f>
        <v>82</v>
      </c>
      <c r="Z89" s="408" t="n">
        <f aca="false" t="array" ref="Z89:Z89">SUM(B89:Y89*Economics!F$28)</f>
        <v>28830.1104</v>
      </c>
    </row>
    <row r="90" customFormat="false" ht="12.75" hidden="false" customHeight="false" outlineLevel="0" collapsed="false">
      <c r="A90" s="409" t="s">
        <v>132</v>
      </c>
      <c r="B90" s="410" t="n">
        <v>103</v>
      </c>
      <c r="C90" s="410" t="n">
        <v>52</v>
      </c>
      <c r="D90" s="410" t="n">
        <v>2</v>
      </c>
      <c r="E90" s="410" t="n">
        <v>2</v>
      </c>
      <c r="F90" s="410" t="n">
        <v>2</v>
      </c>
      <c r="G90" s="410" t="n">
        <v>2</v>
      </c>
      <c r="H90" s="410" t="n">
        <v>52</v>
      </c>
      <c r="I90" s="410" t="n">
        <v>52</v>
      </c>
      <c r="J90" s="410" t="n">
        <v>52</v>
      </c>
      <c r="K90" s="410" t="n">
        <v>52</v>
      </c>
      <c r="L90" s="410" t="n">
        <v>103</v>
      </c>
      <c r="M90" s="410" t="n">
        <v>103</v>
      </c>
      <c r="N90" s="410" t="n">
        <v>103</v>
      </c>
      <c r="O90" s="410" t="n">
        <v>103</v>
      </c>
      <c r="P90" s="410" t="n">
        <v>103</v>
      </c>
      <c r="Q90" s="410" t="n">
        <v>103</v>
      </c>
      <c r="R90" s="410" t="n">
        <v>103</v>
      </c>
      <c r="S90" s="410" t="n">
        <v>103</v>
      </c>
      <c r="T90" s="410" t="n">
        <v>103</v>
      </c>
      <c r="U90" s="410" t="n">
        <v>103</v>
      </c>
      <c r="V90" s="410" t="n">
        <v>52</v>
      </c>
      <c r="W90" s="410" t="n">
        <v>52</v>
      </c>
      <c r="X90" s="410" t="n">
        <v>52</v>
      </c>
      <c r="Y90" s="410" t="n">
        <v>52</v>
      </c>
      <c r="Z90" s="411" t="n">
        <f aca="false" t="array" ref="Z90:Z90">SUM(B90:Y90*Economics!F$28)</f>
        <v>21037.48192</v>
      </c>
    </row>
    <row r="91" customFormat="false" ht="13.5" hidden="false" customHeight="false" outlineLevel="0" collapsed="false">
      <c r="A91" s="412" t="s">
        <v>134</v>
      </c>
      <c r="B91" s="413" t="n">
        <f aca="false">B90-B89</f>
        <v>7</v>
      </c>
      <c r="C91" s="413" t="n">
        <f aca="false">C90-C89</f>
        <v>-44</v>
      </c>
      <c r="D91" s="413" t="n">
        <f aca="false">D90-D89</f>
        <v>-93</v>
      </c>
      <c r="E91" s="413" t="n">
        <f aca="false">E90-E89</f>
        <v>-92</v>
      </c>
      <c r="F91" s="413" t="n">
        <f aca="false">F90-F89</f>
        <v>-93</v>
      </c>
      <c r="G91" s="413" t="n">
        <f aca="false">G90-G89</f>
        <v>-93</v>
      </c>
      <c r="H91" s="413" t="n">
        <f aca="false">H90-H89</f>
        <v>-42</v>
      </c>
      <c r="I91" s="413" t="n">
        <f aca="false">I90-I89</f>
        <v>-43</v>
      </c>
      <c r="J91" s="413" t="n">
        <f aca="false">J90-J89</f>
        <v>-43</v>
      </c>
      <c r="K91" s="413" t="n">
        <f aca="false">K90-K89</f>
        <v>-45</v>
      </c>
      <c r="L91" s="413" t="n">
        <f aca="false">L90-L89</f>
        <v>5</v>
      </c>
      <c r="M91" s="413" t="n">
        <f aca="false">M90-M89</f>
        <v>103</v>
      </c>
      <c r="N91" s="413" t="n">
        <f aca="false">N90-N89</f>
        <v>5</v>
      </c>
      <c r="O91" s="413" t="n">
        <f aca="false">O90-O89</f>
        <v>5</v>
      </c>
      <c r="P91" s="413" t="n">
        <f aca="false">P90-P89</f>
        <v>6</v>
      </c>
      <c r="Q91" s="413" t="n">
        <f aca="false">Q90-Q89</f>
        <v>6</v>
      </c>
      <c r="R91" s="413" t="n">
        <f aca="false">R90-R89</f>
        <v>6</v>
      </c>
      <c r="S91" s="413" t="n">
        <f aca="false">S90-S89</f>
        <v>6</v>
      </c>
      <c r="T91" s="413" t="n">
        <f aca="false">T90-T89</f>
        <v>5</v>
      </c>
      <c r="U91" s="413" t="n">
        <f aca="false">U90-U89</f>
        <v>5</v>
      </c>
      <c r="V91" s="413" t="n">
        <f aca="false">V90-V89</f>
        <v>-45</v>
      </c>
      <c r="W91" s="413" t="n">
        <f aca="false">W90-W89</f>
        <v>-46</v>
      </c>
      <c r="X91" s="413" t="n">
        <f aca="false">X90-X89</f>
        <v>-46</v>
      </c>
      <c r="Y91" s="413" t="n">
        <f aca="false">Y90-Y89</f>
        <v>-30</v>
      </c>
      <c r="Z91" s="414" t="n">
        <f aca="false">Z89-Z90</f>
        <v>7792.62848</v>
      </c>
    </row>
    <row r="92" customFormat="false" ht="12.75" hidden="false" customHeight="false" outlineLevel="0" collapsed="false">
      <c r="A92" s="415" t="str">
        <f aca="false">Economics!A29</f>
        <v>4 Corners Unit 5</v>
      </c>
      <c r="B92" s="416" t="n">
        <f aca="false">B57</f>
        <v>0</v>
      </c>
      <c r="C92" s="416" t="n">
        <f aca="false">C57</f>
        <v>0</v>
      </c>
      <c r="D92" s="416" t="n">
        <f aca="false">D57</f>
        <v>0</v>
      </c>
      <c r="E92" s="416" t="n">
        <f aca="false">E57</f>
        <v>0</v>
      </c>
      <c r="F92" s="416" t="n">
        <f aca="false">F57</f>
        <v>0</v>
      </c>
      <c r="G92" s="416" t="n">
        <f aca="false">G57</f>
        <v>0</v>
      </c>
      <c r="H92" s="416" t="n">
        <f aca="false">H57</f>
        <v>0</v>
      </c>
      <c r="I92" s="416" t="n">
        <f aca="false">I57</f>
        <v>0</v>
      </c>
      <c r="J92" s="416" t="n">
        <f aca="false">J57</f>
        <v>0</v>
      </c>
      <c r="K92" s="416" t="n">
        <f aca="false">K57</f>
        <v>0</v>
      </c>
      <c r="L92" s="416" t="n">
        <f aca="false">L57</f>
        <v>0</v>
      </c>
      <c r="M92" s="416" t="e">
        <f aca="false">#REF!</f>
        <v>#REF!</v>
      </c>
      <c r="N92" s="416" t="n">
        <f aca="false">N57</f>
        <v>0</v>
      </c>
      <c r="O92" s="416" t="n">
        <f aca="false">O57</f>
        <v>0</v>
      </c>
      <c r="P92" s="416" t="n">
        <f aca="false">P57</f>
        <v>0</v>
      </c>
      <c r="Q92" s="416" t="n">
        <f aca="false">Q57</f>
        <v>0</v>
      </c>
      <c r="R92" s="416" t="n">
        <f aca="false">R57</f>
        <v>0</v>
      </c>
      <c r="S92" s="416" t="n">
        <f aca="false">S57</f>
        <v>0</v>
      </c>
      <c r="T92" s="416" t="n">
        <f aca="false">T57</f>
        <v>0</v>
      </c>
      <c r="U92" s="416" t="n">
        <f aca="false">U57</f>
        <v>0</v>
      </c>
      <c r="V92" s="416" t="n">
        <f aca="false">V57</f>
        <v>0</v>
      </c>
      <c r="W92" s="416" t="n">
        <f aca="false">W57</f>
        <v>0</v>
      </c>
      <c r="X92" s="416" t="n">
        <f aca="false">X57</f>
        <v>0</v>
      </c>
      <c r="Y92" s="416" t="n">
        <f aca="false">Y57</f>
        <v>0</v>
      </c>
      <c r="Z92" s="417" t="e">
        <f aca="false" t="array" ref="Z92:Z92">SUM(B92:Y92*Economics!F$29)</f>
        <v>#REF!</v>
      </c>
    </row>
    <row r="93" customFormat="false" ht="12.75" hidden="false" customHeight="false" outlineLevel="0" collapsed="false">
      <c r="A93" s="409" t="s">
        <v>132</v>
      </c>
      <c r="B93" s="410" t="n">
        <v>50</v>
      </c>
      <c r="C93" s="410"/>
      <c r="D93" s="410"/>
      <c r="E93" s="410"/>
      <c r="F93" s="410"/>
      <c r="G93" s="410"/>
      <c r="H93" s="410"/>
      <c r="I93" s="410"/>
      <c r="J93" s="410"/>
      <c r="K93" s="410"/>
      <c r="L93" s="410"/>
      <c r="M93" s="410"/>
      <c r="N93" s="410"/>
      <c r="O93" s="410"/>
      <c r="P93" s="410"/>
      <c r="Q93" s="410"/>
      <c r="R93" s="410"/>
      <c r="S93" s="410"/>
      <c r="T93" s="410"/>
      <c r="U93" s="410"/>
      <c r="V93" s="410"/>
      <c r="W93" s="410"/>
      <c r="X93" s="410"/>
      <c r="Y93" s="410"/>
      <c r="Z93" s="411" t="n">
        <f aca="false" t="array" ref="Z93:Z93">SUM(B93:Y93*Economics!F$29)</f>
        <v>653.744</v>
      </c>
    </row>
    <row r="94" customFormat="false" ht="13.5" hidden="false" customHeight="false" outlineLevel="0" collapsed="false">
      <c r="A94" s="412" t="s">
        <v>134</v>
      </c>
      <c r="B94" s="413" t="n">
        <f aca="false">B93-B92</f>
        <v>50</v>
      </c>
      <c r="C94" s="413" t="n">
        <f aca="false">C93-C92</f>
        <v>0</v>
      </c>
      <c r="D94" s="413" t="n">
        <f aca="false">D93-D92</f>
        <v>0</v>
      </c>
      <c r="E94" s="413" t="n">
        <f aca="false">E93-E92</f>
        <v>0</v>
      </c>
      <c r="F94" s="413" t="n">
        <f aca="false">F93-F92</f>
        <v>0</v>
      </c>
      <c r="G94" s="413" t="n">
        <f aca="false">G93-G92</f>
        <v>0</v>
      </c>
      <c r="H94" s="413" t="n">
        <f aca="false">H93-H92</f>
        <v>0</v>
      </c>
      <c r="I94" s="413" t="n">
        <f aca="false">I93-I92</f>
        <v>0</v>
      </c>
      <c r="J94" s="413" t="n">
        <f aca="false">J93-J92</f>
        <v>0</v>
      </c>
      <c r="K94" s="413" t="n">
        <f aca="false">K93-K92</f>
        <v>0</v>
      </c>
      <c r="L94" s="413" t="n">
        <f aca="false">L93-L92</f>
        <v>0</v>
      </c>
      <c r="M94" s="413" t="e">
        <f aca="false">M93-M92</f>
        <v>#REF!</v>
      </c>
      <c r="N94" s="413" t="n">
        <f aca="false">N93-N92</f>
        <v>0</v>
      </c>
      <c r="O94" s="413" t="n">
        <f aca="false">O93-O92</f>
        <v>0</v>
      </c>
      <c r="P94" s="413" t="n">
        <f aca="false">P93-P92</f>
        <v>0</v>
      </c>
      <c r="Q94" s="413" t="n">
        <f aca="false">Q93-Q92</f>
        <v>0</v>
      </c>
      <c r="R94" s="413" t="n">
        <f aca="false">R93-R92</f>
        <v>0</v>
      </c>
      <c r="S94" s="413" t="n">
        <f aca="false">S93-S92</f>
        <v>0</v>
      </c>
      <c r="T94" s="413" t="n">
        <f aca="false">T93-T92</f>
        <v>0</v>
      </c>
      <c r="U94" s="413" t="n">
        <f aca="false">U93-U92</f>
        <v>0</v>
      </c>
      <c r="V94" s="413" t="n">
        <f aca="false">V93-V92</f>
        <v>0</v>
      </c>
      <c r="W94" s="413" t="n">
        <f aca="false">W93-W92</f>
        <v>0</v>
      </c>
      <c r="X94" s="413" t="n">
        <f aca="false">X93-X92</f>
        <v>0</v>
      </c>
      <c r="Y94" s="413" t="n">
        <f aca="false">Y93-Y92</f>
        <v>0</v>
      </c>
      <c r="Z94" s="414" t="e">
        <f aca="false">Z92-Z93</f>
        <v>#REF!</v>
      </c>
    </row>
    <row r="95" customFormat="false" ht="12.75" hidden="false" customHeight="false" outlineLevel="0" collapsed="false">
      <c r="A95" s="415" t="str">
        <f aca="false">Economics!A30</f>
        <v>PV Unit 1</v>
      </c>
      <c r="B95" s="416" t="n">
        <f aca="false">B53</f>
        <v>64</v>
      </c>
      <c r="C95" s="416" t="n">
        <f aca="false">C53</f>
        <v>64</v>
      </c>
      <c r="D95" s="416" t="n">
        <f aca="false">D53</f>
        <v>64</v>
      </c>
      <c r="E95" s="416" t="n">
        <f aca="false">E53</f>
        <v>64</v>
      </c>
      <c r="F95" s="416" t="n">
        <f aca="false">F53</f>
        <v>64</v>
      </c>
      <c r="G95" s="416" t="n">
        <f aca="false">G53</f>
        <v>64</v>
      </c>
      <c r="H95" s="416" t="n">
        <f aca="false">H53</f>
        <v>64</v>
      </c>
      <c r="I95" s="416" t="n">
        <f aca="false">I53</f>
        <v>64</v>
      </c>
      <c r="J95" s="416" t="n">
        <f aca="false">J53</f>
        <v>64</v>
      </c>
      <c r="K95" s="416" t="n">
        <f aca="false">K53</f>
        <v>64</v>
      </c>
      <c r="L95" s="416" t="n">
        <f aca="false">L53</f>
        <v>64</v>
      </c>
      <c r="M95" s="416" t="n">
        <f aca="false">M53</f>
        <v>64</v>
      </c>
      <c r="N95" s="416" t="n">
        <f aca="false">N53</f>
        <v>64</v>
      </c>
      <c r="O95" s="416" t="n">
        <f aca="false">O53</f>
        <v>64</v>
      </c>
      <c r="P95" s="416" t="n">
        <f aca="false">P53</f>
        <v>63</v>
      </c>
      <c r="Q95" s="416" t="n">
        <f aca="false">Q53</f>
        <v>64</v>
      </c>
      <c r="R95" s="416" t="n">
        <f aca="false">R53</f>
        <v>64</v>
      </c>
      <c r="S95" s="416" t="n">
        <f aca="false">S53</f>
        <v>63</v>
      </c>
      <c r="T95" s="416" t="n">
        <f aca="false">T53</f>
        <v>64</v>
      </c>
      <c r="U95" s="416" t="n">
        <f aca="false">U53</f>
        <v>63</v>
      </c>
      <c r="V95" s="416" t="n">
        <f aca="false">V53</f>
        <v>63</v>
      </c>
      <c r="W95" s="416" t="n">
        <f aca="false">W53</f>
        <v>63</v>
      </c>
      <c r="X95" s="416" t="n">
        <f aca="false">X53</f>
        <v>63</v>
      </c>
      <c r="Y95" s="416" t="n">
        <f aca="false">Y53</f>
        <v>63</v>
      </c>
      <c r="Z95" s="417" t="n">
        <f aca="false" t="array" ref="Z95:Z95">SUM(B95:Y95*Economics!F$30)</f>
        <v>9320.784</v>
      </c>
    </row>
    <row r="96" customFormat="false" ht="12.75" hidden="false" customHeight="false" outlineLevel="0" collapsed="false">
      <c r="A96" s="409" t="s">
        <v>132</v>
      </c>
      <c r="B96" s="410" t="n">
        <v>200</v>
      </c>
      <c r="C96" s="410" t="n">
        <v>200</v>
      </c>
      <c r="D96" s="410" t="n">
        <v>200</v>
      </c>
      <c r="E96" s="410" t="n">
        <v>200</v>
      </c>
      <c r="F96" s="410" t="n">
        <v>200</v>
      </c>
      <c r="G96" s="410" t="n">
        <v>200</v>
      </c>
      <c r="H96" s="410" t="n">
        <v>200</v>
      </c>
      <c r="I96" s="410" t="n">
        <v>200</v>
      </c>
      <c r="J96" s="410" t="n">
        <v>200</v>
      </c>
      <c r="K96" s="410" t="n">
        <v>200</v>
      </c>
      <c r="L96" s="410" t="n">
        <v>200</v>
      </c>
      <c r="M96" s="410" t="n">
        <v>200</v>
      </c>
      <c r="N96" s="410" t="n">
        <v>200</v>
      </c>
      <c r="O96" s="410" t="n">
        <v>200</v>
      </c>
      <c r="P96" s="410" t="n">
        <v>200</v>
      </c>
      <c r="Q96" s="410" t="n">
        <v>200</v>
      </c>
      <c r="R96" s="410" t="n">
        <v>200</v>
      </c>
      <c r="S96" s="410" t="n">
        <v>200</v>
      </c>
      <c r="T96" s="410" t="n">
        <v>200</v>
      </c>
      <c r="U96" s="410" t="n">
        <v>200</v>
      </c>
      <c r="V96" s="410" t="n">
        <v>200</v>
      </c>
      <c r="W96" s="410" t="n">
        <v>200</v>
      </c>
      <c r="X96" s="410" t="n">
        <v>200</v>
      </c>
      <c r="Y96" s="410" t="n">
        <v>200</v>
      </c>
      <c r="Z96" s="411" t="n">
        <f aca="false" t="array" ref="Z96:Z96">SUM(B96:Y96*Economics!F$30)</f>
        <v>29260.8</v>
      </c>
    </row>
    <row r="97" customFormat="false" ht="13.5" hidden="false" customHeight="false" outlineLevel="0" collapsed="false">
      <c r="A97" s="412" t="s">
        <v>134</v>
      </c>
      <c r="B97" s="413" t="n">
        <f aca="false">B96-B95</f>
        <v>136</v>
      </c>
      <c r="C97" s="413" t="n">
        <f aca="false">C96-C95</f>
        <v>136</v>
      </c>
      <c r="D97" s="413" t="n">
        <f aca="false">D96-D95</f>
        <v>136</v>
      </c>
      <c r="E97" s="413" t="n">
        <f aca="false">E96-E95</f>
        <v>136</v>
      </c>
      <c r="F97" s="413" t="n">
        <f aca="false">F96-F95</f>
        <v>136</v>
      </c>
      <c r="G97" s="413" t="n">
        <f aca="false">G96-G95</f>
        <v>136</v>
      </c>
      <c r="H97" s="413" t="n">
        <f aca="false">H96-H95</f>
        <v>136</v>
      </c>
      <c r="I97" s="413" t="n">
        <f aca="false">I96-I95</f>
        <v>136</v>
      </c>
      <c r="J97" s="413" t="n">
        <f aca="false">J96-J95</f>
        <v>136</v>
      </c>
      <c r="K97" s="413" t="n">
        <f aca="false">K96-K95</f>
        <v>136</v>
      </c>
      <c r="L97" s="413" t="n">
        <f aca="false">L96-L95</f>
        <v>136</v>
      </c>
      <c r="M97" s="413" t="n">
        <f aca="false">M96-M95</f>
        <v>136</v>
      </c>
      <c r="N97" s="413" t="n">
        <f aca="false">N96-N95</f>
        <v>136</v>
      </c>
      <c r="O97" s="413" t="n">
        <f aca="false">O96-O95</f>
        <v>136</v>
      </c>
      <c r="P97" s="413" t="n">
        <f aca="false">P96-P95</f>
        <v>137</v>
      </c>
      <c r="Q97" s="413" t="n">
        <f aca="false">Q96-Q95</f>
        <v>136</v>
      </c>
      <c r="R97" s="413" t="n">
        <f aca="false">R96-R95</f>
        <v>136</v>
      </c>
      <c r="S97" s="413" t="n">
        <f aca="false">S96-S95</f>
        <v>137</v>
      </c>
      <c r="T97" s="413" t="n">
        <f aca="false">T96-T95</f>
        <v>136</v>
      </c>
      <c r="U97" s="413" t="n">
        <f aca="false">U96-U95</f>
        <v>137</v>
      </c>
      <c r="V97" s="413" t="n">
        <f aca="false">V96-V95</f>
        <v>137</v>
      </c>
      <c r="W97" s="413" t="n">
        <f aca="false">W96-W95</f>
        <v>137</v>
      </c>
      <c r="X97" s="413" t="n">
        <f aca="false">X96-X95</f>
        <v>137</v>
      </c>
      <c r="Y97" s="413" t="n">
        <f aca="false">Y96-Y95</f>
        <v>137</v>
      </c>
      <c r="Z97" s="414" t="n">
        <f aca="false">Z95-Z96</f>
        <v>-19940.016</v>
      </c>
    </row>
    <row r="98" customFormat="false" ht="12.75" hidden="false" customHeight="false" outlineLevel="0" collapsed="false">
      <c r="A98" s="415" t="str">
        <f aca="false">Economics!A31</f>
        <v>PV Unit 2</v>
      </c>
      <c r="B98" s="416" t="n">
        <f aca="false">B54</f>
        <v>64</v>
      </c>
      <c r="C98" s="416" t="n">
        <f aca="false">C54</f>
        <v>64</v>
      </c>
      <c r="D98" s="416" t="n">
        <f aca="false">D54</f>
        <v>64</v>
      </c>
      <c r="E98" s="416" t="n">
        <f aca="false">E54</f>
        <v>64</v>
      </c>
      <c r="F98" s="416" t="n">
        <f aca="false">F54</f>
        <v>64</v>
      </c>
      <c r="G98" s="416" t="n">
        <f aca="false">G54</f>
        <v>64</v>
      </c>
      <c r="H98" s="416" t="n">
        <f aca="false">H54</f>
        <v>64</v>
      </c>
      <c r="I98" s="416" t="n">
        <f aca="false">I54</f>
        <v>64</v>
      </c>
      <c r="J98" s="416" t="n">
        <f aca="false">J54</f>
        <v>64</v>
      </c>
      <c r="K98" s="416" t="n">
        <f aca="false">K54</f>
        <v>64</v>
      </c>
      <c r="L98" s="416" t="n">
        <f aca="false">L54</f>
        <v>64</v>
      </c>
      <c r="M98" s="416" t="n">
        <f aca="false">M54</f>
        <v>64</v>
      </c>
      <c r="N98" s="416" t="n">
        <f aca="false">N54</f>
        <v>64</v>
      </c>
      <c r="O98" s="416" t="n">
        <f aca="false">O54</f>
        <v>64</v>
      </c>
      <c r="P98" s="416" t="n">
        <f aca="false">P54</f>
        <v>64</v>
      </c>
      <c r="Q98" s="416" t="n">
        <f aca="false">Q54</f>
        <v>64</v>
      </c>
      <c r="R98" s="416" t="n">
        <f aca="false">R54</f>
        <v>64</v>
      </c>
      <c r="S98" s="416" t="n">
        <f aca="false">S54</f>
        <v>63</v>
      </c>
      <c r="T98" s="416" t="n">
        <f aca="false">T54</f>
        <v>64</v>
      </c>
      <c r="U98" s="416" t="n">
        <f aca="false">U54</f>
        <v>63</v>
      </c>
      <c r="V98" s="416" t="n">
        <f aca="false">V54</f>
        <v>63</v>
      </c>
      <c r="W98" s="416" t="n">
        <f aca="false">W54</f>
        <v>63</v>
      </c>
      <c r="X98" s="416" t="n">
        <f aca="false">X54</f>
        <v>63</v>
      </c>
      <c r="Y98" s="416" t="n">
        <f aca="false">Y54</f>
        <v>63</v>
      </c>
      <c r="Z98" s="417" t="n">
        <f aca="false" t="array" ref="Z98:Z98">SUM(B98:Y98*Economics!F$31)</f>
        <v>9326.88</v>
      </c>
    </row>
    <row r="99" customFormat="false" ht="12.75" hidden="false" customHeight="false" outlineLevel="0" collapsed="false">
      <c r="A99" s="409" t="s">
        <v>132</v>
      </c>
      <c r="B99" s="410" t="n">
        <v>194</v>
      </c>
      <c r="C99" s="410" t="n">
        <v>194</v>
      </c>
      <c r="D99" s="410" t="n">
        <v>194</v>
      </c>
      <c r="E99" s="410" t="n">
        <v>194</v>
      </c>
      <c r="F99" s="410" t="n">
        <v>195</v>
      </c>
      <c r="G99" s="410" t="n">
        <v>195</v>
      </c>
      <c r="H99" s="410" t="n">
        <v>195</v>
      </c>
      <c r="I99" s="410" t="n">
        <v>195</v>
      </c>
      <c r="J99" s="410" t="n">
        <v>195</v>
      </c>
      <c r="K99" s="410" t="n">
        <v>195</v>
      </c>
      <c r="L99" s="410" t="n">
        <v>195</v>
      </c>
      <c r="M99" s="410" t="n">
        <v>195</v>
      </c>
      <c r="N99" s="410" t="n">
        <v>195</v>
      </c>
      <c r="O99" s="410" t="n">
        <v>195</v>
      </c>
      <c r="P99" s="410" t="n">
        <v>195</v>
      </c>
      <c r="Q99" s="410" t="n">
        <v>195</v>
      </c>
      <c r="R99" s="410" t="n">
        <v>195</v>
      </c>
      <c r="S99" s="410" t="n">
        <v>195</v>
      </c>
      <c r="T99" s="410" t="n">
        <v>195</v>
      </c>
      <c r="U99" s="410" t="n">
        <v>195</v>
      </c>
      <c r="V99" s="410" t="n">
        <v>195</v>
      </c>
      <c r="W99" s="410" t="n">
        <v>195</v>
      </c>
      <c r="X99" s="410" t="n">
        <v>195</v>
      </c>
      <c r="Y99" s="410" t="n">
        <v>195</v>
      </c>
      <c r="Z99" s="411" t="n">
        <f aca="false" t="array" ref="Z99:Z99">SUM(B99:Y99*Economics!F$31)</f>
        <v>28504.896</v>
      </c>
    </row>
    <row r="100" customFormat="false" ht="13.5" hidden="false" customHeight="false" outlineLevel="0" collapsed="false">
      <c r="A100" s="412" t="s">
        <v>134</v>
      </c>
      <c r="B100" s="413" t="n">
        <f aca="false">B99-B98</f>
        <v>130</v>
      </c>
      <c r="C100" s="413" t="n">
        <f aca="false">C99-C98</f>
        <v>130</v>
      </c>
      <c r="D100" s="413" t="n">
        <f aca="false">D99-D98</f>
        <v>130</v>
      </c>
      <c r="E100" s="413" t="n">
        <f aca="false">E99-E98</f>
        <v>130</v>
      </c>
      <c r="F100" s="413" t="n">
        <f aca="false">F99-F98</f>
        <v>131</v>
      </c>
      <c r="G100" s="413" t="n">
        <f aca="false">G99-G98</f>
        <v>131</v>
      </c>
      <c r="H100" s="413" t="n">
        <f aca="false">H99-H98</f>
        <v>131</v>
      </c>
      <c r="I100" s="413" t="n">
        <f aca="false">I99-I98</f>
        <v>131</v>
      </c>
      <c r="J100" s="413" t="n">
        <f aca="false">J99-J98</f>
        <v>131</v>
      </c>
      <c r="K100" s="413" t="n">
        <f aca="false">K99-K98</f>
        <v>131</v>
      </c>
      <c r="L100" s="413" t="n">
        <f aca="false">L99-L98</f>
        <v>131</v>
      </c>
      <c r="M100" s="413" t="n">
        <f aca="false">M99-M98</f>
        <v>131</v>
      </c>
      <c r="N100" s="413" t="n">
        <f aca="false">N99-N98</f>
        <v>131</v>
      </c>
      <c r="O100" s="413" t="n">
        <f aca="false">O99-O98</f>
        <v>131</v>
      </c>
      <c r="P100" s="413" t="n">
        <f aca="false">P99-P98</f>
        <v>131</v>
      </c>
      <c r="Q100" s="413" t="n">
        <f aca="false">Q99-Q98</f>
        <v>131</v>
      </c>
      <c r="R100" s="413" t="n">
        <f aca="false">R99-R98</f>
        <v>131</v>
      </c>
      <c r="S100" s="413" t="n">
        <f aca="false">S99-S98</f>
        <v>132</v>
      </c>
      <c r="T100" s="413" t="n">
        <f aca="false">T99-T98</f>
        <v>131</v>
      </c>
      <c r="U100" s="413" t="n">
        <f aca="false">U99-U98</f>
        <v>132</v>
      </c>
      <c r="V100" s="413" t="n">
        <f aca="false">V99-V98</f>
        <v>132</v>
      </c>
      <c r="W100" s="413" t="n">
        <f aca="false">W99-W98</f>
        <v>132</v>
      </c>
      <c r="X100" s="413" t="n">
        <f aca="false">X99-X98</f>
        <v>132</v>
      </c>
      <c r="Y100" s="413" t="n">
        <f aca="false">Y99-Y98</f>
        <v>132</v>
      </c>
      <c r="Z100" s="414" t="n">
        <f aca="false">Z98-Z99</f>
        <v>-19178.016</v>
      </c>
    </row>
    <row r="101" customFormat="false" ht="12.75" hidden="false" customHeight="false" outlineLevel="0" collapsed="false">
      <c r="A101" s="415" t="str">
        <f aca="false">Economics!A32</f>
        <v>PV Unit 3</v>
      </c>
      <c r="B101" s="416" t="n">
        <f aca="false">B55</f>
        <v>64</v>
      </c>
      <c r="C101" s="416" t="n">
        <f aca="false">C55</f>
        <v>64</v>
      </c>
      <c r="D101" s="416" t="n">
        <f aca="false">D55</f>
        <v>64</v>
      </c>
      <c r="E101" s="416" t="n">
        <f aca="false">E55</f>
        <v>64</v>
      </c>
      <c r="F101" s="416" t="n">
        <f aca="false">F55</f>
        <v>64</v>
      </c>
      <c r="G101" s="416" t="n">
        <f aca="false">G55</f>
        <v>64</v>
      </c>
      <c r="H101" s="416" t="n">
        <f aca="false">H55</f>
        <v>63</v>
      </c>
      <c r="I101" s="416" t="n">
        <f aca="false">I55</f>
        <v>64</v>
      </c>
      <c r="J101" s="416" t="n">
        <f aca="false">J55</f>
        <v>64</v>
      </c>
      <c r="K101" s="416" t="n">
        <f aca="false">K55</f>
        <v>64</v>
      </c>
      <c r="L101" s="416" t="n">
        <f aca="false">L55</f>
        <v>64</v>
      </c>
      <c r="M101" s="416" t="n">
        <f aca="false">M55</f>
        <v>64</v>
      </c>
      <c r="N101" s="416" t="n">
        <f aca="false">N55</f>
        <v>64</v>
      </c>
      <c r="O101" s="416" t="n">
        <f aca="false">O55</f>
        <v>64</v>
      </c>
      <c r="P101" s="416" t="n">
        <f aca="false">P55</f>
        <v>64</v>
      </c>
      <c r="Q101" s="416" t="n">
        <f aca="false">Q55</f>
        <v>64</v>
      </c>
      <c r="R101" s="416" t="n">
        <f aca="false">R55</f>
        <v>64</v>
      </c>
      <c r="S101" s="416" t="n">
        <f aca="false">S55</f>
        <v>63</v>
      </c>
      <c r="T101" s="416" t="n">
        <f aca="false">T55</f>
        <v>63</v>
      </c>
      <c r="U101" s="416" t="n">
        <f aca="false">U55</f>
        <v>63</v>
      </c>
      <c r="V101" s="416" t="n">
        <f aca="false">V55</f>
        <v>63</v>
      </c>
      <c r="W101" s="416" t="n">
        <f aca="false">W55</f>
        <v>63</v>
      </c>
      <c r="X101" s="416" t="n">
        <f aca="false">X55</f>
        <v>63</v>
      </c>
      <c r="Y101" s="416" t="n">
        <f aca="false">Y55</f>
        <v>63</v>
      </c>
      <c r="Z101" s="417" t="n">
        <f aca="false" t="array" ref="Z101:Z101">SUM(B101:Y101*Economics!F$32)</f>
        <v>9314.688</v>
      </c>
    </row>
    <row r="102" customFormat="false" ht="12.75" hidden="false" customHeight="false" outlineLevel="0" collapsed="false">
      <c r="A102" s="409" t="s">
        <v>132</v>
      </c>
      <c r="B102" s="410" t="n">
        <v>200</v>
      </c>
      <c r="C102" s="410" t="n">
        <v>200</v>
      </c>
      <c r="D102" s="410" t="n">
        <v>200</v>
      </c>
      <c r="E102" s="410" t="n">
        <v>200</v>
      </c>
      <c r="F102" s="410" t="n">
        <v>200</v>
      </c>
      <c r="G102" s="410" t="n">
        <v>200</v>
      </c>
      <c r="H102" s="410" t="n">
        <v>200</v>
      </c>
      <c r="I102" s="410" t="n">
        <v>200</v>
      </c>
      <c r="J102" s="410" t="n">
        <v>200</v>
      </c>
      <c r="K102" s="410" t="n">
        <v>200</v>
      </c>
      <c r="L102" s="410" t="n">
        <v>200</v>
      </c>
      <c r="M102" s="410" t="n">
        <v>200</v>
      </c>
      <c r="N102" s="410" t="n">
        <v>200</v>
      </c>
      <c r="O102" s="410" t="n">
        <v>200</v>
      </c>
      <c r="P102" s="410" t="n">
        <v>200</v>
      </c>
      <c r="Q102" s="410" t="n">
        <v>200</v>
      </c>
      <c r="R102" s="410" t="n">
        <v>200</v>
      </c>
      <c r="S102" s="410" t="n">
        <v>200</v>
      </c>
      <c r="T102" s="410" t="n">
        <v>200</v>
      </c>
      <c r="U102" s="410" t="n">
        <v>200</v>
      </c>
      <c r="V102" s="410" t="n">
        <v>200</v>
      </c>
      <c r="W102" s="410" t="n">
        <v>200</v>
      </c>
      <c r="X102" s="410" t="n">
        <v>200</v>
      </c>
      <c r="Y102" s="410" t="n">
        <v>200</v>
      </c>
      <c r="Z102" s="411" t="n">
        <f aca="false" t="array" ref="Z102:Z102">SUM(B102:Y102*Economics!F$32)</f>
        <v>29260.8</v>
      </c>
    </row>
    <row r="103" customFormat="false" ht="13.5" hidden="false" customHeight="false" outlineLevel="0" collapsed="false">
      <c r="A103" s="412" t="s">
        <v>134</v>
      </c>
      <c r="B103" s="413" t="n">
        <f aca="false">B102-B101</f>
        <v>136</v>
      </c>
      <c r="C103" s="413" t="n">
        <f aca="false">C102-C101</f>
        <v>136</v>
      </c>
      <c r="D103" s="413" t="n">
        <f aca="false">D102-D101</f>
        <v>136</v>
      </c>
      <c r="E103" s="413" t="n">
        <f aca="false">E102-E101</f>
        <v>136</v>
      </c>
      <c r="F103" s="413" t="n">
        <f aca="false">F102-F101</f>
        <v>136</v>
      </c>
      <c r="G103" s="413" t="n">
        <f aca="false">G102-G101</f>
        <v>136</v>
      </c>
      <c r="H103" s="413" t="n">
        <f aca="false">H102-H101</f>
        <v>137</v>
      </c>
      <c r="I103" s="413" t="n">
        <f aca="false">I102-I101</f>
        <v>136</v>
      </c>
      <c r="J103" s="413" t="n">
        <f aca="false">J102-J101</f>
        <v>136</v>
      </c>
      <c r="K103" s="413" t="n">
        <f aca="false">K102-K101</f>
        <v>136</v>
      </c>
      <c r="L103" s="413" t="n">
        <f aca="false">L102-L101</f>
        <v>136</v>
      </c>
      <c r="M103" s="413" t="n">
        <f aca="false">M102-M101</f>
        <v>136</v>
      </c>
      <c r="N103" s="413" t="n">
        <f aca="false">N102-N101</f>
        <v>136</v>
      </c>
      <c r="O103" s="413" t="n">
        <f aca="false">O102-O101</f>
        <v>136</v>
      </c>
      <c r="P103" s="413" t="n">
        <f aca="false">P102-P101</f>
        <v>136</v>
      </c>
      <c r="Q103" s="413" t="n">
        <f aca="false">Q102-Q101</f>
        <v>136</v>
      </c>
      <c r="R103" s="413" t="n">
        <f aca="false">R102-R101</f>
        <v>136</v>
      </c>
      <c r="S103" s="413" t="n">
        <f aca="false">S102-S101</f>
        <v>137</v>
      </c>
      <c r="T103" s="413" t="n">
        <f aca="false">T102-T101</f>
        <v>137</v>
      </c>
      <c r="U103" s="413" t="n">
        <f aca="false">U102-U101</f>
        <v>137</v>
      </c>
      <c r="V103" s="413" t="n">
        <f aca="false">V102-V101</f>
        <v>137</v>
      </c>
      <c r="W103" s="413" t="n">
        <f aca="false">W102-W101</f>
        <v>137</v>
      </c>
      <c r="X103" s="413" t="n">
        <f aca="false">X102-X101</f>
        <v>137</v>
      </c>
      <c r="Y103" s="413" t="n">
        <f aca="false">Y102-Y101</f>
        <v>137</v>
      </c>
      <c r="Z103" s="414" t="n">
        <f aca="false">Z101-Z102</f>
        <v>-19946.112</v>
      </c>
    </row>
    <row r="104" customFormat="false" ht="12.75" hidden="false" customHeight="false" outlineLevel="0" collapsed="false">
      <c r="A104" s="415" t="str">
        <f aca="false">Economics!A34</f>
        <v>Newman 1</v>
      </c>
      <c r="B104" s="416" t="n">
        <v>31</v>
      </c>
      <c r="C104" s="416" t="n">
        <f aca="false">C41</f>
        <v>43</v>
      </c>
      <c r="D104" s="416" t="n">
        <f aca="false">D41</f>
        <v>40</v>
      </c>
      <c r="E104" s="416" t="n">
        <f aca="false">E41</f>
        <v>39</v>
      </c>
      <c r="F104" s="416" t="n">
        <f aca="false">F41</f>
        <v>33</v>
      </c>
      <c r="G104" s="416" t="n">
        <f aca="false">G41</f>
        <v>33</v>
      </c>
      <c r="H104" s="416" t="n">
        <f aca="false">H41</f>
        <v>40</v>
      </c>
      <c r="I104" s="416" t="n">
        <f aca="false">I41</f>
        <v>40</v>
      </c>
      <c r="J104" s="416" t="n">
        <f aca="false">J41</f>
        <v>40</v>
      </c>
      <c r="K104" s="416" t="n">
        <f aca="false">K41</f>
        <v>40</v>
      </c>
      <c r="L104" s="416" t="n">
        <f aca="false">L41</f>
        <v>40</v>
      </c>
      <c r="M104" s="416" t="n">
        <f aca="false">M41</f>
        <v>42</v>
      </c>
      <c r="N104" s="416" t="n">
        <f aca="false">N41</f>
        <v>41</v>
      </c>
      <c r="O104" s="416" t="n">
        <f aca="false">O41</f>
        <v>37</v>
      </c>
      <c r="P104" s="416" t="n">
        <f aca="false">P41</f>
        <v>67</v>
      </c>
      <c r="Q104" s="416" t="n">
        <f aca="false">Q41</f>
        <v>41</v>
      </c>
      <c r="R104" s="416" t="n">
        <f aca="false">R41</f>
        <v>52</v>
      </c>
      <c r="S104" s="416" t="n">
        <v>34</v>
      </c>
      <c r="T104" s="416" t="n">
        <v>34</v>
      </c>
      <c r="U104" s="416" t="n">
        <v>34</v>
      </c>
      <c r="V104" s="416" t="n">
        <v>34</v>
      </c>
      <c r="W104" s="416" t="n">
        <f aca="false">W41</f>
        <v>40</v>
      </c>
      <c r="X104" s="416" t="n">
        <f aca="false">X41</f>
        <v>39</v>
      </c>
      <c r="Y104" s="416" t="n">
        <f aca="false">Y41</f>
        <v>42</v>
      </c>
      <c r="Z104" s="418" t="n">
        <f aca="false">SUM(B104:Y104)</f>
        <v>956</v>
      </c>
      <c r="AA104" s="419" t="s">
        <v>135</v>
      </c>
    </row>
    <row r="105" customFormat="false" ht="12.75" hidden="false" customHeight="false" outlineLevel="0" collapsed="false">
      <c r="A105" s="420" t="n">
        <f aca="false">Economics!$I34</f>
        <v>1.96</v>
      </c>
      <c r="B105" s="421" t="e">
        <f aca="true">IndGencost(B104,OFFSET(HeatRateStart,1,MATCH($A104,HeatRateNames,0)-1,250,1),$A105)</f>
        <v>#VALUE!</v>
      </c>
      <c r="C105" s="421" t="e">
        <f aca="true">IndGencost(C104,OFFSET(HeatRateStart,1,MATCH($A104,HeatRateNames,0)-1,250,1),$A105)</f>
        <v>#VALUE!</v>
      </c>
      <c r="D105" s="421" t="e">
        <f aca="true">IndGencost(D104,OFFSET(HeatRateStart,1,MATCH($A104,HeatRateNames,0)-1,250,1),$A105)</f>
        <v>#VALUE!</v>
      </c>
      <c r="E105" s="421" t="e">
        <f aca="true">IndGencost(E104,OFFSET(HeatRateStart,1,MATCH($A104,HeatRateNames,0)-1,250,1),$A105)</f>
        <v>#VALUE!</v>
      </c>
      <c r="F105" s="421" t="e">
        <f aca="true">IndGencost(F104,OFFSET(HeatRateStart,1,MATCH($A104,HeatRateNames,0)-1,250,1),$A105)</f>
        <v>#VALUE!</v>
      </c>
      <c r="G105" s="421" t="e">
        <f aca="true">IndGencost(G104,OFFSET(HeatRateStart,1,MATCH($A104,HeatRateNames,0)-1,250,1),$A105)</f>
        <v>#VALUE!</v>
      </c>
      <c r="H105" s="421" t="e">
        <f aca="true">IndGencost(H104,OFFSET(HeatRateStart,1,MATCH($A104,HeatRateNames,0)-1,250,1),$A105)</f>
        <v>#VALUE!</v>
      </c>
      <c r="I105" s="421" t="e">
        <f aca="true">IndGencost(I104,OFFSET(HeatRateStart,1,MATCH($A104,HeatRateNames,0)-1,250,1),$A105)</f>
        <v>#VALUE!</v>
      </c>
      <c r="J105" s="421" t="e">
        <f aca="true">IndGencost(J104,OFFSET(HeatRateStart,1,MATCH($A104,HeatRateNames,0)-1,250,1),$A105)</f>
        <v>#VALUE!</v>
      </c>
      <c r="K105" s="421" t="e">
        <f aca="true">IndGencost(K104,OFFSET(HeatRateStart,1,MATCH($A104,HeatRateNames,0)-1,250,1),$A105)</f>
        <v>#VALUE!</v>
      </c>
      <c r="L105" s="421" t="e">
        <f aca="true">IndGencost(L104,OFFSET(HeatRateStart,1,MATCH($A104,HeatRateNames,0)-1,250,1),$A105)</f>
        <v>#VALUE!</v>
      </c>
      <c r="M105" s="421" t="e">
        <f aca="true">IndGencost(M104,OFFSET(HeatRateStart,1,MATCH($A104,HeatRateNames,0)-1,250,1),$A105)</f>
        <v>#VALUE!</v>
      </c>
      <c r="N105" s="421" t="e">
        <f aca="true">IndGencost(N104,OFFSET(HeatRateStart,1,MATCH($A104,HeatRateNames,0)-1,250,1),$A105)</f>
        <v>#VALUE!</v>
      </c>
      <c r="O105" s="421" t="e">
        <f aca="true">IndGencost(O104,OFFSET(HeatRateStart,1,MATCH($A104,HeatRateNames,0)-1,250,1),$A105)</f>
        <v>#VALUE!</v>
      </c>
      <c r="P105" s="421" t="e">
        <f aca="true">IndGencost(P104,OFFSET(HeatRateStart,1,MATCH($A104,HeatRateNames,0)-1,250,1),$A105)</f>
        <v>#VALUE!</v>
      </c>
      <c r="Q105" s="421" t="e">
        <f aca="true">IndGencost(Q104,OFFSET(HeatRateStart,1,MATCH($A104,HeatRateNames,0)-1,250,1),$A105)</f>
        <v>#VALUE!</v>
      </c>
      <c r="R105" s="421" t="e">
        <f aca="true">IndGencost(R104,OFFSET(HeatRateStart,1,MATCH($A104,HeatRateNames,0)-1,250,1),$A105)</f>
        <v>#VALUE!</v>
      </c>
      <c r="S105" s="421" t="e">
        <f aca="true">IndGencost(S104,OFFSET(HeatRateStart,1,MATCH($A104,HeatRateNames,0)-1,250,1),$A105)</f>
        <v>#VALUE!</v>
      </c>
      <c r="T105" s="421" t="e">
        <f aca="true">IndGencost(T104,OFFSET(HeatRateStart,1,MATCH($A104,HeatRateNames,0)-1,250,1),$A105)</f>
        <v>#VALUE!</v>
      </c>
      <c r="U105" s="421" t="e">
        <f aca="true">IndGencost(U104,OFFSET(HeatRateStart,1,MATCH($A104,HeatRateNames,0)-1,250,1),$A105)</f>
        <v>#VALUE!</v>
      </c>
      <c r="V105" s="421" t="e">
        <f aca="true">IndGencost(V104,OFFSET(HeatRateStart,1,MATCH($A104,HeatRateNames,0)-1,250,1),$A105)</f>
        <v>#VALUE!</v>
      </c>
      <c r="W105" s="421" t="e">
        <f aca="true">IndGencost(W104,OFFSET(HeatRateStart,1,MATCH($A104,HeatRateNames,0)-1,250,1),$A105)</f>
        <v>#VALUE!</v>
      </c>
      <c r="X105" s="421" t="e">
        <f aca="true">IndGencost(X104,OFFSET(HeatRateStart,1,MATCH($A104,HeatRateNames,0)-1,250,1),$A105)</f>
        <v>#VALUE!</v>
      </c>
      <c r="Y105" s="421" t="e">
        <f aca="true">IndGencost(Y104,OFFSET(HeatRateStart,1,MATCH($A104,HeatRateNames,0)-1,250,1),$A105)</f>
        <v>#VALUE!</v>
      </c>
      <c r="Z105" s="417" t="e">
        <f aca="false" t="array" ref="Z105:Z105">SUM(B104:Y104*B105:Y105)</f>
        <v>#VALUE!</v>
      </c>
      <c r="AA105" s="419" t="s">
        <v>136</v>
      </c>
    </row>
    <row r="106" customFormat="false" ht="12.75" hidden="false" customHeight="false" outlineLevel="0" collapsed="false">
      <c r="A106" s="409" t="s">
        <v>137</v>
      </c>
      <c r="B106" s="410" t="n">
        <v>30</v>
      </c>
      <c r="C106" s="410" t="n">
        <v>30</v>
      </c>
      <c r="D106" s="410" t="n">
        <v>30</v>
      </c>
      <c r="E106" s="410" t="n">
        <v>30</v>
      </c>
      <c r="F106" s="410" t="n">
        <v>30</v>
      </c>
      <c r="G106" s="410" t="n">
        <v>30</v>
      </c>
      <c r="H106" s="410" t="n">
        <v>30</v>
      </c>
      <c r="I106" s="410" t="n">
        <v>30</v>
      </c>
      <c r="J106" s="410" t="n">
        <v>30</v>
      </c>
      <c r="K106" s="410" t="n">
        <v>30</v>
      </c>
      <c r="L106" s="410" t="n">
        <v>30</v>
      </c>
      <c r="M106" s="410" t="n">
        <v>30</v>
      </c>
      <c r="N106" s="410" t="n">
        <v>30</v>
      </c>
      <c r="O106" s="410" t="n">
        <v>30</v>
      </c>
      <c r="P106" s="410" t="n">
        <v>30</v>
      </c>
      <c r="Q106" s="410" t="n">
        <v>30</v>
      </c>
      <c r="R106" s="410" t="n">
        <v>30</v>
      </c>
      <c r="S106" s="410" t="n">
        <v>30</v>
      </c>
      <c r="T106" s="410" t="n">
        <v>30</v>
      </c>
      <c r="U106" s="410" t="n">
        <v>30</v>
      </c>
      <c r="V106" s="410" t="n">
        <v>30</v>
      </c>
      <c r="W106" s="410" t="n">
        <v>30</v>
      </c>
      <c r="X106" s="410" t="n">
        <v>30</v>
      </c>
      <c r="Y106" s="410" t="n">
        <v>30</v>
      </c>
      <c r="Z106" s="422" t="n">
        <f aca="false">SUM(B106:Y106)</f>
        <v>720</v>
      </c>
      <c r="AA106" s="423" t="s">
        <v>54</v>
      </c>
    </row>
    <row r="107" customFormat="false" ht="12.75" hidden="false" customHeight="false" outlineLevel="0" collapsed="false">
      <c r="A107" s="424"/>
      <c r="B107" s="425" t="e">
        <f aca="true">IndGencost(B106,OFFSET(HeatRateStart,1,MATCH($A104,HeatRateNames,0)-1,250,1),$A105)</f>
        <v>#VALUE!</v>
      </c>
      <c r="C107" s="425" t="e">
        <f aca="true">IndGencost(C106,OFFSET(HeatRateStart,1,MATCH($A104,HeatRateNames,0)-1,250,1),$A105)</f>
        <v>#VALUE!</v>
      </c>
      <c r="D107" s="425" t="e">
        <f aca="true">IndGencost(D106,OFFSET(HeatRateStart,1,MATCH($A104,HeatRateNames,0)-1,250,1),$A105)</f>
        <v>#VALUE!</v>
      </c>
      <c r="E107" s="425" t="e">
        <f aca="true">IndGencost(E106,OFFSET(HeatRateStart,1,MATCH($A104,HeatRateNames,0)-1,250,1),$A105)</f>
        <v>#VALUE!</v>
      </c>
      <c r="F107" s="425" t="e">
        <f aca="true">IndGencost(F106,OFFSET(HeatRateStart,1,MATCH($A104,HeatRateNames,0)-1,250,1),$A105)</f>
        <v>#VALUE!</v>
      </c>
      <c r="G107" s="425" t="e">
        <f aca="true">IndGencost(G106,OFFSET(HeatRateStart,1,MATCH($A104,HeatRateNames,0)-1,250,1),$A105)</f>
        <v>#VALUE!</v>
      </c>
      <c r="H107" s="425" t="e">
        <f aca="true">IndGencost(H106,OFFSET(HeatRateStart,1,MATCH($A104,HeatRateNames,0)-1,250,1),$A105)</f>
        <v>#VALUE!</v>
      </c>
      <c r="I107" s="425" t="e">
        <f aca="true">IndGencost(I106,OFFSET(HeatRateStart,1,MATCH($A104,HeatRateNames,0)-1,250,1),$A105)</f>
        <v>#VALUE!</v>
      </c>
      <c r="J107" s="425" t="e">
        <f aca="true">IndGencost(J106,OFFSET(HeatRateStart,1,MATCH($A104,HeatRateNames,0)-1,250,1),$A105)</f>
        <v>#VALUE!</v>
      </c>
      <c r="K107" s="425" t="e">
        <f aca="true">IndGencost(K106,OFFSET(HeatRateStart,1,MATCH($A104,HeatRateNames,0)-1,250,1),$A105)</f>
        <v>#VALUE!</v>
      </c>
      <c r="L107" s="425" t="e">
        <f aca="true">IndGencost(L106,OFFSET(HeatRateStart,1,MATCH($A104,HeatRateNames,0)-1,250,1),$A105)</f>
        <v>#VALUE!</v>
      </c>
      <c r="M107" s="425" t="e">
        <f aca="true">IndGencost(M106,OFFSET(HeatRateStart,1,MATCH($A104,HeatRateNames,0)-1,250,1),$A105)</f>
        <v>#VALUE!</v>
      </c>
      <c r="N107" s="425" t="e">
        <f aca="true">IndGencost(N106,OFFSET(HeatRateStart,1,MATCH($A104,HeatRateNames,0)-1,250,1),$A105)</f>
        <v>#VALUE!</v>
      </c>
      <c r="O107" s="425" t="e">
        <f aca="true">IndGencost(O106,OFFSET(HeatRateStart,1,MATCH($A104,HeatRateNames,0)-1,250,1),$A105)</f>
        <v>#VALUE!</v>
      </c>
      <c r="P107" s="425" t="e">
        <f aca="true">IndGencost(P106,OFFSET(HeatRateStart,1,MATCH($A104,HeatRateNames,0)-1,250,1),$A105)</f>
        <v>#VALUE!</v>
      </c>
      <c r="Q107" s="425" t="e">
        <f aca="true">IndGencost(Q106,OFFSET(HeatRateStart,1,MATCH($A104,HeatRateNames,0)-1,250,1),$A105)</f>
        <v>#VALUE!</v>
      </c>
      <c r="R107" s="425" t="e">
        <f aca="true">IndGencost(R106,OFFSET(HeatRateStart,1,MATCH($A104,HeatRateNames,0)-1,250,1),$A105)</f>
        <v>#VALUE!</v>
      </c>
      <c r="S107" s="425" t="e">
        <f aca="true">IndGencost(S106,OFFSET(HeatRateStart,1,MATCH($A104,HeatRateNames,0)-1,250,1),$A105)</f>
        <v>#VALUE!</v>
      </c>
      <c r="T107" s="425" t="e">
        <f aca="true">IndGencost(T106,OFFSET(HeatRateStart,1,MATCH($A104,HeatRateNames,0)-1,250,1),$A105)</f>
        <v>#VALUE!</v>
      </c>
      <c r="U107" s="425" t="e">
        <f aca="true">IndGencost(U106,OFFSET(HeatRateStart,1,MATCH($A104,HeatRateNames,0)-1,250,1),$A105)</f>
        <v>#VALUE!</v>
      </c>
      <c r="V107" s="425" t="e">
        <f aca="true">IndGencost(V106,OFFSET(HeatRateStart,1,MATCH($A104,HeatRateNames,0)-1,250,1),$A105)</f>
        <v>#VALUE!</v>
      </c>
      <c r="W107" s="425" t="e">
        <f aca="true">IndGencost(W106,OFFSET(HeatRateStart,1,MATCH($A104,HeatRateNames,0)-1,250,1),$A105)</f>
        <v>#VALUE!</v>
      </c>
      <c r="X107" s="425" t="e">
        <f aca="true">IndGencost(X106,OFFSET(HeatRateStart,1,MATCH($A104,HeatRateNames,0)-1,250,1),$A105)</f>
        <v>#VALUE!</v>
      </c>
      <c r="Y107" s="425" t="e">
        <f aca="true">IndGencost(Y106,OFFSET(HeatRateStart,1,MATCH($A104,HeatRateNames,0)-1,250,1),$A105)</f>
        <v>#VALUE!</v>
      </c>
      <c r="Z107" s="411" t="e">
        <f aca="false" t="array" ref="Z107:Z107">SUM(B106:Y106*B107:Y107)</f>
        <v>#VALUE!</v>
      </c>
    </row>
    <row r="108" customFormat="false" ht="13.5" hidden="false" customHeight="false" outlineLevel="0" collapsed="false">
      <c r="A108" s="412" t="s">
        <v>134</v>
      </c>
      <c r="B108" s="426" t="e">
        <f aca="false">B107-B105</f>
        <v>#VALUE!</v>
      </c>
      <c r="C108" s="426" t="e">
        <f aca="false">C107-C105</f>
        <v>#VALUE!</v>
      </c>
      <c r="D108" s="426" t="e">
        <f aca="false">D107-D105</f>
        <v>#VALUE!</v>
      </c>
      <c r="E108" s="426" t="e">
        <f aca="false">E107-E105</f>
        <v>#VALUE!</v>
      </c>
      <c r="F108" s="426" t="e">
        <f aca="false">F107-F105</f>
        <v>#VALUE!</v>
      </c>
      <c r="G108" s="426" t="e">
        <f aca="false">G107-G105</f>
        <v>#VALUE!</v>
      </c>
      <c r="H108" s="426" t="e">
        <f aca="false">H107-H105</f>
        <v>#VALUE!</v>
      </c>
      <c r="I108" s="426" t="e">
        <f aca="false">I107-I105</f>
        <v>#VALUE!</v>
      </c>
      <c r="J108" s="426" t="e">
        <f aca="false">J107-J105</f>
        <v>#VALUE!</v>
      </c>
      <c r="K108" s="426" t="e">
        <f aca="false">K107-K105</f>
        <v>#VALUE!</v>
      </c>
      <c r="L108" s="426" t="e">
        <f aca="false">L107-L105</f>
        <v>#VALUE!</v>
      </c>
      <c r="M108" s="426" t="e">
        <f aca="false">M107-M105</f>
        <v>#VALUE!</v>
      </c>
      <c r="N108" s="426" t="e">
        <f aca="false">N107-N105</f>
        <v>#VALUE!</v>
      </c>
      <c r="O108" s="426" t="e">
        <f aca="false">O107-O105</f>
        <v>#VALUE!</v>
      </c>
      <c r="P108" s="426" t="e">
        <f aca="false">P107-P105</f>
        <v>#VALUE!</v>
      </c>
      <c r="Q108" s="426" t="e">
        <f aca="false">Q107-Q105</f>
        <v>#VALUE!</v>
      </c>
      <c r="R108" s="426" t="e">
        <f aca="false">R107-R105</f>
        <v>#VALUE!</v>
      </c>
      <c r="S108" s="426" t="e">
        <f aca="false">S107-S105</f>
        <v>#VALUE!</v>
      </c>
      <c r="T108" s="426" t="e">
        <f aca="false">T107-T105</f>
        <v>#VALUE!</v>
      </c>
      <c r="U108" s="426" t="e">
        <f aca="false">U107-U105</f>
        <v>#VALUE!</v>
      </c>
      <c r="V108" s="426" t="e">
        <f aca="false">V107-V105</f>
        <v>#VALUE!</v>
      </c>
      <c r="W108" s="426" t="e">
        <f aca="false">W107-W105</f>
        <v>#VALUE!</v>
      </c>
      <c r="X108" s="426" t="e">
        <f aca="false">X107-X105</f>
        <v>#VALUE!</v>
      </c>
      <c r="Y108" s="426" t="e">
        <f aca="false">Y107-Y105</f>
        <v>#VALUE!</v>
      </c>
      <c r="Z108" s="414" t="e">
        <f aca="false">Z105-Z107</f>
        <v>#VALUE!</v>
      </c>
    </row>
    <row r="109" customFormat="false" ht="12.75" hidden="false" customHeight="false" outlineLevel="0" collapsed="false">
      <c r="A109" s="415" t="str">
        <f aca="false">Economics!A35</f>
        <v>Newman 2</v>
      </c>
      <c r="B109" s="416" t="n">
        <f aca="false">B42</f>
        <v>77</v>
      </c>
      <c r="C109" s="416" t="n">
        <f aca="false">C42</f>
        <v>56</v>
      </c>
      <c r="D109" s="416" t="n">
        <f aca="false">D42</f>
        <v>38</v>
      </c>
      <c r="E109" s="416" t="n">
        <f aca="false">E42</f>
        <v>36</v>
      </c>
      <c r="F109" s="416" t="n">
        <f aca="false">F42</f>
        <v>33</v>
      </c>
      <c r="G109" s="416" t="n">
        <f aca="false">G42</f>
        <v>37</v>
      </c>
      <c r="H109" s="416" t="n">
        <f aca="false">H42</f>
        <v>36</v>
      </c>
      <c r="I109" s="416" t="n">
        <f aca="false">I42</f>
        <v>37</v>
      </c>
      <c r="J109" s="416" t="n">
        <f aca="false">J42</f>
        <v>37</v>
      </c>
      <c r="K109" s="416" t="n">
        <f aca="false">K42</f>
        <v>39</v>
      </c>
      <c r="L109" s="416" t="n">
        <f aca="false">L42</f>
        <v>35</v>
      </c>
      <c r="M109" s="416" t="n">
        <f aca="false">M42</f>
        <v>37</v>
      </c>
      <c r="N109" s="416" t="n">
        <f aca="false">N42</f>
        <v>36</v>
      </c>
      <c r="O109" s="416" t="n">
        <f aca="false">O42</f>
        <v>52</v>
      </c>
      <c r="P109" s="416" t="n">
        <f aca="false">P42</f>
        <v>34</v>
      </c>
      <c r="Q109" s="416" t="n">
        <f aca="false">Q42</f>
        <v>36</v>
      </c>
      <c r="R109" s="416" t="n">
        <f aca="false">R42</f>
        <v>34</v>
      </c>
      <c r="S109" s="416" t="n">
        <f aca="false">S42</f>
        <v>36</v>
      </c>
      <c r="T109" s="416" t="n">
        <f aca="false">T42</f>
        <v>36</v>
      </c>
      <c r="U109" s="416" t="n">
        <f aca="false">U42</f>
        <v>37</v>
      </c>
      <c r="V109" s="416" t="n">
        <f aca="false">V42</f>
        <v>37</v>
      </c>
      <c r="W109" s="416" t="n">
        <f aca="false">W42</f>
        <v>38</v>
      </c>
      <c r="X109" s="416" t="n">
        <f aca="false">X42</f>
        <v>34</v>
      </c>
      <c r="Y109" s="416" t="n">
        <f aca="false">Y42</f>
        <v>37</v>
      </c>
      <c r="Z109" s="418" t="n">
        <f aca="false">SUM(B109:Y109)</f>
        <v>945</v>
      </c>
      <c r="AA109" s="419" t="s">
        <v>138</v>
      </c>
    </row>
    <row r="110" customFormat="false" ht="12.75" hidden="false" customHeight="false" outlineLevel="0" collapsed="false">
      <c r="A110" s="420" t="n">
        <f aca="false">Economics!$I35</f>
        <v>1.96</v>
      </c>
      <c r="B110" s="421" t="e">
        <f aca="true">IndGencost(B109,OFFSET(HeatRateStart,1,MATCH($A109,HeatRateNames,0)-1,250,1),$A110)</f>
        <v>#VALUE!</v>
      </c>
      <c r="C110" s="421" t="e">
        <f aca="true">IndGencost(C109,OFFSET(HeatRateStart,1,MATCH($A109,HeatRateNames,0)-1,250,1),$A110)</f>
        <v>#VALUE!</v>
      </c>
      <c r="D110" s="421" t="e">
        <f aca="true">IndGencost(D109,OFFSET(HeatRateStart,1,MATCH($A109,HeatRateNames,0)-1,250,1),$A110)</f>
        <v>#VALUE!</v>
      </c>
      <c r="E110" s="421" t="e">
        <f aca="true">IndGencost(E109,OFFSET(HeatRateStart,1,MATCH($A109,HeatRateNames,0)-1,250,1),$A110)</f>
        <v>#VALUE!</v>
      </c>
      <c r="F110" s="421" t="e">
        <f aca="true">IndGencost(F109,OFFSET(HeatRateStart,1,MATCH($A109,HeatRateNames,0)-1,250,1),$A110)</f>
        <v>#VALUE!</v>
      </c>
      <c r="G110" s="421" t="e">
        <f aca="true">IndGencost(G109,OFFSET(HeatRateStart,1,MATCH($A109,HeatRateNames,0)-1,250,1),$A110)</f>
        <v>#VALUE!</v>
      </c>
      <c r="H110" s="421" t="e">
        <f aca="true">IndGencost(H109,OFFSET(HeatRateStart,1,MATCH($A109,HeatRateNames,0)-1,250,1),$A110)</f>
        <v>#VALUE!</v>
      </c>
      <c r="I110" s="421" t="e">
        <f aca="true">IndGencost(I109,OFFSET(HeatRateStart,1,MATCH($A109,HeatRateNames,0)-1,250,1),$A110)</f>
        <v>#VALUE!</v>
      </c>
      <c r="J110" s="421" t="e">
        <f aca="true">IndGencost(J109,OFFSET(HeatRateStart,1,MATCH($A109,HeatRateNames,0)-1,250,1),$A110)</f>
        <v>#VALUE!</v>
      </c>
      <c r="K110" s="421" t="e">
        <f aca="true">IndGencost(K109,OFFSET(HeatRateStart,1,MATCH($A109,HeatRateNames,0)-1,250,1),$A110)</f>
        <v>#VALUE!</v>
      </c>
      <c r="L110" s="421" t="e">
        <f aca="true">IndGencost(L109,OFFSET(HeatRateStart,1,MATCH($A109,HeatRateNames,0)-1,250,1),$A110)</f>
        <v>#VALUE!</v>
      </c>
      <c r="M110" s="421" t="e">
        <f aca="true">IndGencost(M109,OFFSET(HeatRateStart,1,MATCH($A109,HeatRateNames,0)-1,250,1),$A110)</f>
        <v>#VALUE!</v>
      </c>
      <c r="N110" s="421" t="e">
        <f aca="true">IndGencost(N109,OFFSET(HeatRateStart,1,MATCH($A109,HeatRateNames,0)-1,250,1),$A110)</f>
        <v>#VALUE!</v>
      </c>
      <c r="O110" s="421" t="e">
        <f aca="true">IndGencost(O109,OFFSET(HeatRateStart,1,MATCH($A109,HeatRateNames,0)-1,250,1),$A110)</f>
        <v>#VALUE!</v>
      </c>
      <c r="P110" s="421" t="e">
        <f aca="true">IndGencost(P109,OFFSET(HeatRateStart,1,MATCH($A109,HeatRateNames,0)-1,250,1),$A110)</f>
        <v>#VALUE!</v>
      </c>
      <c r="Q110" s="421" t="e">
        <f aca="true">IndGencost(Q109,OFFSET(HeatRateStart,1,MATCH($A109,HeatRateNames,0)-1,250,1),$A110)</f>
        <v>#VALUE!</v>
      </c>
      <c r="R110" s="421" t="e">
        <f aca="true">IndGencost(R109,OFFSET(HeatRateStart,1,MATCH($A109,HeatRateNames,0)-1,250,1),$A110)</f>
        <v>#VALUE!</v>
      </c>
      <c r="S110" s="421" t="e">
        <f aca="true">IndGencost(S109,OFFSET(HeatRateStart,1,MATCH($A109,HeatRateNames,0)-1,250,1),$A110)</f>
        <v>#VALUE!</v>
      </c>
      <c r="T110" s="421" t="e">
        <f aca="true">IndGencost(T109,OFFSET(HeatRateStart,1,MATCH($A109,HeatRateNames,0)-1,250,1),$A110)</f>
        <v>#VALUE!</v>
      </c>
      <c r="U110" s="421" t="e">
        <f aca="true">IndGencost(U109,OFFSET(HeatRateStart,1,MATCH($A109,HeatRateNames,0)-1,250,1),$A110)</f>
        <v>#VALUE!</v>
      </c>
      <c r="V110" s="421" t="e">
        <f aca="true">IndGencost(V109,OFFSET(HeatRateStart,1,MATCH($A109,HeatRateNames,0)-1,250,1),$A110)</f>
        <v>#VALUE!</v>
      </c>
      <c r="W110" s="421" t="e">
        <f aca="true">IndGencost(W109,OFFSET(HeatRateStart,1,MATCH($A109,HeatRateNames,0)-1,250,1),$A110)</f>
        <v>#VALUE!</v>
      </c>
      <c r="X110" s="421" t="e">
        <f aca="true">IndGencost(X109,OFFSET(HeatRateStart,1,MATCH($A109,HeatRateNames,0)-1,250,1),$A110)</f>
        <v>#VALUE!</v>
      </c>
      <c r="Y110" s="421" t="e">
        <f aca="true">IndGencost(Y109,OFFSET(HeatRateStart,1,MATCH($A109,HeatRateNames,0)-1,250,1),$A110)</f>
        <v>#VALUE!</v>
      </c>
      <c r="Z110" s="417" t="e">
        <f aca="false" t="array" ref="Z110:Z110">SUM(B109:Y109*B110:Y110)</f>
        <v>#VALUE!</v>
      </c>
      <c r="AA110" s="419" t="s">
        <v>136</v>
      </c>
    </row>
    <row r="111" customFormat="false" ht="12.75" hidden="false" customHeight="false" outlineLevel="0" collapsed="false">
      <c r="A111" s="409" t="s">
        <v>139</v>
      </c>
      <c r="B111" s="410" t="n">
        <v>31</v>
      </c>
      <c r="C111" s="410" t="n">
        <v>31</v>
      </c>
      <c r="D111" s="410" t="n">
        <v>31</v>
      </c>
      <c r="E111" s="410" t="n">
        <v>31</v>
      </c>
      <c r="F111" s="410" t="n">
        <v>31</v>
      </c>
      <c r="G111" s="410" t="n">
        <v>31</v>
      </c>
      <c r="H111" s="410" t="n">
        <v>31</v>
      </c>
      <c r="I111" s="410" t="n">
        <v>31</v>
      </c>
      <c r="J111" s="410" t="n">
        <v>31</v>
      </c>
      <c r="K111" s="410" t="n">
        <v>31</v>
      </c>
      <c r="L111" s="410" t="n">
        <v>31</v>
      </c>
      <c r="M111" s="410" t="n">
        <v>31</v>
      </c>
      <c r="N111" s="410" t="n">
        <v>31</v>
      </c>
      <c r="O111" s="410" t="n">
        <v>31</v>
      </c>
      <c r="P111" s="410" t="n">
        <v>31</v>
      </c>
      <c r="Q111" s="410" t="n">
        <v>31</v>
      </c>
      <c r="R111" s="410" t="n">
        <v>31</v>
      </c>
      <c r="S111" s="410" t="n">
        <v>31</v>
      </c>
      <c r="T111" s="410" t="n">
        <v>31</v>
      </c>
      <c r="U111" s="410" t="n">
        <v>31</v>
      </c>
      <c r="V111" s="410" t="n">
        <v>31</v>
      </c>
      <c r="W111" s="410" t="n">
        <v>31</v>
      </c>
      <c r="X111" s="410" t="n">
        <v>31</v>
      </c>
      <c r="Y111" s="410" t="n">
        <v>31</v>
      </c>
      <c r="Z111" s="422" t="n">
        <f aca="false">SUM(B111:Y111)</f>
        <v>744</v>
      </c>
      <c r="AA111" s="423"/>
    </row>
    <row r="112" customFormat="false" ht="12.75" hidden="false" customHeight="false" outlineLevel="0" collapsed="false">
      <c r="A112" s="424"/>
      <c r="B112" s="425" t="e">
        <f aca="true">IndGencost(B111,OFFSET(HeatRateStart,1,MATCH($A109,HeatRateNames,0)-1,250,1),$A110)</f>
        <v>#VALUE!</v>
      </c>
      <c r="C112" s="425" t="e">
        <f aca="true">IndGencost(C111,OFFSET(HeatRateStart,1,MATCH($A109,HeatRateNames,0)-1,250,1),$A110)</f>
        <v>#VALUE!</v>
      </c>
      <c r="D112" s="425" t="e">
        <f aca="true">IndGencost(D111,OFFSET(HeatRateStart,1,MATCH($A109,HeatRateNames,0)-1,250,1),$A110)</f>
        <v>#VALUE!</v>
      </c>
      <c r="E112" s="425" t="e">
        <f aca="true">IndGencost(E111,OFFSET(HeatRateStart,1,MATCH($A109,HeatRateNames,0)-1,250,1),$A110)</f>
        <v>#VALUE!</v>
      </c>
      <c r="F112" s="425" t="e">
        <f aca="true">IndGencost(F111,OFFSET(HeatRateStart,1,MATCH($A109,HeatRateNames,0)-1,250,1),$A110)</f>
        <v>#VALUE!</v>
      </c>
      <c r="G112" s="425" t="e">
        <f aca="true">IndGencost(G111,OFFSET(HeatRateStart,1,MATCH($A109,HeatRateNames,0)-1,250,1),$A110)</f>
        <v>#VALUE!</v>
      </c>
      <c r="H112" s="425" t="e">
        <f aca="true">IndGencost(H111,OFFSET(HeatRateStart,1,MATCH($A109,HeatRateNames,0)-1,250,1),$A110)</f>
        <v>#VALUE!</v>
      </c>
      <c r="I112" s="425" t="e">
        <f aca="true">IndGencost(I111,OFFSET(HeatRateStart,1,MATCH($A109,HeatRateNames,0)-1,250,1),$A110)</f>
        <v>#VALUE!</v>
      </c>
      <c r="J112" s="425" t="e">
        <f aca="true">IndGencost(J111,OFFSET(HeatRateStart,1,MATCH($A109,HeatRateNames,0)-1,250,1),$A110)</f>
        <v>#VALUE!</v>
      </c>
      <c r="K112" s="425" t="e">
        <f aca="true">IndGencost(K111,OFFSET(HeatRateStart,1,MATCH($A109,HeatRateNames,0)-1,250,1),$A110)</f>
        <v>#VALUE!</v>
      </c>
      <c r="L112" s="425" t="e">
        <f aca="true">IndGencost(L111,OFFSET(HeatRateStart,1,MATCH($A109,HeatRateNames,0)-1,250,1),$A110)</f>
        <v>#VALUE!</v>
      </c>
      <c r="M112" s="425" t="e">
        <f aca="true">IndGencost(M111,OFFSET(HeatRateStart,1,MATCH($A109,HeatRateNames,0)-1,250,1),$A110)</f>
        <v>#VALUE!</v>
      </c>
      <c r="N112" s="425" t="e">
        <f aca="true">IndGencost(N111,OFFSET(HeatRateStart,1,MATCH($A109,HeatRateNames,0)-1,250,1),$A110)</f>
        <v>#VALUE!</v>
      </c>
      <c r="O112" s="425" t="e">
        <f aca="true">IndGencost(O111,OFFSET(HeatRateStart,1,MATCH($A109,HeatRateNames,0)-1,250,1),$A110)</f>
        <v>#VALUE!</v>
      </c>
      <c r="P112" s="425" t="e">
        <f aca="true">IndGencost(P111,OFFSET(HeatRateStart,1,MATCH($A109,HeatRateNames,0)-1,250,1),$A110)</f>
        <v>#VALUE!</v>
      </c>
      <c r="Q112" s="425" t="e">
        <f aca="true">IndGencost(Q111,OFFSET(HeatRateStart,1,MATCH($A109,HeatRateNames,0)-1,250,1),$A110)</f>
        <v>#VALUE!</v>
      </c>
      <c r="R112" s="425" t="e">
        <f aca="true">IndGencost(R111,OFFSET(HeatRateStart,1,MATCH($A109,HeatRateNames,0)-1,250,1),$A110)</f>
        <v>#VALUE!</v>
      </c>
      <c r="S112" s="425" t="e">
        <f aca="true">IndGencost(S111,OFFSET(HeatRateStart,1,MATCH($A109,HeatRateNames,0)-1,250,1),$A110)</f>
        <v>#VALUE!</v>
      </c>
      <c r="T112" s="425" t="e">
        <f aca="true">IndGencost(T111,OFFSET(HeatRateStart,1,MATCH($A109,HeatRateNames,0)-1,250,1),$A110)</f>
        <v>#VALUE!</v>
      </c>
      <c r="U112" s="425" t="e">
        <f aca="true">IndGencost(U111,OFFSET(HeatRateStart,1,MATCH($A109,HeatRateNames,0)-1,250,1),$A110)</f>
        <v>#VALUE!</v>
      </c>
      <c r="V112" s="425" t="e">
        <f aca="true">IndGencost(V111,OFFSET(HeatRateStart,1,MATCH($A109,HeatRateNames,0)-1,250,1),$A110)</f>
        <v>#VALUE!</v>
      </c>
      <c r="W112" s="425" t="e">
        <f aca="true">IndGencost(W111,OFFSET(HeatRateStart,1,MATCH($A109,HeatRateNames,0)-1,250,1),$A110)</f>
        <v>#VALUE!</v>
      </c>
      <c r="X112" s="425" t="e">
        <f aca="true">IndGencost(X111,OFFSET(HeatRateStart,1,MATCH($A109,HeatRateNames,0)-1,250,1),$A110)</f>
        <v>#VALUE!</v>
      </c>
      <c r="Y112" s="425" t="e">
        <f aca="true">IndGencost(Y111,OFFSET(HeatRateStart,1,MATCH($A109,HeatRateNames,0)-1,250,1),$A110)</f>
        <v>#VALUE!</v>
      </c>
      <c r="Z112" s="411" t="e">
        <f aca="false" t="array" ref="Z112:Z112">SUM(B111:Y111*B112:Y112)</f>
        <v>#VALUE!</v>
      </c>
      <c r="AA112" s="209"/>
      <c r="AC112" s="210"/>
    </row>
    <row r="113" customFormat="false" ht="13.5" hidden="false" customHeight="false" outlineLevel="0" collapsed="false">
      <c r="A113" s="412" t="s">
        <v>134</v>
      </c>
      <c r="B113" s="426" t="e">
        <f aca="false">B112-B110</f>
        <v>#VALUE!</v>
      </c>
      <c r="C113" s="426" t="e">
        <f aca="false">C112-C110</f>
        <v>#VALUE!</v>
      </c>
      <c r="D113" s="426" t="e">
        <f aca="false">D112-D110</f>
        <v>#VALUE!</v>
      </c>
      <c r="E113" s="426" t="e">
        <f aca="false">E112-E110</f>
        <v>#VALUE!</v>
      </c>
      <c r="F113" s="426" t="e">
        <f aca="false">F112-F110</f>
        <v>#VALUE!</v>
      </c>
      <c r="G113" s="426" t="e">
        <f aca="false">G112-G110</f>
        <v>#VALUE!</v>
      </c>
      <c r="H113" s="426" t="e">
        <f aca="false">H112-H110</f>
        <v>#VALUE!</v>
      </c>
      <c r="I113" s="426" t="e">
        <f aca="false">I112-I110</f>
        <v>#VALUE!</v>
      </c>
      <c r="J113" s="426" t="e">
        <f aca="false">J112-J110</f>
        <v>#VALUE!</v>
      </c>
      <c r="K113" s="426" t="e">
        <f aca="false">K112-K110</f>
        <v>#VALUE!</v>
      </c>
      <c r="L113" s="426" t="e">
        <f aca="false">L112-L110</f>
        <v>#VALUE!</v>
      </c>
      <c r="M113" s="426" t="e">
        <f aca="false">M112-M110</f>
        <v>#VALUE!</v>
      </c>
      <c r="N113" s="426" t="e">
        <f aca="false">N112-N110</f>
        <v>#VALUE!</v>
      </c>
      <c r="O113" s="426" t="e">
        <f aca="false">O112-O110</f>
        <v>#VALUE!</v>
      </c>
      <c r="P113" s="426" t="e">
        <f aca="false">P112-P110</f>
        <v>#VALUE!</v>
      </c>
      <c r="Q113" s="426" t="e">
        <f aca="false">Q112-Q110</f>
        <v>#VALUE!</v>
      </c>
      <c r="R113" s="426" t="e">
        <f aca="false">R112-R110</f>
        <v>#VALUE!</v>
      </c>
      <c r="S113" s="426" t="e">
        <f aca="false">S112-S110</f>
        <v>#VALUE!</v>
      </c>
      <c r="T113" s="426" t="e">
        <f aca="false">T112-T110</f>
        <v>#VALUE!</v>
      </c>
      <c r="U113" s="426" t="e">
        <f aca="false">U112-U110</f>
        <v>#VALUE!</v>
      </c>
      <c r="V113" s="426" t="e">
        <f aca="false">V112-V110</f>
        <v>#VALUE!</v>
      </c>
      <c r="W113" s="426" t="e">
        <f aca="false">W112-W110</f>
        <v>#VALUE!</v>
      </c>
      <c r="X113" s="426" t="e">
        <f aca="false">X112-X110</f>
        <v>#VALUE!</v>
      </c>
      <c r="Y113" s="426" t="e">
        <f aca="false">Y112-Y110</f>
        <v>#VALUE!</v>
      </c>
      <c r="Z113" s="414" t="e">
        <f aca="false">Z110-Z112</f>
        <v>#VALUE!</v>
      </c>
      <c r="AC113" s="210"/>
    </row>
    <row r="114" customFormat="false" ht="12.75" hidden="false" customHeight="false" outlineLevel="0" collapsed="false">
      <c r="A114" s="415" t="str">
        <f aca="false">Economics!A36</f>
        <v>Newman 3</v>
      </c>
      <c r="B114" s="416" t="n">
        <f aca="false">B43</f>
        <v>99</v>
      </c>
      <c r="C114" s="416" t="n">
        <f aca="false">C43</f>
        <v>62</v>
      </c>
      <c r="D114" s="416" t="n">
        <f aca="false">D43</f>
        <v>39</v>
      </c>
      <c r="E114" s="416" t="n">
        <f aca="false">E43</f>
        <v>36</v>
      </c>
      <c r="F114" s="416" t="n">
        <f aca="false">F43</f>
        <v>46</v>
      </c>
      <c r="G114" s="416" t="n">
        <f aca="false">G43</f>
        <v>98</v>
      </c>
      <c r="H114" s="416" t="n">
        <f aca="false">H43</f>
        <v>60</v>
      </c>
      <c r="I114" s="416" t="n">
        <f aca="false">I43</f>
        <v>76</v>
      </c>
      <c r="J114" s="416" t="n">
        <f aca="false">J43</f>
        <v>97</v>
      </c>
      <c r="K114" s="416" t="n">
        <f aca="false">K43</f>
        <v>35</v>
      </c>
      <c r="L114" s="416" t="n">
        <f aca="false">L43</f>
        <v>51</v>
      </c>
      <c r="M114" s="416" t="n">
        <f aca="false">M43</f>
        <v>59</v>
      </c>
      <c r="N114" s="416" t="n">
        <f aca="false">N43</f>
        <v>51</v>
      </c>
      <c r="O114" s="416" t="n">
        <f aca="false">O43</f>
        <v>100</v>
      </c>
      <c r="P114" s="416" t="n">
        <f aca="false">P43</f>
        <v>63</v>
      </c>
      <c r="Q114" s="416" t="n">
        <f aca="false">Q43</f>
        <v>70</v>
      </c>
      <c r="R114" s="416" t="n">
        <f aca="false">R43</f>
        <v>87</v>
      </c>
      <c r="S114" s="416" t="n">
        <f aca="false">S43</f>
        <v>85</v>
      </c>
      <c r="T114" s="416" t="n">
        <f aca="false">T43</f>
        <v>87</v>
      </c>
      <c r="U114" s="416" t="n">
        <f aca="false">U43</f>
        <v>87</v>
      </c>
      <c r="V114" s="416" t="n">
        <f aca="false">V43</f>
        <v>50</v>
      </c>
      <c r="W114" s="416" t="n">
        <f aca="false">W43</f>
        <v>35</v>
      </c>
      <c r="X114" s="416" t="n">
        <f aca="false">X43</f>
        <v>35</v>
      </c>
      <c r="Y114" s="416" t="n">
        <f aca="false">Y43</f>
        <v>35</v>
      </c>
      <c r="Z114" s="418" t="n">
        <f aca="false">SUM(B114:Y114)</f>
        <v>1543</v>
      </c>
      <c r="AA114" s="419" t="s">
        <v>140</v>
      </c>
    </row>
    <row r="115" customFormat="false" ht="12.75" hidden="false" customHeight="false" outlineLevel="0" collapsed="false">
      <c r="A115" s="420" t="n">
        <f aca="false">Economics!$I36</f>
        <v>1.96</v>
      </c>
      <c r="B115" s="421" t="e">
        <f aca="true">IndGencost(B114,OFFSET(HeatRateStart,1,MATCH($A114,HeatRateNames,0)-1,250,1),$A115)</f>
        <v>#VALUE!</v>
      </c>
      <c r="C115" s="421" t="e">
        <f aca="true">IndGencost(C114,OFFSET(HeatRateStart,1,MATCH($A114,HeatRateNames,0)-1,250,1),$A115)</f>
        <v>#VALUE!</v>
      </c>
      <c r="D115" s="421" t="e">
        <f aca="true">IndGencost(D114,OFFSET(HeatRateStart,1,MATCH($A114,HeatRateNames,0)-1,250,1),$A115)</f>
        <v>#VALUE!</v>
      </c>
      <c r="E115" s="421" t="e">
        <f aca="true">IndGencost(E114,OFFSET(HeatRateStart,1,MATCH($A114,HeatRateNames,0)-1,250,1),$A115)</f>
        <v>#VALUE!</v>
      </c>
      <c r="F115" s="421" t="e">
        <f aca="true">IndGencost(F114,OFFSET(HeatRateStart,1,MATCH($A114,HeatRateNames,0)-1,250,1),$A115)</f>
        <v>#VALUE!</v>
      </c>
      <c r="G115" s="421" t="e">
        <f aca="true">IndGencost(G114,OFFSET(HeatRateStart,1,MATCH($A114,HeatRateNames,0)-1,250,1),$A115)</f>
        <v>#VALUE!</v>
      </c>
      <c r="H115" s="421" t="e">
        <f aca="true">IndGencost(H114,OFFSET(HeatRateStart,1,MATCH($A114,HeatRateNames,0)-1,250,1),$A115)</f>
        <v>#VALUE!</v>
      </c>
      <c r="I115" s="421" t="e">
        <f aca="true">IndGencost(I114,OFFSET(HeatRateStart,1,MATCH($A114,HeatRateNames,0)-1,250,1),$A115)</f>
        <v>#VALUE!</v>
      </c>
      <c r="J115" s="421" t="e">
        <f aca="true">IndGencost(J114,OFFSET(HeatRateStart,1,MATCH($A114,HeatRateNames,0)-1,250,1),$A115)</f>
        <v>#VALUE!</v>
      </c>
      <c r="K115" s="421" t="e">
        <f aca="true">IndGencost(K114,OFFSET(HeatRateStart,1,MATCH($A114,HeatRateNames,0)-1,250,1),$A115)</f>
        <v>#VALUE!</v>
      </c>
      <c r="L115" s="421" t="e">
        <f aca="true">IndGencost(L114,OFFSET(HeatRateStart,1,MATCH($A114,HeatRateNames,0)-1,250,1),$A115)</f>
        <v>#VALUE!</v>
      </c>
      <c r="M115" s="421" t="e">
        <f aca="true">IndGencost(M114,OFFSET(HeatRateStart,1,MATCH($A114,HeatRateNames,0)-1,250,1),$A115)</f>
        <v>#VALUE!</v>
      </c>
      <c r="N115" s="421" t="e">
        <f aca="true">IndGencost(N114,OFFSET(HeatRateStart,1,MATCH($A114,HeatRateNames,0)-1,250,1),$A115)</f>
        <v>#VALUE!</v>
      </c>
      <c r="O115" s="421" t="e">
        <f aca="true">IndGencost(O114,OFFSET(HeatRateStart,1,MATCH($A114,HeatRateNames,0)-1,250,1),$A115)</f>
        <v>#VALUE!</v>
      </c>
      <c r="P115" s="421" t="e">
        <f aca="true">IndGencost(P114,OFFSET(HeatRateStart,1,MATCH($A114,HeatRateNames,0)-1,250,1),$A115)</f>
        <v>#VALUE!</v>
      </c>
      <c r="Q115" s="421" t="e">
        <f aca="true">IndGencost(Q114,OFFSET(HeatRateStart,1,MATCH($A114,HeatRateNames,0)-1,250,1),$A115)</f>
        <v>#VALUE!</v>
      </c>
      <c r="R115" s="421" t="e">
        <f aca="true">IndGencost(R114,OFFSET(HeatRateStart,1,MATCH($A114,HeatRateNames,0)-1,250,1),$A115)</f>
        <v>#VALUE!</v>
      </c>
      <c r="S115" s="421" t="e">
        <f aca="true">IndGencost(S114,OFFSET(HeatRateStart,1,MATCH($A114,HeatRateNames,0)-1,250,1),$A115)</f>
        <v>#VALUE!</v>
      </c>
      <c r="T115" s="421" t="e">
        <f aca="true">IndGencost(T114,OFFSET(HeatRateStart,1,MATCH($A114,HeatRateNames,0)-1,250,1),$A115)</f>
        <v>#VALUE!</v>
      </c>
      <c r="U115" s="421" t="e">
        <f aca="true">IndGencost(U114,OFFSET(HeatRateStart,1,MATCH($A114,HeatRateNames,0)-1,250,1),$A115)</f>
        <v>#VALUE!</v>
      </c>
      <c r="V115" s="421" t="e">
        <f aca="true">IndGencost(V114,OFFSET(HeatRateStart,1,MATCH($A114,HeatRateNames,0)-1,250,1),$A115)</f>
        <v>#VALUE!</v>
      </c>
      <c r="W115" s="421" t="e">
        <f aca="true">IndGencost(W114,OFFSET(HeatRateStart,1,MATCH($A114,HeatRateNames,0)-1,250,1),$A115)</f>
        <v>#VALUE!</v>
      </c>
      <c r="X115" s="421" t="e">
        <f aca="true">IndGencost(X114,OFFSET(HeatRateStart,1,MATCH($A114,HeatRateNames,0)-1,250,1),$A115)</f>
        <v>#VALUE!</v>
      </c>
      <c r="Y115" s="421" t="e">
        <f aca="true">IndGencost(Y114,OFFSET(HeatRateStart,1,MATCH($A114,HeatRateNames,0)-1,250,1),$A115)</f>
        <v>#VALUE!</v>
      </c>
      <c r="Z115" s="417" t="e">
        <f aca="false" t="array" ref="Z115:Z115">SUM(B114:Y114*B115:Y115)</f>
        <v>#VALUE!</v>
      </c>
      <c r="AA115" s="419" t="s">
        <v>136</v>
      </c>
    </row>
    <row r="116" customFormat="false" ht="12.75" hidden="false" customHeight="false" outlineLevel="0" collapsed="false">
      <c r="A116" s="409" t="s">
        <v>141</v>
      </c>
      <c r="B116" s="410"/>
      <c r="C116" s="410"/>
      <c r="D116" s="410"/>
      <c r="E116" s="410"/>
      <c r="F116" s="410"/>
      <c r="G116" s="410"/>
      <c r="H116" s="410"/>
      <c r="I116" s="410"/>
      <c r="J116" s="410"/>
      <c r="K116" s="410"/>
      <c r="L116" s="410"/>
      <c r="M116" s="410"/>
      <c r="N116" s="410"/>
      <c r="O116" s="410"/>
      <c r="P116" s="410"/>
      <c r="Q116" s="410"/>
      <c r="R116" s="410"/>
      <c r="S116" s="410"/>
      <c r="T116" s="410"/>
      <c r="U116" s="410"/>
      <c r="V116" s="410"/>
      <c r="W116" s="410"/>
      <c r="X116" s="410"/>
      <c r="Y116" s="410"/>
      <c r="Z116" s="422" t="n">
        <f aca="false">SUM(B116:Y116)</f>
        <v>0</v>
      </c>
      <c r="AA116" s="423"/>
    </row>
    <row r="117" customFormat="false" ht="12.75" hidden="false" customHeight="false" outlineLevel="0" collapsed="false">
      <c r="A117" s="424"/>
      <c r="B117" s="425" t="e">
        <f aca="true">IndGencost(B116,OFFSET(HeatRateStart,1,MATCH($A114,HeatRateNames,0)-1,250,1),$A115)</f>
        <v>#VALUE!</v>
      </c>
      <c r="C117" s="425" t="e">
        <f aca="true">IndGencost(C116,OFFSET(HeatRateStart,1,MATCH($A114,HeatRateNames,0)-1,250,1),$A115)</f>
        <v>#VALUE!</v>
      </c>
      <c r="D117" s="425" t="e">
        <f aca="true">IndGencost(D116,OFFSET(HeatRateStart,1,MATCH($A114,HeatRateNames,0)-1,250,1),$A115)</f>
        <v>#VALUE!</v>
      </c>
      <c r="E117" s="425" t="e">
        <f aca="true">IndGencost(E116,OFFSET(HeatRateStart,1,MATCH($A114,HeatRateNames,0)-1,250,1),$A115)</f>
        <v>#VALUE!</v>
      </c>
      <c r="F117" s="425" t="e">
        <f aca="true">IndGencost(F116,OFFSET(HeatRateStart,1,MATCH($A114,HeatRateNames,0)-1,250,1),$A115)</f>
        <v>#VALUE!</v>
      </c>
      <c r="G117" s="425" t="e">
        <f aca="true">IndGencost(G116,OFFSET(HeatRateStart,1,MATCH($A114,HeatRateNames,0)-1,250,1),$A115)</f>
        <v>#VALUE!</v>
      </c>
      <c r="H117" s="425" t="e">
        <f aca="true">IndGencost(H116,OFFSET(HeatRateStart,1,MATCH($A114,HeatRateNames,0)-1,250,1),$A115)</f>
        <v>#VALUE!</v>
      </c>
      <c r="I117" s="425" t="e">
        <f aca="true">IndGencost(I116,OFFSET(HeatRateStart,1,MATCH($A114,HeatRateNames,0)-1,250,1),$A115)</f>
        <v>#VALUE!</v>
      </c>
      <c r="J117" s="425" t="e">
        <f aca="true">IndGencost(J116,OFFSET(HeatRateStart,1,MATCH($A114,HeatRateNames,0)-1,250,1),$A115)</f>
        <v>#VALUE!</v>
      </c>
      <c r="K117" s="425" t="e">
        <f aca="true">IndGencost(K116,OFFSET(HeatRateStart,1,MATCH($A114,HeatRateNames,0)-1,250,1),$A115)</f>
        <v>#VALUE!</v>
      </c>
      <c r="L117" s="425" t="e">
        <f aca="true">IndGencost(L116,OFFSET(HeatRateStart,1,MATCH($A114,HeatRateNames,0)-1,250,1),$A115)</f>
        <v>#VALUE!</v>
      </c>
      <c r="M117" s="425" t="e">
        <f aca="true">IndGencost(M116,OFFSET(HeatRateStart,1,MATCH($A114,HeatRateNames,0)-1,250,1),$A115)</f>
        <v>#VALUE!</v>
      </c>
      <c r="N117" s="425" t="e">
        <f aca="true">IndGencost(N116,OFFSET(HeatRateStart,1,MATCH($A114,HeatRateNames,0)-1,250,1),$A115)</f>
        <v>#VALUE!</v>
      </c>
      <c r="O117" s="425" t="e">
        <f aca="true">IndGencost(O116,OFFSET(HeatRateStart,1,MATCH($A114,HeatRateNames,0)-1,250,1),$A115)</f>
        <v>#VALUE!</v>
      </c>
      <c r="P117" s="425" t="e">
        <f aca="true">IndGencost(P116,OFFSET(HeatRateStart,1,MATCH($A114,HeatRateNames,0)-1,250,1),$A115)</f>
        <v>#VALUE!</v>
      </c>
      <c r="Q117" s="425" t="e">
        <f aca="true">IndGencost(Q116,OFFSET(HeatRateStart,1,MATCH($A114,HeatRateNames,0)-1,250,1),$A115)</f>
        <v>#VALUE!</v>
      </c>
      <c r="R117" s="425" t="e">
        <f aca="true">IndGencost(R116,OFFSET(HeatRateStart,1,MATCH($A114,HeatRateNames,0)-1,250,1),$A115)</f>
        <v>#VALUE!</v>
      </c>
      <c r="S117" s="425" t="e">
        <f aca="true">IndGencost(S116,OFFSET(HeatRateStart,1,MATCH($A114,HeatRateNames,0)-1,250,1),$A115)</f>
        <v>#VALUE!</v>
      </c>
      <c r="T117" s="425" t="e">
        <f aca="true">IndGencost(T116,OFFSET(HeatRateStart,1,MATCH($A114,HeatRateNames,0)-1,250,1),$A115)</f>
        <v>#VALUE!</v>
      </c>
      <c r="U117" s="425" t="e">
        <f aca="true">IndGencost(U116,OFFSET(HeatRateStart,1,MATCH($A114,HeatRateNames,0)-1,250,1),$A115)</f>
        <v>#VALUE!</v>
      </c>
      <c r="V117" s="425" t="e">
        <f aca="true">IndGencost(V116,OFFSET(HeatRateStart,1,MATCH($A114,HeatRateNames,0)-1,250,1),$A115)</f>
        <v>#VALUE!</v>
      </c>
      <c r="W117" s="425" t="e">
        <f aca="true">IndGencost(W116,OFFSET(HeatRateStart,1,MATCH($A114,HeatRateNames,0)-1,250,1),$A115)</f>
        <v>#VALUE!</v>
      </c>
      <c r="X117" s="425" t="e">
        <f aca="true">IndGencost(X116,OFFSET(HeatRateStart,1,MATCH($A114,HeatRateNames,0)-1,250,1),$A115)</f>
        <v>#VALUE!</v>
      </c>
      <c r="Y117" s="425" t="e">
        <f aca="true">IndGencost(Y116,OFFSET(HeatRateStart,1,MATCH($A114,HeatRateNames,0)-1,250,1),$A115)</f>
        <v>#VALUE!</v>
      </c>
      <c r="Z117" s="411" t="e">
        <f aca="false" t="array" ref="Z117:Z117">SUM(B116:Y116*B117:Y117)</f>
        <v>#VALUE!</v>
      </c>
      <c r="AA117" s="209"/>
    </row>
    <row r="118" customFormat="false" ht="13.5" hidden="false" customHeight="false" outlineLevel="0" collapsed="false">
      <c r="A118" s="412" t="s">
        <v>134</v>
      </c>
      <c r="B118" s="426" t="e">
        <f aca="false">B117-B115</f>
        <v>#VALUE!</v>
      </c>
      <c r="C118" s="426" t="e">
        <f aca="false">C117-C115</f>
        <v>#VALUE!</v>
      </c>
      <c r="D118" s="426" t="e">
        <f aca="false">D117-D115</f>
        <v>#VALUE!</v>
      </c>
      <c r="E118" s="426" t="e">
        <f aca="false">E117-E115</f>
        <v>#VALUE!</v>
      </c>
      <c r="F118" s="426" t="e">
        <f aca="false">F117-F115</f>
        <v>#VALUE!</v>
      </c>
      <c r="G118" s="426" t="e">
        <f aca="false">G117-G115</f>
        <v>#VALUE!</v>
      </c>
      <c r="H118" s="426" t="e">
        <f aca="false">H117-H115</f>
        <v>#VALUE!</v>
      </c>
      <c r="I118" s="426" t="e">
        <f aca="false">I117-I115</f>
        <v>#VALUE!</v>
      </c>
      <c r="J118" s="426" t="e">
        <f aca="false">J117-J115</f>
        <v>#VALUE!</v>
      </c>
      <c r="K118" s="426" t="e">
        <f aca="false">K117-K115</f>
        <v>#VALUE!</v>
      </c>
      <c r="L118" s="426" t="e">
        <f aca="false">L117-L115</f>
        <v>#VALUE!</v>
      </c>
      <c r="M118" s="426" t="e">
        <f aca="false">M117-M115</f>
        <v>#VALUE!</v>
      </c>
      <c r="N118" s="426" t="e">
        <f aca="false">N117-N115</f>
        <v>#VALUE!</v>
      </c>
      <c r="O118" s="426" t="e">
        <f aca="false">O117-O115</f>
        <v>#VALUE!</v>
      </c>
      <c r="P118" s="426" t="e">
        <f aca="false">P117-P115</f>
        <v>#VALUE!</v>
      </c>
      <c r="Q118" s="426" t="e">
        <f aca="false">Q117-Q115</f>
        <v>#VALUE!</v>
      </c>
      <c r="R118" s="426" t="e">
        <f aca="false">R117-R115</f>
        <v>#VALUE!</v>
      </c>
      <c r="S118" s="426" t="e">
        <f aca="false">S117-S115</f>
        <v>#VALUE!</v>
      </c>
      <c r="T118" s="426" t="e">
        <f aca="false">T117-T115</f>
        <v>#VALUE!</v>
      </c>
      <c r="U118" s="426" t="e">
        <f aca="false">U117-U115</f>
        <v>#VALUE!</v>
      </c>
      <c r="V118" s="426" t="e">
        <f aca="false">V117-V115</f>
        <v>#VALUE!</v>
      </c>
      <c r="W118" s="426" t="e">
        <f aca="false">W117-W115</f>
        <v>#VALUE!</v>
      </c>
      <c r="X118" s="426" t="e">
        <f aca="false">X117-X115</f>
        <v>#VALUE!</v>
      </c>
      <c r="Y118" s="426" t="e">
        <f aca="false">Y117-Y115</f>
        <v>#VALUE!</v>
      </c>
      <c r="Z118" s="414" t="e">
        <f aca="false">Z115-Z117</f>
        <v>#VALUE!</v>
      </c>
    </row>
    <row r="119" customFormat="false" ht="12.75" hidden="false" customHeight="false" outlineLevel="0" collapsed="false">
      <c r="A119" s="415" t="str">
        <f aca="false">Economics!A37</f>
        <v>GT 1</v>
      </c>
      <c r="B119" s="416" t="n">
        <f aca="false">B44</f>
        <v>10</v>
      </c>
      <c r="C119" s="416" t="n">
        <f aca="false">C44</f>
        <v>10</v>
      </c>
      <c r="D119" s="416" t="n">
        <f aca="false">D44</f>
        <v>10</v>
      </c>
      <c r="E119" s="416" t="n">
        <f aca="false">E44</f>
        <v>10</v>
      </c>
      <c r="F119" s="416" t="n">
        <f aca="false">F44</f>
        <v>6</v>
      </c>
      <c r="G119" s="416" t="n">
        <f aca="false">G44</f>
        <v>6</v>
      </c>
      <c r="H119" s="416" t="n">
        <f aca="false">H44</f>
        <v>6</v>
      </c>
      <c r="I119" s="416" t="n">
        <f aca="false">I44</f>
        <v>10</v>
      </c>
      <c r="J119" s="416" t="n">
        <f aca="false">J44</f>
        <v>9</v>
      </c>
      <c r="K119" s="416" t="n">
        <f aca="false">K44</f>
        <v>0</v>
      </c>
      <c r="L119" s="416" t="n">
        <f aca="false">L44</f>
        <v>0</v>
      </c>
      <c r="M119" s="416" t="n">
        <f aca="false">M44</f>
        <v>0</v>
      </c>
      <c r="N119" s="416" t="n">
        <f aca="false">N44</f>
        <v>0</v>
      </c>
      <c r="O119" s="416" t="n">
        <f aca="false">O44</f>
        <v>0</v>
      </c>
      <c r="P119" s="416" t="n">
        <f aca="false">P44</f>
        <v>0</v>
      </c>
      <c r="Q119" s="416" t="n">
        <f aca="false">Q44</f>
        <v>0</v>
      </c>
      <c r="R119" s="416" t="n">
        <f aca="false">R44</f>
        <v>0</v>
      </c>
      <c r="S119" s="416" t="n">
        <f aca="false">S44</f>
        <v>0</v>
      </c>
      <c r="T119" s="416" t="n">
        <f aca="false">T44</f>
        <v>0</v>
      </c>
      <c r="U119" s="416" t="n">
        <f aca="false">U44</f>
        <v>0</v>
      </c>
      <c r="V119" s="416" t="n">
        <f aca="false">V44</f>
        <v>0</v>
      </c>
      <c r="W119" s="416" t="n">
        <f aca="false">W44</f>
        <v>0</v>
      </c>
      <c r="X119" s="416" t="n">
        <f aca="false">X44</f>
        <v>0</v>
      </c>
      <c r="Y119" s="416" t="n">
        <f aca="false">Y44</f>
        <v>0</v>
      </c>
      <c r="Z119" s="418" t="n">
        <f aca="false">SUM(B119:Y119)</f>
        <v>77</v>
      </c>
      <c r="AA119" s="419" t="s">
        <v>142</v>
      </c>
    </row>
    <row r="120" customFormat="false" ht="12.75" hidden="false" customHeight="false" outlineLevel="0" collapsed="false">
      <c r="A120" s="420" t="n">
        <f aca="false">Economics!$I37</f>
        <v>1.96</v>
      </c>
      <c r="B120" s="421" t="e">
        <f aca="true">IndGencost(B119,OFFSET(HeatRateStart,1,MATCH($A119,HeatRateNames,0)-1,250,1),$A120)</f>
        <v>#VALUE!</v>
      </c>
      <c r="C120" s="421" t="e">
        <f aca="true">IndGencost(C119,OFFSET(HeatRateStart,1,MATCH($A119,HeatRateNames,0)-1,250,1),$A120)</f>
        <v>#VALUE!</v>
      </c>
      <c r="D120" s="421" t="e">
        <f aca="true">IndGencost(D119,OFFSET(HeatRateStart,1,MATCH($A119,HeatRateNames,0)-1,250,1),$A120)</f>
        <v>#VALUE!</v>
      </c>
      <c r="E120" s="421" t="e">
        <f aca="true">IndGencost(E119,OFFSET(HeatRateStart,1,MATCH($A119,HeatRateNames,0)-1,250,1),$A120)</f>
        <v>#VALUE!</v>
      </c>
      <c r="F120" s="421" t="e">
        <f aca="true">IndGencost(F119,OFFSET(HeatRateStart,1,MATCH($A119,HeatRateNames,0)-1,250,1),$A120)</f>
        <v>#VALUE!</v>
      </c>
      <c r="G120" s="421" t="e">
        <f aca="true">IndGencost(G119,OFFSET(HeatRateStart,1,MATCH($A119,HeatRateNames,0)-1,250,1),$A120)</f>
        <v>#VALUE!</v>
      </c>
      <c r="H120" s="421" t="e">
        <f aca="true">IndGencost(H119,OFFSET(HeatRateStart,1,MATCH($A119,HeatRateNames,0)-1,250,1),$A120)</f>
        <v>#VALUE!</v>
      </c>
      <c r="I120" s="421" t="e">
        <f aca="true">IndGencost(I119,OFFSET(HeatRateStart,1,MATCH($A119,HeatRateNames,0)-1,250,1),$A120)</f>
        <v>#VALUE!</v>
      </c>
      <c r="J120" s="421" t="e">
        <f aca="true">IndGencost(J119,OFFSET(HeatRateStart,1,MATCH($A119,HeatRateNames,0)-1,250,1),$A120)</f>
        <v>#VALUE!</v>
      </c>
      <c r="K120" s="421" t="e">
        <f aca="true">IndGencost(K119,OFFSET(HeatRateStart,1,MATCH($A119,HeatRateNames,0)-1,250,1),$A120)</f>
        <v>#VALUE!</v>
      </c>
      <c r="L120" s="421" t="e">
        <f aca="true">IndGencost(L119,OFFSET(HeatRateStart,1,MATCH($A119,HeatRateNames,0)-1,250,1),$A120)</f>
        <v>#VALUE!</v>
      </c>
      <c r="M120" s="421" t="e">
        <f aca="true">IndGencost(M119,OFFSET(HeatRateStart,1,MATCH($A119,HeatRateNames,0)-1,250,1),$A120)</f>
        <v>#VALUE!</v>
      </c>
      <c r="N120" s="421" t="e">
        <f aca="true">IndGencost(N119,OFFSET(HeatRateStart,1,MATCH($A119,HeatRateNames,0)-1,250,1),$A120)</f>
        <v>#VALUE!</v>
      </c>
      <c r="O120" s="421" t="e">
        <f aca="true">IndGencost(O119,OFFSET(HeatRateStart,1,MATCH($A119,HeatRateNames,0)-1,250,1),$A120)</f>
        <v>#VALUE!</v>
      </c>
      <c r="P120" s="421" t="e">
        <f aca="true">IndGencost(P119,OFFSET(HeatRateStart,1,MATCH($A119,HeatRateNames,0)-1,250,1),$A120)</f>
        <v>#VALUE!</v>
      </c>
      <c r="Q120" s="421" t="e">
        <f aca="true">IndGencost(Q119,OFFSET(HeatRateStart,1,MATCH($A119,HeatRateNames,0)-1,250,1),$A120)</f>
        <v>#VALUE!</v>
      </c>
      <c r="R120" s="421" t="e">
        <f aca="true">IndGencost(R119,OFFSET(HeatRateStart,1,MATCH($A119,HeatRateNames,0)-1,250,1),$A120)</f>
        <v>#VALUE!</v>
      </c>
      <c r="S120" s="421" t="e">
        <f aca="true">IndGencost(S119,OFFSET(HeatRateStart,1,MATCH($A119,HeatRateNames,0)-1,250,1),$A120)</f>
        <v>#VALUE!</v>
      </c>
      <c r="T120" s="421" t="e">
        <f aca="true">IndGencost(T119,OFFSET(HeatRateStart,1,MATCH($A119,HeatRateNames,0)-1,250,1),$A120)</f>
        <v>#VALUE!</v>
      </c>
      <c r="U120" s="421" t="e">
        <f aca="true">IndGencost(U119,OFFSET(HeatRateStart,1,MATCH($A119,HeatRateNames,0)-1,250,1),$A120)</f>
        <v>#VALUE!</v>
      </c>
      <c r="V120" s="421" t="e">
        <f aca="true">IndGencost(V119,OFFSET(HeatRateStart,1,MATCH($A119,HeatRateNames,0)-1,250,1),$A120)</f>
        <v>#VALUE!</v>
      </c>
      <c r="W120" s="421" t="e">
        <f aca="true">IndGencost(W119,OFFSET(HeatRateStart,1,MATCH($A119,HeatRateNames,0)-1,250,1),$A120)</f>
        <v>#VALUE!</v>
      </c>
      <c r="X120" s="421" t="e">
        <f aca="true">IndGencost(X119,OFFSET(HeatRateStart,1,MATCH($A119,HeatRateNames,0)-1,250,1),$A120)</f>
        <v>#VALUE!</v>
      </c>
      <c r="Y120" s="421" t="e">
        <f aca="true">IndGencost(Y119,OFFSET(HeatRateStart,1,MATCH($A119,HeatRateNames,0)-1,250,1),$A120)</f>
        <v>#VALUE!</v>
      </c>
      <c r="Z120" s="417" t="e">
        <f aca="false" t="array" ref="Z120:Z120">SUM(B119:Y119*B120:Y120)</f>
        <v>#VALUE!</v>
      </c>
      <c r="AA120" s="419" t="s">
        <v>136</v>
      </c>
    </row>
    <row r="121" customFormat="false" ht="12.75" hidden="false" customHeight="false" outlineLevel="0" collapsed="false">
      <c r="A121" s="409" t="s">
        <v>132</v>
      </c>
      <c r="B121" s="410" t="n">
        <f aca="false">B119</f>
        <v>10</v>
      </c>
      <c r="C121" s="410" t="n">
        <f aca="false">C119</f>
        <v>10</v>
      </c>
      <c r="D121" s="410" t="n">
        <f aca="false">D119</f>
        <v>10</v>
      </c>
      <c r="E121" s="410" t="n">
        <f aca="false">E119</f>
        <v>10</v>
      </c>
      <c r="F121" s="410" t="n">
        <f aca="false">F119</f>
        <v>6</v>
      </c>
      <c r="G121" s="410" t="n">
        <f aca="false">G119</f>
        <v>6</v>
      </c>
      <c r="H121" s="410" t="n">
        <f aca="false">H119</f>
        <v>6</v>
      </c>
      <c r="I121" s="410" t="n">
        <f aca="false">I119</f>
        <v>10</v>
      </c>
      <c r="J121" s="410" t="n">
        <f aca="false">J119</f>
        <v>9</v>
      </c>
      <c r="K121" s="410" t="n">
        <f aca="false">K119</f>
        <v>0</v>
      </c>
      <c r="L121" s="410" t="n">
        <f aca="false">L119</f>
        <v>0</v>
      </c>
      <c r="M121" s="410" t="n">
        <f aca="false">M119</f>
        <v>0</v>
      </c>
      <c r="N121" s="410" t="n">
        <f aca="false">N119</f>
        <v>0</v>
      </c>
      <c r="O121" s="410" t="n">
        <f aca="false">O119</f>
        <v>0</v>
      </c>
      <c r="P121" s="410" t="n">
        <f aca="false">P119</f>
        <v>0</v>
      </c>
      <c r="Q121" s="410" t="n">
        <f aca="false">Q119</f>
        <v>0</v>
      </c>
      <c r="R121" s="410" t="n">
        <f aca="false">R119</f>
        <v>0</v>
      </c>
      <c r="S121" s="410" t="n">
        <f aca="false">S119</f>
        <v>0</v>
      </c>
      <c r="T121" s="410" t="n">
        <f aca="false">T119</f>
        <v>0</v>
      </c>
      <c r="U121" s="410" t="n">
        <f aca="false">U119</f>
        <v>0</v>
      </c>
      <c r="V121" s="410" t="n">
        <f aca="false">V119</f>
        <v>0</v>
      </c>
      <c r="W121" s="410" t="n">
        <f aca="false">W119</f>
        <v>0</v>
      </c>
      <c r="X121" s="410" t="n">
        <f aca="false">X119</f>
        <v>0</v>
      </c>
      <c r="Y121" s="410" t="n">
        <f aca="false">Y119</f>
        <v>0</v>
      </c>
      <c r="Z121" s="422" t="n">
        <f aca="false">SUM(B121:Y121)</f>
        <v>77</v>
      </c>
    </row>
    <row r="122" customFormat="false" ht="12.75" hidden="false" customHeight="false" outlineLevel="0" collapsed="false">
      <c r="A122" s="424"/>
      <c r="B122" s="425" t="e">
        <f aca="true">IndGencost(B121,OFFSET(HeatRateStart,1,MATCH($A119,HeatRateNames,0)-1,250,1),$A120)</f>
        <v>#VALUE!</v>
      </c>
      <c r="C122" s="425" t="e">
        <f aca="true">IndGencost(C121,OFFSET(HeatRateStart,1,MATCH($A119,HeatRateNames,0)-1,250,1),$A120)</f>
        <v>#VALUE!</v>
      </c>
      <c r="D122" s="425" t="e">
        <f aca="true">IndGencost(D121,OFFSET(HeatRateStart,1,MATCH($A119,HeatRateNames,0)-1,250,1),$A120)</f>
        <v>#VALUE!</v>
      </c>
      <c r="E122" s="425" t="e">
        <f aca="true">IndGencost(E121,OFFSET(HeatRateStart,1,MATCH($A119,HeatRateNames,0)-1,250,1),$A120)</f>
        <v>#VALUE!</v>
      </c>
      <c r="F122" s="425" t="e">
        <f aca="true">IndGencost(F121,OFFSET(HeatRateStart,1,MATCH($A119,HeatRateNames,0)-1,250,1),$A120)</f>
        <v>#VALUE!</v>
      </c>
      <c r="G122" s="425" t="e">
        <f aca="true">IndGencost(G121,OFFSET(HeatRateStart,1,MATCH($A119,HeatRateNames,0)-1,250,1),$A120)</f>
        <v>#VALUE!</v>
      </c>
      <c r="H122" s="425" t="e">
        <f aca="true">IndGencost(H121,OFFSET(HeatRateStart,1,MATCH($A119,HeatRateNames,0)-1,250,1),$A120)</f>
        <v>#VALUE!</v>
      </c>
      <c r="I122" s="425" t="e">
        <f aca="true">IndGencost(I121,OFFSET(HeatRateStart,1,MATCH($A119,HeatRateNames,0)-1,250,1),$A120)</f>
        <v>#VALUE!</v>
      </c>
      <c r="J122" s="425" t="e">
        <f aca="true">IndGencost(J121,OFFSET(HeatRateStart,1,MATCH($A119,HeatRateNames,0)-1,250,1),$A120)</f>
        <v>#VALUE!</v>
      </c>
      <c r="K122" s="425" t="e">
        <f aca="true">IndGencost(K121,OFFSET(HeatRateStart,1,MATCH($A119,HeatRateNames,0)-1,250,1),$A120)</f>
        <v>#VALUE!</v>
      </c>
      <c r="L122" s="425" t="e">
        <f aca="true">IndGencost(L121,OFFSET(HeatRateStart,1,MATCH($A119,HeatRateNames,0)-1,250,1),$A120)</f>
        <v>#VALUE!</v>
      </c>
      <c r="M122" s="425" t="e">
        <f aca="true">IndGencost(M121,OFFSET(HeatRateStart,1,MATCH($A119,HeatRateNames,0)-1,250,1),$A120)</f>
        <v>#VALUE!</v>
      </c>
      <c r="N122" s="425" t="e">
        <f aca="true">IndGencost(N121,OFFSET(HeatRateStart,1,MATCH($A119,HeatRateNames,0)-1,250,1),$A120)</f>
        <v>#VALUE!</v>
      </c>
      <c r="O122" s="425" t="e">
        <f aca="true">IndGencost(O121,OFFSET(HeatRateStart,1,MATCH($A119,HeatRateNames,0)-1,250,1),$A120)</f>
        <v>#VALUE!</v>
      </c>
      <c r="P122" s="425" t="e">
        <f aca="true">IndGencost(P121,OFFSET(HeatRateStart,1,MATCH($A119,HeatRateNames,0)-1,250,1),$A120)</f>
        <v>#VALUE!</v>
      </c>
      <c r="Q122" s="425" t="e">
        <f aca="true">IndGencost(Q121,OFFSET(HeatRateStart,1,MATCH($A119,HeatRateNames,0)-1,250,1),$A120)</f>
        <v>#VALUE!</v>
      </c>
      <c r="R122" s="425" t="e">
        <f aca="true">IndGencost(R121,OFFSET(HeatRateStart,1,MATCH($A119,HeatRateNames,0)-1,250,1),$A120)</f>
        <v>#VALUE!</v>
      </c>
      <c r="S122" s="425" t="e">
        <f aca="true">IndGencost(S121,OFFSET(HeatRateStart,1,MATCH($A119,HeatRateNames,0)-1,250,1),$A120)</f>
        <v>#VALUE!</v>
      </c>
      <c r="T122" s="425" t="e">
        <f aca="true">IndGencost(T121,OFFSET(HeatRateStart,1,MATCH($A119,HeatRateNames,0)-1,250,1),$A120)</f>
        <v>#VALUE!</v>
      </c>
      <c r="U122" s="425" t="e">
        <f aca="true">IndGencost(U121,OFFSET(HeatRateStart,1,MATCH($A119,HeatRateNames,0)-1,250,1),$A120)</f>
        <v>#VALUE!</v>
      </c>
      <c r="V122" s="425" t="e">
        <f aca="true">IndGencost(V121,OFFSET(HeatRateStart,1,MATCH($A119,HeatRateNames,0)-1,250,1),$A120)</f>
        <v>#VALUE!</v>
      </c>
      <c r="W122" s="425" t="e">
        <f aca="true">IndGencost(W121,OFFSET(HeatRateStart,1,MATCH($A119,HeatRateNames,0)-1,250,1),$A120)</f>
        <v>#VALUE!</v>
      </c>
      <c r="X122" s="425" t="e">
        <f aca="true">IndGencost(X121,OFFSET(HeatRateStart,1,MATCH($A119,HeatRateNames,0)-1,250,1),$A120)</f>
        <v>#VALUE!</v>
      </c>
      <c r="Y122" s="425" t="e">
        <f aca="true">IndGencost(Y121,OFFSET(HeatRateStart,1,MATCH($A119,HeatRateNames,0)-1,250,1),$A120)</f>
        <v>#VALUE!</v>
      </c>
      <c r="Z122" s="411" t="e">
        <f aca="false" t="array" ref="Z122:Z122">SUM(B121:Y121*B122:Y122)</f>
        <v>#VALUE!</v>
      </c>
    </row>
    <row r="123" customFormat="false" ht="13.5" hidden="false" customHeight="false" outlineLevel="0" collapsed="false">
      <c r="A123" s="412" t="s">
        <v>134</v>
      </c>
      <c r="B123" s="426" t="e">
        <f aca="false">B122-B120</f>
        <v>#VALUE!</v>
      </c>
      <c r="C123" s="426" t="e">
        <f aca="false">C122-C120</f>
        <v>#VALUE!</v>
      </c>
      <c r="D123" s="426" t="e">
        <f aca="false">D122-D120</f>
        <v>#VALUE!</v>
      </c>
      <c r="E123" s="426" t="e">
        <f aca="false">E122-E120</f>
        <v>#VALUE!</v>
      </c>
      <c r="F123" s="426" t="e">
        <f aca="false">F122-F120</f>
        <v>#VALUE!</v>
      </c>
      <c r="G123" s="426" t="e">
        <f aca="false">G122-G120</f>
        <v>#VALUE!</v>
      </c>
      <c r="H123" s="426" t="e">
        <f aca="false">H122-H120</f>
        <v>#VALUE!</v>
      </c>
      <c r="I123" s="426" t="e">
        <f aca="false">I122-I120</f>
        <v>#VALUE!</v>
      </c>
      <c r="J123" s="426" t="e">
        <f aca="false">J122-J120</f>
        <v>#VALUE!</v>
      </c>
      <c r="K123" s="426" t="e">
        <f aca="false">K122-K120</f>
        <v>#VALUE!</v>
      </c>
      <c r="L123" s="426" t="e">
        <f aca="false">L122-L120</f>
        <v>#VALUE!</v>
      </c>
      <c r="M123" s="426" t="e">
        <f aca="false">M122-M120</f>
        <v>#VALUE!</v>
      </c>
      <c r="N123" s="426" t="e">
        <f aca="false">N122-N120</f>
        <v>#VALUE!</v>
      </c>
      <c r="O123" s="426" t="e">
        <f aca="false">O122-O120</f>
        <v>#VALUE!</v>
      </c>
      <c r="P123" s="426" t="e">
        <f aca="false">P122-P120</f>
        <v>#VALUE!</v>
      </c>
      <c r="Q123" s="426" t="e">
        <f aca="false">Q122-Q120</f>
        <v>#VALUE!</v>
      </c>
      <c r="R123" s="426" t="e">
        <f aca="false">R122-R120</f>
        <v>#VALUE!</v>
      </c>
      <c r="S123" s="426" t="e">
        <f aca="false">S122-S120</f>
        <v>#VALUE!</v>
      </c>
      <c r="T123" s="426" t="e">
        <f aca="false">T122-T120</f>
        <v>#VALUE!</v>
      </c>
      <c r="U123" s="426" t="e">
        <f aca="false">U122-U120</f>
        <v>#VALUE!</v>
      </c>
      <c r="V123" s="426" t="e">
        <f aca="false">V122-V120</f>
        <v>#VALUE!</v>
      </c>
      <c r="W123" s="426" t="e">
        <f aca="false">W122-W120</f>
        <v>#VALUE!</v>
      </c>
      <c r="X123" s="426" t="e">
        <f aca="false">X122-X120</f>
        <v>#VALUE!</v>
      </c>
      <c r="Y123" s="426" t="e">
        <f aca="false">Y122-Y120</f>
        <v>#VALUE!</v>
      </c>
      <c r="Z123" s="414" t="e">
        <f aca="false">Z120-Z122</f>
        <v>#VALUE!</v>
      </c>
    </row>
    <row r="124" customFormat="false" ht="12.75" hidden="false" customHeight="false" outlineLevel="0" collapsed="false">
      <c r="A124" s="415" t="str">
        <f aca="false">Economics!A38</f>
        <v>GT 2</v>
      </c>
      <c r="B124" s="416" t="n">
        <f aca="false">B45</f>
        <v>10</v>
      </c>
      <c r="C124" s="416" t="n">
        <f aca="false">C45</f>
        <v>10</v>
      </c>
      <c r="D124" s="416" t="n">
        <f aca="false">D45</f>
        <v>10</v>
      </c>
      <c r="E124" s="416" t="n">
        <f aca="false">E45</f>
        <v>10</v>
      </c>
      <c r="F124" s="416" t="n">
        <f aca="false">F45</f>
        <v>5</v>
      </c>
      <c r="G124" s="416" t="n">
        <f aca="false">G45</f>
        <v>5</v>
      </c>
      <c r="H124" s="416" t="n">
        <f aca="false">H45</f>
        <v>5</v>
      </c>
      <c r="I124" s="416" t="n">
        <f aca="false">I45</f>
        <v>7</v>
      </c>
      <c r="J124" s="416" t="n">
        <f aca="false">J45</f>
        <v>8</v>
      </c>
      <c r="K124" s="416" t="n">
        <f aca="false">K45</f>
        <v>0</v>
      </c>
      <c r="L124" s="416" t="n">
        <f aca="false">L45</f>
        <v>0</v>
      </c>
      <c r="M124" s="416" t="n">
        <f aca="false">M45</f>
        <v>0</v>
      </c>
      <c r="N124" s="416" t="n">
        <f aca="false">N45</f>
        <v>0</v>
      </c>
      <c r="O124" s="416" t="n">
        <f aca="false">O45</f>
        <v>0</v>
      </c>
      <c r="P124" s="416" t="n">
        <f aca="false">P45</f>
        <v>0</v>
      </c>
      <c r="Q124" s="416" t="n">
        <f aca="false">Q45</f>
        <v>0</v>
      </c>
      <c r="R124" s="416" t="n">
        <f aca="false">R45</f>
        <v>0</v>
      </c>
      <c r="S124" s="416" t="n">
        <f aca="false">S45</f>
        <v>0</v>
      </c>
      <c r="T124" s="416" t="n">
        <f aca="false">T45</f>
        <v>0</v>
      </c>
      <c r="U124" s="416" t="n">
        <f aca="false">U45</f>
        <v>0</v>
      </c>
      <c r="V124" s="416" t="n">
        <f aca="false">V45</f>
        <v>0</v>
      </c>
      <c r="W124" s="416" t="n">
        <f aca="false">W45</f>
        <v>0</v>
      </c>
      <c r="X124" s="416" t="n">
        <f aca="false">X45</f>
        <v>0</v>
      </c>
      <c r="Y124" s="416" t="n">
        <f aca="false">Y45</f>
        <v>0</v>
      </c>
      <c r="Z124" s="418" t="n">
        <f aca="false">SUM(B124:Y124)</f>
        <v>70</v>
      </c>
      <c r="AA124" s="419" t="s">
        <v>142</v>
      </c>
    </row>
    <row r="125" customFormat="false" ht="12.75" hidden="false" customHeight="false" outlineLevel="0" collapsed="false">
      <c r="A125" s="420" t="n">
        <f aca="false">Economics!$I38</f>
        <v>1.96</v>
      </c>
      <c r="B125" s="421" t="e">
        <f aca="true">IndGencost(B124,OFFSET(HeatRateStart,1,MATCH($A124,HeatRateNames,0)-1,250,1),$A125)</f>
        <v>#VALUE!</v>
      </c>
      <c r="C125" s="421" t="e">
        <f aca="true">IndGencost(C124,OFFSET(HeatRateStart,1,MATCH($A124,HeatRateNames,0)-1,250,1),$A125)</f>
        <v>#VALUE!</v>
      </c>
      <c r="D125" s="421" t="e">
        <f aca="true">IndGencost(D124,OFFSET(HeatRateStart,1,MATCH($A124,HeatRateNames,0)-1,250,1),$A125)</f>
        <v>#VALUE!</v>
      </c>
      <c r="E125" s="421" t="e">
        <f aca="true">IndGencost(E124,OFFSET(HeatRateStart,1,MATCH($A124,HeatRateNames,0)-1,250,1),$A125)</f>
        <v>#VALUE!</v>
      </c>
      <c r="F125" s="421" t="e">
        <f aca="true">IndGencost(F124,OFFSET(HeatRateStart,1,MATCH($A124,HeatRateNames,0)-1,250,1),$A125)</f>
        <v>#VALUE!</v>
      </c>
      <c r="G125" s="421" t="e">
        <f aca="true">IndGencost(G124,OFFSET(HeatRateStart,1,MATCH($A124,HeatRateNames,0)-1,250,1),$A125)</f>
        <v>#VALUE!</v>
      </c>
      <c r="H125" s="421" t="e">
        <f aca="true">IndGencost(H124,OFFSET(HeatRateStart,1,MATCH($A124,HeatRateNames,0)-1,250,1),$A125)</f>
        <v>#VALUE!</v>
      </c>
      <c r="I125" s="421" t="e">
        <f aca="true">IndGencost(I124,OFFSET(HeatRateStart,1,MATCH($A124,HeatRateNames,0)-1,250,1),$A125)</f>
        <v>#VALUE!</v>
      </c>
      <c r="J125" s="421" t="e">
        <f aca="true">IndGencost(J124,OFFSET(HeatRateStart,1,MATCH($A124,HeatRateNames,0)-1,250,1),$A125)</f>
        <v>#VALUE!</v>
      </c>
      <c r="K125" s="421" t="e">
        <f aca="true">IndGencost(K124,OFFSET(HeatRateStart,1,MATCH($A124,HeatRateNames,0)-1,250,1),$A125)</f>
        <v>#VALUE!</v>
      </c>
      <c r="L125" s="421" t="e">
        <f aca="true">IndGencost(L124,OFFSET(HeatRateStart,1,MATCH($A124,HeatRateNames,0)-1,250,1),$A125)</f>
        <v>#VALUE!</v>
      </c>
      <c r="M125" s="421" t="e">
        <f aca="true">IndGencost(M124,OFFSET(HeatRateStart,1,MATCH($A124,HeatRateNames,0)-1,250,1),$A125)</f>
        <v>#VALUE!</v>
      </c>
      <c r="N125" s="421" t="e">
        <f aca="true">IndGencost(N124,OFFSET(HeatRateStart,1,MATCH($A124,HeatRateNames,0)-1,250,1),$A125)</f>
        <v>#VALUE!</v>
      </c>
      <c r="O125" s="421" t="e">
        <f aca="true">IndGencost(O124,OFFSET(HeatRateStart,1,MATCH($A124,HeatRateNames,0)-1,250,1),$A125)</f>
        <v>#VALUE!</v>
      </c>
      <c r="P125" s="421" t="e">
        <f aca="true">IndGencost(P124,OFFSET(HeatRateStart,1,MATCH($A124,HeatRateNames,0)-1,250,1),$A125)</f>
        <v>#VALUE!</v>
      </c>
      <c r="Q125" s="421" t="e">
        <f aca="true">IndGencost(Q124,OFFSET(HeatRateStart,1,MATCH($A124,HeatRateNames,0)-1,250,1),$A125)</f>
        <v>#VALUE!</v>
      </c>
      <c r="R125" s="421" t="e">
        <f aca="true">IndGencost(R124,OFFSET(HeatRateStart,1,MATCH($A124,HeatRateNames,0)-1,250,1),$A125)</f>
        <v>#VALUE!</v>
      </c>
      <c r="S125" s="421" t="e">
        <f aca="true">IndGencost(S124,OFFSET(HeatRateStart,1,MATCH($A124,HeatRateNames,0)-1,250,1),$A125)</f>
        <v>#VALUE!</v>
      </c>
      <c r="T125" s="421" t="e">
        <f aca="true">IndGencost(T124,OFFSET(HeatRateStart,1,MATCH($A124,HeatRateNames,0)-1,250,1),$A125)</f>
        <v>#VALUE!</v>
      </c>
      <c r="U125" s="421" t="e">
        <f aca="true">IndGencost(U124,OFFSET(HeatRateStart,1,MATCH($A124,HeatRateNames,0)-1,250,1),$A125)</f>
        <v>#VALUE!</v>
      </c>
      <c r="V125" s="421" t="e">
        <f aca="true">IndGencost(V124,OFFSET(HeatRateStart,1,MATCH($A124,HeatRateNames,0)-1,250,1),$A125)</f>
        <v>#VALUE!</v>
      </c>
      <c r="W125" s="421" t="e">
        <f aca="true">IndGencost(W124,OFFSET(HeatRateStart,1,MATCH($A124,HeatRateNames,0)-1,250,1),$A125)</f>
        <v>#VALUE!</v>
      </c>
      <c r="X125" s="421" t="e">
        <f aca="true">IndGencost(X124,OFFSET(HeatRateStart,1,MATCH($A124,HeatRateNames,0)-1,250,1),$A125)</f>
        <v>#VALUE!</v>
      </c>
      <c r="Y125" s="421" t="e">
        <f aca="true">IndGencost(Y124,OFFSET(HeatRateStart,1,MATCH($A124,HeatRateNames,0)-1,250,1),$A125)</f>
        <v>#VALUE!</v>
      </c>
      <c r="Z125" s="417" t="e">
        <f aca="false" t="array" ref="Z125:Z125">SUM(B124:Y124*B125:Y125)</f>
        <v>#VALUE!</v>
      </c>
      <c r="AA125" s="419" t="s">
        <v>136</v>
      </c>
    </row>
    <row r="126" customFormat="false" ht="12.75" hidden="false" customHeight="false" outlineLevel="0" collapsed="false">
      <c r="A126" s="409" t="s">
        <v>132</v>
      </c>
      <c r="B126" s="410" t="n">
        <f aca="false">B124</f>
        <v>10</v>
      </c>
      <c r="C126" s="410" t="n">
        <f aca="false">C124</f>
        <v>10</v>
      </c>
      <c r="D126" s="410" t="n">
        <f aca="false">D124</f>
        <v>10</v>
      </c>
      <c r="E126" s="410" t="n">
        <f aca="false">E124</f>
        <v>10</v>
      </c>
      <c r="F126" s="410" t="n">
        <f aca="false">F124</f>
        <v>5</v>
      </c>
      <c r="G126" s="410" t="n">
        <f aca="false">G124</f>
        <v>5</v>
      </c>
      <c r="H126" s="410" t="n">
        <f aca="false">H124</f>
        <v>5</v>
      </c>
      <c r="I126" s="410" t="n">
        <f aca="false">I124</f>
        <v>7</v>
      </c>
      <c r="J126" s="410" t="n">
        <f aca="false">J124</f>
        <v>8</v>
      </c>
      <c r="K126" s="410" t="n">
        <f aca="false">K124</f>
        <v>0</v>
      </c>
      <c r="L126" s="410" t="n">
        <f aca="false">L124</f>
        <v>0</v>
      </c>
      <c r="M126" s="410" t="n">
        <f aca="false">M124</f>
        <v>0</v>
      </c>
      <c r="N126" s="410" t="n">
        <f aca="false">N124</f>
        <v>0</v>
      </c>
      <c r="O126" s="410" t="n">
        <f aca="false">O124</f>
        <v>0</v>
      </c>
      <c r="P126" s="410" t="n">
        <f aca="false">P124</f>
        <v>0</v>
      </c>
      <c r="Q126" s="410" t="n">
        <f aca="false">Q124</f>
        <v>0</v>
      </c>
      <c r="R126" s="410" t="n">
        <f aca="false">R124</f>
        <v>0</v>
      </c>
      <c r="S126" s="410" t="n">
        <f aca="false">S124</f>
        <v>0</v>
      </c>
      <c r="T126" s="410" t="n">
        <f aca="false">T124</f>
        <v>0</v>
      </c>
      <c r="U126" s="410" t="n">
        <f aca="false">U124</f>
        <v>0</v>
      </c>
      <c r="V126" s="410" t="n">
        <f aca="false">V124</f>
        <v>0</v>
      </c>
      <c r="W126" s="410" t="n">
        <f aca="false">W124</f>
        <v>0</v>
      </c>
      <c r="X126" s="410" t="n">
        <f aca="false">X124</f>
        <v>0</v>
      </c>
      <c r="Y126" s="410" t="n">
        <f aca="false">Y124</f>
        <v>0</v>
      </c>
      <c r="Z126" s="422" t="n">
        <f aca="false">SUM(B126:Y126)</f>
        <v>70</v>
      </c>
    </row>
    <row r="127" customFormat="false" ht="12.75" hidden="false" customHeight="false" outlineLevel="0" collapsed="false">
      <c r="A127" s="424"/>
      <c r="B127" s="425" t="e">
        <f aca="true">IndGencost(B126,OFFSET(HeatRateStart,1,MATCH($A124,HeatRateNames,0)-1,250,1),$A125)</f>
        <v>#VALUE!</v>
      </c>
      <c r="C127" s="425" t="e">
        <f aca="true">IndGencost(C126,OFFSET(HeatRateStart,1,MATCH($A124,HeatRateNames,0)-1,250,1),$A125)</f>
        <v>#VALUE!</v>
      </c>
      <c r="D127" s="425" t="e">
        <f aca="true">IndGencost(D126,OFFSET(HeatRateStart,1,MATCH($A124,HeatRateNames,0)-1,250,1),$A125)</f>
        <v>#VALUE!</v>
      </c>
      <c r="E127" s="425" t="e">
        <f aca="true">IndGencost(E126,OFFSET(HeatRateStart,1,MATCH($A124,HeatRateNames,0)-1,250,1),$A125)</f>
        <v>#VALUE!</v>
      </c>
      <c r="F127" s="425" t="e">
        <f aca="true">IndGencost(F126,OFFSET(HeatRateStart,1,MATCH($A124,HeatRateNames,0)-1,250,1),$A125)</f>
        <v>#VALUE!</v>
      </c>
      <c r="G127" s="425" t="e">
        <f aca="true">IndGencost(G126,OFFSET(HeatRateStart,1,MATCH($A124,HeatRateNames,0)-1,250,1),$A125)</f>
        <v>#VALUE!</v>
      </c>
      <c r="H127" s="425" t="e">
        <f aca="true">IndGencost(H126,OFFSET(HeatRateStart,1,MATCH($A124,HeatRateNames,0)-1,250,1),$A125)</f>
        <v>#VALUE!</v>
      </c>
      <c r="I127" s="425" t="e">
        <f aca="true">IndGencost(I126,OFFSET(HeatRateStart,1,MATCH($A124,HeatRateNames,0)-1,250,1),$A125)</f>
        <v>#VALUE!</v>
      </c>
      <c r="J127" s="425" t="e">
        <f aca="true">IndGencost(J126,OFFSET(HeatRateStart,1,MATCH($A124,HeatRateNames,0)-1,250,1),$A125)</f>
        <v>#VALUE!</v>
      </c>
      <c r="K127" s="425" t="e">
        <f aca="true">IndGencost(K126,OFFSET(HeatRateStart,1,MATCH($A124,HeatRateNames,0)-1,250,1),$A125)</f>
        <v>#VALUE!</v>
      </c>
      <c r="L127" s="425" t="e">
        <f aca="true">IndGencost(L126,OFFSET(HeatRateStart,1,MATCH($A124,HeatRateNames,0)-1,250,1),$A125)</f>
        <v>#VALUE!</v>
      </c>
      <c r="M127" s="425" t="e">
        <f aca="true">IndGencost(M126,OFFSET(HeatRateStart,1,MATCH($A124,HeatRateNames,0)-1,250,1),$A125)</f>
        <v>#VALUE!</v>
      </c>
      <c r="N127" s="425" t="e">
        <f aca="true">IndGencost(N126,OFFSET(HeatRateStart,1,MATCH($A124,HeatRateNames,0)-1,250,1),$A125)</f>
        <v>#VALUE!</v>
      </c>
      <c r="O127" s="425" t="e">
        <f aca="true">IndGencost(O126,OFFSET(HeatRateStart,1,MATCH($A124,HeatRateNames,0)-1,250,1),$A125)</f>
        <v>#VALUE!</v>
      </c>
      <c r="P127" s="425" t="e">
        <f aca="true">IndGencost(P126,OFFSET(HeatRateStart,1,MATCH($A124,HeatRateNames,0)-1,250,1),$A125)</f>
        <v>#VALUE!</v>
      </c>
      <c r="Q127" s="425" t="e">
        <f aca="true">IndGencost(Q126,OFFSET(HeatRateStart,1,MATCH($A124,HeatRateNames,0)-1,250,1),$A125)</f>
        <v>#VALUE!</v>
      </c>
      <c r="R127" s="425" t="e">
        <f aca="true">IndGencost(R126,OFFSET(HeatRateStart,1,MATCH($A124,HeatRateNames,0)-1,250,1),$A125)</f>
        <v>#VALUE!</v>
      </c>
      <c r="S127" s="425" t="e">
        <f aca="true">IndGencost(S126,OFFSET(HeatRateStart,1,MATCH($A124,HeatRateNames,0)-1,250,1),$A125)</f>
        <v>#VALUE!</v>
      </c>
      <c r="T127" s="425" t="e">
        <f aca="true">IndGencost(T126,OFFSET(HeatRateStart,1,MATCH($A124,HeatRateNames,0)-1,250,1),$A125)</f>
        <v>#VALUE!</v>
      </c>
      <c r="U127" s="425" t="e">
        <f aca="true">IndGencost(U126,OFFSET(HeatRateStart,1,MATCH($A124,HeatRateNames,0)-1,250,1),$A125)</f>
        <v>#VALUE!</v>
      </c>
      <c r="V127" s="425" t="e">
        <f aca="true">IndGencost(V126,OFFSET(HeatRateStart,1,MATCH($A124,HeatRateNames,0)-1,250,1),$A125)</f>
        <v>#VALUE!</v>
      </c>
      <c r="W127" s="425" t="e">
        <f aca="true">IndGencost(W126,OFFSET(HeatRateStart,1,MATCH($A124,HeatRateNames,0)-1,250,1),$A125)</f>
        <v>#VALUE!</v>
      </c>
      <c r="X127" s="425" t="e">
        <f aca="true">IndGencost(X126,OFFSET(HeatRateStart,1,MATCH($A124,HeatRateNames,0)-1,250,1),$A125)</f>
        <v>#VALUE!</v>
      </c>
      <c r="Y127" s="425" t="e">
        <f aca="true">IndGencost(Y126,OFFSET(HeatRateStart,1,MATCH($A124,HeatRateNames,0)-1,250,1),$A125)</f>
        <v>#VALUE!</v>
      </c>
      <c r="Z127" s="411" t="e">
        <f aca="false" t="array" ref="Z127:Z127">SUM(B126:Y126*B127:Y127)</f>
        <v>#VALUE!</v>
      </c>
    </row>
    <row r="128" customFormat="false" ht="13.5" hidden="false" customHeight="false" outlineLevel="0" collapsed="false">
      <c r="A128" s="412" t="s">
        <v>134</v>
      </c>
      <c r="B128" s="426" t="e">
        <f aca="false">B127-B125</f>
        <v>#VALUE!</v>
      </c>
      <c r="C128" s="426" t="e">
        <f aca="false">C127-C125</f>
        <v>#VALUE!</v>
      </c>
      <c r="D128" s="426" t="e">
        <f aca="false">D127-D125</f>
        <v>#VALUE!</v>
      </c>
      <c r="E128" s="426" t="e">
        <f aca="false">E127-E125</f>
        <v>#VALUE!</v>
      </c>
      <c r="F128" s="426" t="e">
        <f aca="false">F127-F125</f>
        <v>#VALUE!</v>
      </c>
      <c r="G128" s="426" t="e">
        <f aca="false">G127-G125</f>
        <v>#VALUE!</v>
      </c>
      <c r="H128" s="426" t="e">
        <f aca="false">H127-H125</f>
        <v>#VALUE!</v>
      </c>
      <c r="I128" s="426" t="e">
        <f aca="false">I127-I125</f>
        <v>#VALUE!</v>
      </c>
      <c r="J128" s="426" t="e">
        <f aca="false">J127-J125</f>
        <v>#VALUE!</v>
      </c>
      <c r="K128" s="426" t="e">
        <f aca="false">K127-K125</f>
        <v>#VALUE!</v>
      </c>
      <c r="L128" s="426" t="e">
        <f aca="false">L127-L125</f>
        <v>#VALUE!</v>
      </c>
      <c r="M128" s="426" t="e">
        <f aca="false">M127-M125</f>
        <v>#VALUE!</v>
      </c>
      <c r="N128" s="426" t="e">
        <f aca="false">N127-N125</f>
        <v>#VALUE!</v>
      </c>
      <c r="O128" s="426" t="e">
        <f aca="false">O127-O125</f>
        <v>#VALUE!</v>
      </c>
      <c r="P128" s="426" t="e">
        <f aca="false">P127-P125</f>
        <v>#VALUE!</v>
      </c>
      <c r="Q128" s="426" t="e">
        <f aca="false">Q127-Q125</f>
        <v>#VALUE!</v>
      </c>
      <c r="R128" s="426" t="e">
        <f aca="false">R127-R125</f>
        <v>#VALUE!</v>
      </c>
      <c r="S128" s="426" t="e">
        <f aca="false">S127-S125</f>
        <v>#VALUE!</v>
      </c>
      <c r="T128" s="426" t="e">
        <f aca="false">T127-T125</f>
        <v>#VALUE!</v>
      </c>
      <c r="U128" s="426" t="e">
        <f aca="false">U127-U125</f>
        <v>#VALUE!</v>
      </c>
      <c r="V128" s="426" t="e">
        <f aca="false">V127-V125</f>
        <v>#VALUE!</v>
      </c>
      <c r="W128" s="426" t="e">
        <f aca="false">W127-W125</f>
        <v>#VALUE!</v>
      </c>
      <c r="X128" s="426" t="e">
        <f aca="false">X127-X125</f>
        <v>#VALUE!</v>
      </c>
      <c r="Y128" s="426" t="e">
        <f aca="false">Y127-Y125</f>
        <v>#VALUE!</v>
      </c>
      <c r="Z128" s="414" t="e">
        <f aca="false">Z125-Z127</f>
        <v>#VALUE!</v>
      </c>
    </row>
    <row r="129" customFormat="false" ht="12.75" hidden="false" customHeight="false" outlineLevel="0" collapsed="false">
      <c r="A129" s="415" t="str">
        <f aca="false">Economics!A39</f>
        <v>GT1+ST1</v>
      </c>
      <c r="B129" s="416" t="n">
        <f aca="false">B46</f>
        <v>0</v>
      </c>
      <c r="C129" s="416" t="n">
        <f aca="false">C46</f>
        <v>0</v>
      </c>
      <c r="D129" s="416" t="n">
        <f aca="false">D46</f>
        <v>0</v>
      </c>
      <c r="E129" s="416" t="n">
        <f aca="false">E46</f>
        <v>0</v>
      </c>
      <c r="F129" s="416" t="n">
        <f aca="false">F46</f>
        <v>0</v>
      </c>
      <c r="G129" s="416" t="n">
        <f aca="false">G46</f>
        <v>0</v>
      </c>
      <c r="H129" s="416" t="n">
        <f aca="false">H46</f>
        <v>0</v>
      </c>
      <c r="I129" s="416" t="n">
        <f aca="false">I46</f>
        <v>0</v>
      </c>
      <c r="J129" s="416" t="n">
        <f aca="false">J46</f>
        <v>0</v>
      </c>
      <c r="K129" s="416" t="n">
        <f aca="false">K46</f>
        <v>0</v>
      </c>
      <c r="L129" s="416" t="n">
        <f aca="false">L46</f>
        <v>0</v>
      </c>
      <c r="M129" s="416" t="n">
        <f aca="false">M46</f>
        <v>0</v>
      </c>
      <c r="N129" s="416" t="n">
        <f aca="false">N46</f>
        <v>0</v>
      </c>
      <c r="O129" s="416" t="n">
        <f aca="false">O46</f>
        <v>0</v>
      </c>
      <c r="P129" s="416" t="n">
        <f aca="false">P46</f>
        <v>0</v>
      </c>
      <c r="Q129" s="416" t="n">
        <f aca="false">Q46</f>
        <v>0</v>
      </c>
      <c r="R129" s="416" t="n">
        <f aca="false">R46</f>
        <v>0</v>
      </c>
      <c r="S129" s="416" t="n">
        <f aca="false">S46</f>
        <v>0</v>
      </c>
      <c r="T129" s="416" t="n">
        <f aca="false">T46</f>
        <v>0</v>
      </c>
      <c r="U129" s="416" t="n">
        <f aca="false">U46</f>
        <v>0</v>
      </c>
      <c r="V129" s="416" t="n">
        <f aca="false">V46</f>
        <v>0</v>
      </c>
      <c r="W129" s="416" t="n">
        <f aca="false">W46</f>
        <v>0</v>
      </c>
      <c r="X129" s="416" t="n">
        <f aca="false">X46</f>
        <v>0</v>
      </c>
      <c r="Y129" s="416" t="n">
        <f aca="false">Y46</f>
        <v>0</v>
      </c>
      <c r="Z129" s="418" t="n">
        <f aca="false">SUM(B129:Y129)</f>
        <v>0</v>
      </c>
      <c r="AA129" s="419" t="s">
        <v>142</v>
      </c>
    </row>
    <row r="130" customFormat="false" ht="12.75" hidden="false" customHeight="false" outlineLevel="0" collapsed="false">
      <c r="A130" s="420" t="n">
        <f aca="false">Economics!$I39</f>
        <v>1.96</v>
      </c>
      <c r="B130" s="421" t="e">
        <f aca="true">IndGencost(B129,OFFSET(HeatRateStart,1,MATCH($A129,HeatRateNames,0)-1,250,1),$A130)</f>
        <v>#VALUE!</v>
      </c>
      <c r="C130" s="421" t="e">
        <f aca="true">IndGencost(C129,OFFSET(HeatRateStart,1,MATCH($A129,HeatRateNames,0)-1,250,1),$A130)</f>
        <v>#VALUE!</v>
      </c>
      <c r="D130" s="421" t="e">
        <f aca="true">IndGencost(D129,OFFSET(HeatRateStart,1,MATCH($A129,HeatRateNames,0)-1,250,1),$A130)</f>
        <v>#VALUE!</v>
      </c>
      <c r="E130" s="421" t="e">
        <f aca="true">IndGencost(E129,OFFSET(HeatRateStart,1,MATCH($A129,HeatRateNames,0)-1,250,1),$A130)</f>
        <v>#VALUE!</v>
      </c>
      <c r="F130" s="421" t="e">
        <f aca="true">IndGencost(F129,OFFSET(HeatRateStart,1,MATCH($A129,HeatRateNames,0)-1,250,1),$A130)</f>
        <v>#VALUE!</v>
      </c>
      <c r="G130" s="421" t="e">
        <f aca="true">IndGencost(G129,OFFSET(HeatRateStart,1,MATCH($A129,HeatRateNames,0)-1,250,1),$A130)</f>
        <v>#VALUE!</v>
      </c>
      <c r="H130" s="421" t="e">
        <f aca="true">IndGencost(H129,OFFSET(HeatRateStart,1,MATCH($A129,HeatRateNames,0)-1,250,1),$A130)</f>
        <v>#VALUE!</v>
      </c>
      <c r="I130" s="421" t="e">
        <f aca="true">IndGencost(I129,OFFSET(HeatRateStart,1,MATCH($A129,HeatRateNames,0)-1,250,1),$A130)</f>
        <v>#VALUE!</v>
      </c>
      <c r="J130" s="421" t="e">
        <f aca="true">IndGencost(J129,OFFSET(HeatRateStart,1,MATCH($A129,HeatRateNames,0)-1,250,1),$A130)</f>
        <v>#VALUE!</v>
      </c>
      <c r="K130" s="421" t="e">
        <f aca="true">IndGencost(K129,OFFSET(HeatRateStart,1,MATCH($A129,HeatRateNames,0)-1,250,1),$A130)</f>
        <v>#VALUE!</v>
      </c>
      <c r="L130" s="421" t="e">
        <f aca="true">IndGencost(L129,OFFSET(HeatRateStart,1,MATCH($A129,HeatRateNames,0)-1,250,1),$A130)</f>
        <v>#VALUE!</v>
      </c>
      <c r="M130" s="421" t="e">
        <f aca="true">IndGencost(M129,OFFSET(HeatRateStart,1,MATCH($A129,HeatRateNames,0)-1,250,1),$A130)</f>
        <v>#VALUE!</v>
      </c>
      <c r="N130" s="421" t="e">
        <f aca="true">IndGencost(N129,OFFSET(HeatRateStart,1,MATCH($A129,HeatRateNames,0)-1,250,1),$A130)</f>
        <v>#VALUE!</v>
      </c>
      <c r="O130" s="421" t="e">
        <f aca="true">IndGencost(O129,OFFSET(HeatRateStart,1,MATCH($A129,HeatRateNames,0)-1,250,1),$A130)</f>
        <v>#VALUE!</v>
      </c>
      <c r="P130" s="421" t="e">
        <f aca="true">IndGencost(P129,OFFSET(HeatRateStart,1,MATCH($A129,HeatRateNames,0)-1,250,1),$A130)</f>
        <v>#VALUE!</v>
      </c>
      <c r="Q130" s="421" t="e">
        <f aca="true">IndGencost(Q129,OFFSET(HeatRateStart,1,MATCH($A129,HeatRateNames,0)-1,250,1),$A130)</f>
        <v>#VALUE!</v>
      </c>
      <c r="R130" s="421" t="e">
        <f aca="true">IndGencost(R129,OFFSET(HeatRateStart,1,MATCH($A129,HeatRateNames,0)-1,250,1),$A130)</f>
        <v>#VALUE!</v>
      </c>
      <c r="S130" s="421" t="e">
        <f aca="true">IndGencost(S129,OFFSET(HeatRateStart,1,MATCH($A129,HeatRateNames,0)-1,250,1),$A130)</f>
        <v>#VALUE!</v>
      </c>
      <c r="T130" s="421" t="e">
        <f aca="true">IndGencost(T129,OFFSET(HeatRateStart,1,MATCH($A129,HeatRateNames,0)-1,250,1),$A130)</f>
        <v>#VALUE!</v>
      </c>
      <c r="U130" s="421" t="e">
        <f aca="true">IndGencost(U129,OFFSET(HeatRateStart,1,MATCH($A129,HeatRateNames,0)-1,250,1),$A130)</f>
        <v>#VALUE!</v>
      </c>
      <c r="V130" s="421" t="e">
        <f aca="true">IndGencost(V129,OFFSET(HeatRateStart,1,MATCH($A129,HeatRateNames,0)-1,250,1),$A130)</f>
        <v>#VALUE!</v>
      </c>
      <c r="W130" s="421" t="e">
        <f aca="true">IndGencost(W129,OFFSET(HeatRateStart,1,MATCH($A129,HeatRateNames,0)-1,250,1),$A130)</f>
        <v>#VALUE!</v>
      </c>
      <c r="X130" s="421" t="e">
        <f aca="true">IndGencost(X129,OFFSET(HeatRateStart,1,MATCH($A129,HeatRateNames,0)-1,250,1),$A130)</f>
        <v>#VALUE!</v>
      </c>
      <c r="Y130" s="421" t="e">
        <f aca="true">IndGencost(Y129,OFFSET(HeatRateStart,1,MATCH($A129,HeatRateNames,0)-1,250,1),$A130)</f>
        <v>#VALUE!</v>
      </c>
      <c r="Z130" s="417" t="e">
        <f aca="false" t="array" ref="Z130:Z130">SUM(B129:Y129*B130:Y130)</f>
        <v>#VALUE!</v>
      </c>
      <c r="AA130" s="419" t="s">
        <v>136</v>
      </c>
    </row>
    <row r="131" customFormat="false" ht="12.75" hidden="false" customHeight="false" outlineLevel="0" collapsed="false">
      <c r="A131" s="409" t="s">
        <v>143</v>
      </c>
      <c r="B131" s="410"/>
      <c r="C131" s="410"/>
      <c r="D131" s="410"/>
      <c r="E131" s="410"/>
      <c r="F131" s="410"/>
      <c r="G131" s="410"/>
      <c r="H131" s="410"/>
      <c r="I131" s="410"/>
      <c r="J131" s="410"/>
      <c r="K131" s="410"/>
      <c r="L131" s="410"/>
      <c r="M131" s="410"/>
      <c r="N131" s="410"/>
      <c r="O131" s="410"/>
      <c r="P131" s="410"/>
      <c r="Q131" s="410"/>
      <c r="R131" s="410"/>
      <c r="S131" s="410"/>
      <c r="T131" s="410"/>
      <c r="U131" s="410"/>
      <c r="V131" s="410"/>
      <c r="W131" s="410"/>
      <c r="X131" s="410"/>
      <c r="Y131" s="410"/>
      <c r="Z131" s="422" t="n">
        <f aca="false">SUM(B131:Y131)</f>
        <v>0</v>
      </c>
    </row>
    <row r="132" customFormat="false" ht="12.75" hidden="false" customHeight="false" outlineLevel="0" collapsed="false">
      <c r="A132" s="424"/>
      <c r="B132" s="425" t="e">
        <f aca="true">IndGencost(B131,OFFSET(HeatRateStart,1,MATCH($A129,HeatRateNames,0)-1,250,1),$A130)</f>
        <v>#VALUE!</v>
      </c>
      <c r="C132" s="425" t="e">
        <f aca="true">IndGencost(C131,OFFSET(HeatRateStart,1,MATCH($A129,HeatRateNames,0)-1,250,1),$A130)</f>
        <v>#VALUE!</v>
      </c>
      <c r="D132" s="425" t="e">
        <f aca="true">IndGencost(D131,OFFSET(HeatRateStart,1,MATCH($A129,HeatRateNames,0)-1,250,1),$A130)</f>
        <v>#VALUE!</v>
      </c>
      <c r="E132" s="425" t="e">
        <f aca="true">IndGencost(E131,OFFSET(HeatRateStart,1,MATCH($A129,HeatRateNames,0)-1,250,1),$A130)</f>
        <v>#VALUE!</v>
      </c>
      <c r="F132" s="425" t="e">
        <f aca="true">IndGencost(F131,OFFSET(HeatRateStart,1,MATCH($A129,HeatRateNames,0)-1,250,1),$A130)</f>
        <v>#VALUE!</v>
      </c>
      <c r="G132" s="425" t="e">
        <f aca="true">IndGencost(G131,OFFSET(HeatRateStart,1,MATCH($A129,HeatRateNames,0)-1,250,1),$A130)</f>
        <v>#VALUE!</v>
      </c>
      <c r="H132" s="425" t="e">
        <f aca="true">IndGencost(H131,OFFSET(HeatRateStart,1,MATCH($A129,HeatRateNames,0)-1,250,1),$A130)</f>
        <v>#VALUE!</v>
      </c>
      <c r="I132" s="425" t="e">
        <f aca="true">IndGencost(I131,OFFSET(HeatRateStart,1,MATCH($A129,HeatRateNames,0)-1,250,1),$A130)</f>
        <v>#VALUE!</v>
      </c>
      <c r="J132" s="425" t="e">
        <f aca="true">IndGencost(J131,OFFSET(HeatRateStart,1,MATCH($A129,HeatRateNames,0)-1,250,1),$A130)</f>
        <v>#VALUE!</v>
      </c>
      <c r="K132" s="425" t="e">
        <f aca="true">IndGencost(K131,OFFSET(HeatRateStart,1,MATCH($A129,HeatRateNames,0)-1,250,1),$A130)</f>
        <v>#VALUE!</v>
      </c>
      <c r="L132" s="425" t="e">
        <f aca="true">IndGencost(L131,OFFSET(HeatRateStart,1,MATCH($A129,HeatRateNames,0)-1,250,1),$A130)</f>
        <v>#VALUE!</v>
      </c>
      <c r="M132" s="425" t="e">
        <f aca="true">IndGencost(M131,OFFSET(HeatRateStart,1,MATCH($A129,HeatRateNames,0)-1,250,1),$A130)</f>
        <v>#VALUE!</v>
      </c>
      <c r="N132" s="425" t="e">
        <f aca="true">IndGencost(N131,OFFSET(HeatRateStart,1,MATCH($A129,HeatRateNames,0)-1,250,1),$A130)</f>
        <v>#VALUE!</v>
      </c>
      <c r="O132" s="425" t="e">
        <f aca="true">IndGencost(O131,OFFSET(HeatRateStart,1,MATCH($A129,HeatRateNames,0)-1,250,1),$A130)</f>
        <v>#VALUE!</v>
      </c>
      <c r="P132" s="425" t="e">
        <f aca="true">IndGencost(P131,OFFSET(HeatRateStart,1,MATCH($A129,HeatRateNames,0)-1,250,1),$A130)</f>
        <v>#VALUE!</v>
      </c>
      <c r="Q132" s="425" t="e">
        <f aca="true">IndGencost(Q131,OFFSET(HeatRateStart,1,MATCH($A129,HeatRateNames,0)-1,250,1),$A130)</f>
        <v>#VALUE!</v>
      </c>
      <c r="R132" s="425" t="e">
        <f aca="true">IndGencost(R131,OFFSET(HeatRateStart,1,MATCH($A129,HeatRateNames,0)-1,250,1),$A130)</f>
        <v>#VALUE!</v>
      </c>
      <c r="S132" s="425" t="e">
        <f aca="true">IndGencost(S131,OFFSET(HeatRateStart,1,MATCH($A129,HeatRateNames,0)-1,250,1),$A130)</f>
        <v>#VALUE!</v>
      </c>
      <c r="T132" s="425" t="e">
        <f aca="true">IndGencost(T131,OFFSET(HeatRateStart,1,MATCH($A129,HeatRateNames,0)-1,250,1),$A130)</f>
        <v>#VALUE!</v>
      </c>
      <c r="U132" s="425" t="e">
        <f aca="true">IndGencost(U131,OFFSET(HeatRateStart,1,MATCH($A129,HeatRateNames,0)-1,250,1),$A130)</f>
        <v>#VALUE!</v>
      </c>
      <c r="V132" s="425" t="e">
        <f aca="true">IndGencost(V131,OFFSET(HeatRateStart,1,MATCH($A129,HeatRateNames,0)-1,250,1),$A130)</f>
        <v>#VALUE!</v>
      </c>
      <c r="W132" s="425" t="e">
        <f aca="true">IndGencost(W131,OFFSET(HeatRateStart,1,MATCH($A129,HeatRateNames,0)-1,250,1),$A130)</f>
        <v>#VALUE!</v>
      </c>
      <c r="X132" s="425" t="e">
        <f aca="true">IndGencost(X131,OFFSET(HeatRateStart,1,MATCH($A129,HeatRateNames,0)-1,250,1),$A130)</f>
        <v>#VALUE!</v>
      </c>
      <c r="Y132" s="425" t="e">
        <f aca="true">IndGencost(Y131,OFFSET(HeatRateStart,1,MATCH($A129,HeatRateNames,0)-1,250,1),$A130)</f>
        <v>#VALUE!</v>
      </c>
      <c r="Z132" s="411" t="e">
        <f aca="false" t="array" ref="Z132:Z132">SUM(B131:Y131*B132:Y132)</f>
        <v>#VALUE!</v>
      </c>
    </row>
    <row r="133" customFormat="false" ht="13.5" hidden="false" customHeight="false" outlineLevel="0" collapsed="false">
      <c r="A133" s="412" t="s">
        <v>134</v>
      </c>
      <c r="B133" s="426" t="e">
        <f aca="false">B132-B130</f>
        <v>#VALUE!</v>
      </c>
      <c r="C133" s="426" t="e">
        <f aca="false">C132-C130</f>
        <v>#VALUE!</v>
      </c>
      <c r="D133" s="426" t="e">
        <f aca="false">D132-D130</f>
        <v>#VALUE!</v>
      </c>
      <c r="E133" s="426" t="e">
        <f aca="false">E132-E130</f>
        <v>#VALUE!</v>
      </c>
      <c r="F133" s="426" t="e">
        <f aca="false">F132-F130</f>
        <v>#VALUE!</v>
      </c>
      <c r="G133" s="426" t="e">
        <f aca="false">G132-G130</f>
        <v>#VALUE!</v>
      </c>
      <c r="H133" s="426" t="e">
        <f aca="false">H132-H130</f>
        <v>#VALUE!</v>
      </c>
      <c r="I133" s="426" t="e">
        <f aca="false">I132-I130</f>
        <v>#VALUE!</v>
      </c>
      <c r="J133" s="426" t="e">
        <f aca="false">J132-J130</f>
        <v>#VALUE!</v>
      </c>
      <c r="K133" s="426" t="e">
        <f aca="false">K132-K130</f>
        <v>#VALUE!</v>
      </c>
      <c r="L133" s="426" t="e">
        <f aca="false">L132-L130</f>
        <v>#VALUE!</v>
      </c>
      <c r="M133" s="426" t="e">
        <f aca="false">M132-M130</f>
        <v>#VALUE!</v>
      </c>
      <c r="N133" s="426" t="e">
        <f aca="false">N132-N130</f>
        <v>#VALUE!</v>
      </c>
      <c r="O133" s="426" t="e">
        <f aca="false">O132-O130</f>
        <v>#VALUE!</v>
      </c>
      <c r="P133" s="426" t="e">
        <f aca="false">P132-P130</f>
        <v>#VALUE!</v>
      </c>
      <c r="Q133" s="426" t="e">
        <f aca="false">Q132-Q130</f>
        <v>#VALUE!</v>
      </c>
      <c r="R133" s="426" t="e">
        <f aca="false">R132-R130</f>
        <v>#VALUE!</v>
      </c>
      <c r="S133" s="426" t="e">
        <f aca="false">S132-S130</f>
        <v>#VALUE!</v>
      </c>
      <c r="T133" s="426" t="e">
        <f aca="false">T132-T130</f>
        <v>#VALUE!</v>
      </c>
      <c r="U133" s="426" t="e">
        <f aca="false">U132-U130</f>
        <v>#VALUE!</v>
      </c>
      <c r="V133" s="426" t="e">
        <f aca="false">V132-V130</f>
        <v>#VALUE!</v>
      </c>
      <c r="W133" s="426" t="e">
        <f aca="false">W132-W130</f>
        <v>#VALUE!</v>
      </c>
      <c r="X133" s="426" t="e">
        <f aca="false">X132-X130</f>
        <v>#VALUE!</v>
      </c>
      <c r="Y133" s="426" t="e">
        <f aca="false">Y132-Y130</f>
        <v>#VALUE!</v>
      </c>
      <c r="Z133" s="414" t="e">
        <f aca="false">Z130-Z132</f>
        <v>#VALUE!</v>
      </c>
    </row>
    <row r="134" customFormat="false" ht="12.75" hidden="false" customHeight="false" outlineLevel="0" collapsed="false">
      <c r="A134" s="415" t="str">
        <f aca="false">Economics!A40</f>
        <v>GT2+ST1</v>
      </c>
      <c r="B134" s="416" t="n">
        <f aca="false">B47</f>
        <v>0</v>
      </c>
      <c r="C134" s="416" t="n">
        <f aca="false">C47</f>
        <v>0</v>
      </c>
      <c r="D134" s="416" t="n">
        <f aca="false">D47</f>
        <v>0</v>
      </c>
      <c r="E134" s="416" t="n">
        <f aca="false">E47</f>
        <v>0</v>
      </c>
      <c r="F134" s="416" t="n">
        <f aca="false">F47</f>
        <v>0</v>
      </c>
      <c r="G134" s="416" t="n">
        <f aca="false">G47</f>
        <v>0</v>
      </c>
      <c r="H134" s="416" t="n">
        <f aca="false">H47</f>
        <v>0</v>
      </c>
      <c r="I134" s="416" t="n">
        <f aca="false">I47</f>
        <v>0</v>
      </c>
      <c r="J134" s="416" t="n">
        <f aca="false">J47</f>
        <v>0</v>
      </c>
      <c r="K134" s="416" t="n">
        <f aca="false">K47</f>
        <v>0</v>
      </c>
      <c r="L134" s="416" t="n">
        <f aca="false">L47</f>
        <v>0</v>
      </c>
      <c r="M134" s="416" t="n">
        <f aca="false">M47</f>
        <v>0</v>
      </c>
      <c r="N134" s="416" t="n">
        <f aca="false">N47</f>
        <v>0</v>
      </c>
      <c r="O134" s="416" t="n">
        <f aca="false">O47</f>
        <v>0</v>
      </c>
      <c r="P134" s="416" t="n">
        <f aca="false">P47</f>
        <v>0</v>
      </c>
      <c r="Q134" s="416" t="n">
        <f aca="false">Q47</f>
        <v>0</v>
      </c>
      <c r="R134" s="416" t="n">
        <f aca="false">R47</f>
        <v>0</v>
      </c>
      <c r="S134" s="416" t="n">
        <f aca="false">S47</f>
        <v>0</v>
      </c>
      <c r="T134" s="416" t="n">
        <f aca="false">T47</f>
        <v>0</v>
      </c>
      <c r="U134" s="416" t="n">
        <f aca="false">U47</f>
        <v>0</v>
      </c>
      <c r="V134" s="416" t="n">
        <f aca="false">V47</f>
        <v>0</v>
      </c>
      <c r="W134" s="416" t="n">
        <f aca="false">W47</f>
        <v>0</v>
      </c>
      <c r="X134" s="416" t="n">
        <f aca="false">X47</f>
        <v>0</v>
      </c>
      <c r="Y134" s="416" t="n">
        <f aca="false">Y47</f>
        <v>0</v>
      </c>
      <c r="Z134" s="418" t="n">
        <f aca="false">SUM(B134:Y134)</f>
        <v>0</v>
      </c>
      <c r="AA134" s="419" t="s">
        <v>142</v>
      </c>
    </row>
    <row r="135" customFormat="false" ht="12.75" hidden="false" customHeight="false" outlineLevel="0" collapsed="false">
      <c r="A135" s="420" t="n">
        <f aca="false">Economics!$I40</f>
        <v>1.96</v>
      </c>
      <c r="B135" s="421" t="e">
        <f aca="true">IndGencost(B134,OFFSET(HeatRateStart,1,MATCH($A134,HeatRateNames,0)-1,250,1),$A135)</f>
        <v>#VALUE!</v>
      </c>
      <c r="C135" s="421" t="e">
        <f aca="true">IndGencost(C134,OFFSET(HeatRateStart,1,MATCH($A134,HeatRateNames,0)-1,250,1),$A135)</f>
        <v>#VALUE!</v>
      </c>
      <c r="D135" s="421" t="e">
        <f aca="true">IndGencost(D134,OFFSET(HeatRateStart,1,MATCH($A134,HeatRateNames,0)-1,250,1),$A135)</f>
        <v>#VALUE!</v>
      </c>
      <c r="E135" s="421" t="e">
        <f aca="true">IndGencost(E134,OFFSET(HeatRateStart,1,MATCH($A134,HeatRateNames,0)-1,250,1),$A135)</f>
        <v>#VALUE!</v>
      </c>
      <c r="F135" s="421" t="e">
        <f aca="true">IndGencost(F134,OFFSET(HeatRateStart,1,MATCH($A134,HeatRateNames,0)-1,250,1),$A135)</f>
        <v>#VALUE!</v>
      </c>
      <c r="G135" s="421" t="e">
        <f aca="true">IndGencost(G134,OFFSET(HeatRateStart,1,MATCH($A134,HeatRateNames,0)-1,250,1),$A135)</f>
        <v>#VALUE!</v>
      </c>
      <c r="H135" s="421" t="e">
        <f aca="true">IndGencost(H134,OFFSET(HeatRateStart,1,MATCH($A134,HeatRateNames,0)-1,250,1),$A135)</f>
        <v>#VALUE!</v>
      </c>
      <c r="I135" s="421" t="e">
        <f aca="true">IndGencost(I134,OFFSET(HeatRateStart,1,MATCH($A134,HeatRateNames,0)-1,250,1),$A135)</f>
        <v>#VALUE!</v>
      </c>
      <c r="J135" s="421" t="e">
        <f aca="true">IndGencost(J134,OFFSET(HeatRateStart,1,MATCH($A134,HeatRateNames,0)-1,250,1),$A135)</f>
        <v>#VALUE!</v>
      </c>
      <c r="K135" s="421" t="e">
        <f aca="true">IndGencost(K134,OFFSET(HeatRateStart,1,MATCH($A134,HeatRateNames,0)-1,250,1),$A135)</f>
        <v>#VALUE!</v>
      </c>
      <c r="L135" s="421" t="e">
        <f aca="true">IndGencost(L134,OFFSET(HeatRateStart,1,MATCH($A134,HeatRateNames,0)-1,250,1),$A135)</f>
        <v>#VALUE!</v>
      </c>
      <c r="M135" s="421" t="e">
        <f aca="true">IndGencost(M134,OFFSET(HeatRateStart,1,MATCH($A134,HeatRateNames,0)-1,250,1),$A135)</f>
        <v>#VALUE!</v>
      </c>
      <c r="N135" s="421" t="e">
        <f aca="true">IndGencost(N134,OFFSET(HeatRateStart,1,MATCH($A134,HeatRateNames,0)-1,250,1),$A135)</f>
        <v>#VALUE!</v>
      </c>
      <c r="O135" s="421" t="e">
        <f aca="true">IndGencost(O134,OFFSET(HeatRateStart,1,MATCH($A134,HeatRateNames,0)-1,250,1),$A135)</f>
        <v>#VALUE!</v>
      </c>
      <c r="P135" s="421" t="e">
        <f aca="true">IndGencost(P134,OFFSET(HeatRateStart,1,MATCH($A134,HeatRateNames,0)-1,250,1),$A135)</f>
        <v>#VALUE!</v>
      </c>
      <c r="Q135" s="421" t="e">
        <f aca="true">IndGencost(Q134,OFFSET(HeatRateStart,1,MATCH($A134,HeatRateNames,0)-1,250,1),$A135)</f>
        <v>#VALUE!</v>
      </c>
      <c r="R135" s="421" t="e">
        <f aca="true">IndGencost(R134,OFFSET(HeatRateStart,1,MATCH($A134,HeatRateNames,0)-1,250,1),$A135)</f>
        <v>#VALUE!</v>
      </c>
      <c r="S135" s="421" t="e">
        <f aca="true">IndGencost(S134,OFFSET(HeatRateStart,1,MATCH($A134,HeatRateNames,0)-1,250,1),$A135)</f>
        <v>#VALUE!</v>
      </c>
      <c r="T135" s="421" t="e">
        <f aca="true">IndGencost(T134,OFFSET(HeatRateStart,1,MATCH($A134,HeatRateNames,0)-1,250,1),$A135)</f>
        <v>#VALUE!</v>
      </c>
      <c r="U135" s="421" t="e">
        <f aca="true">IndGencost(U134,OFFSET(HeatRateStart,1,MATCH($A134,HeatRateNames,0)-1,250,1),$A135)</f>
        <v>#VALUE!</v>
      </c>
      <c r="V135" s="421" t="e">
        <f aca="true">IndGencost(V134,OFFSET(HeatRateStart,1,MATCH($A134,HeatRateNames,0)-1,250,1),$A135)</f>
        <v>#VALUE!</v>
      </c>
      <c r="W135" s="421" t="e">
        <f aca="true">IndGencost(W134,OFFSET(HeatRateStart,1,MATCH($A134,HeatRateNames,0)-1,250,1),$A135)</f>
        <v>#VALUE!</v>
      </c>
      <c r="X135" s="421" t="e">
        <f aca="true">IndGencost(X134,OFFSET(HeatRateStart,1,MATCH($A134,HeatRateNames,0)-1,250,1),$A135)</f>
        <v>#VALUE!</v>
      </c>
      <c r="Y135" s="421" t="e">
        <f aca="true">IndGencost(Y134,OFFSET(HeatRateStart,1,MATCH($A134,HeatRateNames,0)-1,250,1),$A135)</f>
        <v>#VALUE!</v>
      </c>
      <c r="Z135" s="417" t="e">
        <f aca="false" t="array" ref="Z135:Z135">SUM(B134:Y134*B135:Y135)</f>
        <v>#VALUE!</v>
      </c>
      <c r="AA135" s="419" t="s">
        <v>136</v>
      </c>
    </row>
    <row r="136" customFormat="false" ht="12.75" hidden="false" customHeight="false" outlineLevel="0" collapsed="false">
      <c r="A136" s="409" t="s">
        <v>132</v>
      </c>
      <c r="B136" s="410" t="n">
        <f aca="false">B134</f>
        <v>0</v>
      </c>
      <c r="C136" s="410" t="n">
        <f aca="false">C134</f>
        <v>0</v>
      </c>
      <c r="D136" s="410" t="n">
        <f aca="false">D134</f>
        <v>0</v>
      </c>
      <c r="E136" s="410" t="n">
        <f aca="false">E134</f>
        <v>0</v>
      </c>
      <c r="F136" s="410" t="n">
        <f aca="false">F134</f>
        <v>0</v>
      </c>
      <c r="G136" s="410" t="n">
        <f aca="false">G134</f>
        <v>0</v>
      </c>
      <c r="H136" s="410" t="n">
        <f aca="false">H134</f>
        <v>0</v>
      </c>
      <c r="I136" s="410" t="n">
        <f aca="false">I134</f>
        <v>0</v>
      </c>
      <c r="J136" s="410" t="n">
        <f aca="false">J134</f>
        <v>0</v>
      </c>
      <c r="K136" s="410" t="n">
        <f aca="false">K134</f>
        <v>0</v>
      </c>
      <c r="L136" s="410" t="n">
        <f aca="false">L134</f>
        <v>0</v>
      </c>
      <c r="M136" s="410" t="n">
        <f aca="false">M134</f>
        <v>0</v>
      </c>
      <c r="N136" s="410" t="n">
        <f aca="false">N134</f>
        <v>0</v>
      </c>
      <c r="O136" s="410" t="n">
        <f aca="false">O134</f>
        <v>0</v>
      </c>
      <c r="P136" s="410" t="n">
        <f aca="false">P134</f>
        <v>0</v>
      </c>
      <c r="Q136" s="410" t="n">
        <f aca="false">Q134</f>
        <v>0</v>
      </c>
      <c r="R136" s="410" t="n">
        <f aca="false">R134</f>
        <v>0</v>
      </c>
      <c r="S136" s="410" t="n">
        <f aca="false">S134</f>
        <v>0</v>
      </c>
      <c r="T136" s="410" t="n">
        <f aca="false">T134</f>
        <v>0</v>
      </c>
      <c r="U136" s="410" t="n">
        <f aca="false">U134</f>
        <v>0</v>
      </c>
      <c r="V136" s="410" t="n">
        <f aca="false">V134</f>
        <v>0</v>
      </c>
      <c r="W136" s="410" t="n">
        <f aca="false">W134</f>
        <v>0</v>
      </c>
      <c r="X136" s="410" t="n">
        <f aca="false">X134</f>
        <v>0</v>
      </c>
      <c r="Y136" s="410" t="n">
        <f aca="false">Y134</f>
        <v>0</v>
      </c>
      <c r="Z136" s="422" t="n">
        <f aca="false">SUM(B136:Y136)</f>
        <v>0</v>
      </c>
    </row>
    <row r="137" customFormat="false" ht="12.75" hidden="false" customHeight="false" outlineLevel="0" collapsed="false">
      <c r="A137" s="424"/>
      <c r="B137" s="425" t="e">
        <f aca="true">IndGencost(B136,OFFSET(HeatRateStart,1,MATCH($A134,HeatRateNames,0)-1,250,1),$A135)</f>
        <v>#VALUE!</v>
      </c>
      <c r="C137" s="425" t="e">
        <f aca="true">IndGencost(C136,OFFSET(HeatRateStart,1,MATCH($A134,HeatRateNames,0)-1,250,1),$A135)</f>
        <v>#VALUE!</v>
      </c>
      <c r="D137" s="425"/>
      <c r="E137" s="425" t="e">
        <f aca="true">IndGencost(E136,OFFSET(HeatRateStart,1,MATCH($A134,HeatRateNames,0)-1,250,1),$A135)</f>
        <v>#VALUE!</v>
      </c>
      <c r="F137" s="425" t="e">
        <f aca="true">IndGencost(F136,OFFSET(HeatRateStart,1,MATCH($A134,HeatRateNames,0)-1,250,1),$A135)</f>
        <v>#VALUE!</v>
      </c>
      <c r="G137" s="425" t="e">
        <f aca="true">IndGencost(G136,OFFSET(HeatRateStart,1,MATCH($A134,HeatRateNames,0)-1,250,1),$A135)</f>
        <v>#VALUE!</v>
      </c>
      <c r="H137" s="425" t="e">
        <f aca="true">IndGencost(H136,OFFSET(HeatRateStart,1,MATCH($A134,HeatRateNames,0)-1,250,1),$A135)</f>
        <v>#VALUE!</v>
      </c>
      <c r="I137" s="425" t="e">
        <f aca="true">IndGencost(I136,OFFSET(HeatRateStart,1,MATCH($A134,HeatRateNames,0)-1,250,1),$A135)</f>
        <v>#VALUE!</v>
      </c>
      <c r="J137" s="425" t="e">
        <f aca="true">IndGencost(J136,OFFSET(HeatRateStart,1,MATCH($A134,HeatRateNames,0)-1,250,1),$A135)</f>
        <v>#VALUE!</v>
      </c>
      <c r="K137" s="425" t="e">
        <f aca="true">IndGencost(K136,OFFSET(HeatRateStart,1,MATCH($A134,HeatRateNames,0)-1,250,1),$A135)</f>
        <v>#VALUE!</v>
      </c>
      <c r="L137" s="425" t="e">
        <f aca="true">IndGencost(L136,OFFSET(HeatRateStart,1,MATCH($A134,HeatRateNames,0)-1,250,1),$A135)</f>
        <v>#VALUE!</v>
      </c>
      <c r="M137" s="425" t="e">
        <f aca="true">IndGencost(M136,OFFSET(HeatRateStart,1,MATCH($A134,HeatRateNames,0)-1,250,1),$A135)</f>
        <v>#VALUE!</v>
      </c>
      <c r="N137" s="425" t="e">
        <f aca="true">IndGencost(N136,OFFSET(HeatRateStart,1,MATCH($A134,HeatRateNames,0)-1,250,1),$A135)</f>
        <v>#VALUE!</v>
      </c>
      <c r="O137" s="425" t="e">
        <f aca="true">IndGencost(O136,OFFSET(HeatRateStart,1,MATCH($A134,HeatRateNames,0)-1,250,1),$A135)</f>
        <v>#VALUE!</v>
      </c>
      <c r="P137" s="425" t="e">
        <f aca="true">IndGencost(P136,OFFSET(HeatRateStart,1,MATCH($A134,HeatRateNames,0)-1,250,1),$A135)</f>
        <v>#VALUE!</v>
      </c>
      <c r="Q137" s="425" t="e">
        <f aca="true">IndGencost(Q136,OFFSET(HeatRateStart,1,MATCH($A134,HeatRateNames,0)-1,250,1),$A135)</f>
        <v>#VALUE!</v>
      </c>
      <c r="R137" s="425" t="e">
        <f aca="true">IndGencost(R136,OFFSET(HeatRateStart,1,MATCH($A134,HeatRateNames,0)-1,250,1),$A135)</f>
        <v>#VALUE!</v>
      </c>
      <c r="S137" s="425" t="e">
        <f aca="true">IndGencost(S136,OFFSET(HeatRateStart,1,MATCH($A134,HeatRateNames,0)-1,250,1),$A135)</f>
        <v>#VALUE!</v>
      </c>
      <c r="T137" s="425" t="e">
        <f aca="true">IndGencost(T136,OFFSET(HeatRateStart,1,MATCH($A134,HeatRateNames,0)-1,250,1),$A135)</f>
        <v>#VALUE!</v>
      </c>
      <c r="U137" s="425" t="e">
        <f aca="true">IndGencost(U136,OFFSET(HeatRateStart,1,MATCH($A134,HeatRateNames,0)-1,250,1),$A135)</f>
        <v>#VALUE!</v>
      </c>
      <c r="V137" s="425" t="e">
        <f aca="true">IndGencost(V136,OFFSET(HeatRateStart,1,MATCH($A134,HeatRateNames,0)-1,250,1),$A135)</f>
        <v>#VALUE!</v>
      </c>
      <c r="W137" s="425" t="e">
        <f aca="true">IndGencost(W136,OFFSET(HeatRateStart,1,MATCH($A134,HeatRateNames,0)-1,250,1),$A135)</f>
        <v>#VALUE!</v>
      </c>
      <c r="X137" s="425" t="e">
        <f aca="true">IndGencost(X136,OFFSET(HeatRateStart,1,MATCH($A134,HeatRateNames,0)-1,250,1),$A135)</f>
        <v>#VALUE!</v>
      </c>
      <c r="Y137" s="425" t="e">
        <f aca="true">IndGencost(Y136,OFFSET(HeatRateStart,1,MATCH($A134,HeatRateNames,0)-1,250,1),$A135)</f>
        <v>#VALUE!</v>
      </c>
      <c r="Z137" s="411" t="e">
        <f aca="false" t="array" ref="Z137:Z137">SUM(B136:Y136*B137:Y137)</f>
        <v>#VALUE!</v>
      </c>
    </row>
    <row r="138" customFormat="false" ht="13.5" hidden="false" customHeight="false" outlineLevel="0" collapsed="false">
      <c r="A138" s="412" t="s">
        <v>134</v>
      </c>
      <c r="B138" s="426" t="e">
        <f aca="false">B137-B135</f>
        <v>#VALUE!</v>
      </c>
      <c r="C138" s="426" t="e">
        <f aca="false">C137-C135</f>
        <v>#VALUE!</v>
      </c>
      <c r="D138" s="426" t="e">
        <f aca="false">D137-D135</f>
        <v>#VALUE!</v>
      </c>
      <c r="E138" s="426" t="e">
        <f aca="false">E137-E135</f>
        <v>#VALUE!</v>
      </c>
      <c r="F138" s="426" t="e">
        <f aca="false">F137-F135</f>
        <v>#VALUE!</v>
      </c>
      <c r="G138" s="426" t="e">
        <f aca="false">G137-G135</f>
        <v>#VALUE!</v>
      </c>
      <c r="H138" s="426" t="e">
        <f aca="false">H137-H135</f>
        <v>#VALUE!</v>
      </c>
      <c r="I138" s="426" t="e">
        <f aca="false">I137-I135</f>
        <v>#VALUE!</v>
      </c>
      <c r="J138" s="426" t="e">
        <f aca="false">J137-J135</f>
        <v>#VALUE!</v>
      </c>
      <c r="K138" s="426" t="e">
        <f aca="false">K137-K135</f>
        <v>#VALUE!</v>
      </c>
      <c r="L138" s="426" t="e">
        <f aca="false">L137-L135</f>
        <v>#VALUE!</v>
      </c>
      <c r="M138" s="426" t="e">
        <f aca="false">M137-M135</f>
        <v>#VALUE!</v>
      </c>
      <c r="N138" s="426" t="e">
        <f aca="false">N137-N135</f>
        <v>#VALUE!</v>
      </c>
      <c r="O138" s="426" t="e">
        <f aca="false">O137-O135</f>
        <v>#VALUE!</v>
      </c>
      <c r="P138" s="426" t="e">
        <f aca="false">P137-P135</f>
        <v>#VALUE!</v>
      </c>
      <c r="Q138" s="426" t="e">
        <f aca="false">Q137-Q135</f>
        <v>#VALUE!</v>
      </c>
      <c r="R138" s="426" t="e">
        <f aca="false">R137-R135</f>
        <v>#VALUE!</v>
      </c>
      <c r="S138" s="426" t="e">
        <f aca="false">S137-S135</f>
        <v>#VALUE!</v>
      </c>
      <c r="T138" s="426" t="e">
        <f aca="false">T137-T135</f>
        <v>#VALUE!</v>
      </c>
      <c r="U138" s="426" t="e">
        <f aca="false">U137-U135</f>
        <v>#VALUE!</v>
      </c>
      <c r="V138" s="426" t="e">
        <f aca="false">V137-V135</f>
        <v>#VALUE!</v>
      </c>
      <c r="W138" s="426" t="e">
        <f aca="false">W137-W135</f>
        <v>#VALUE!</v>
      </c>
      <c r="X138" s="426" t="e">
        <f aca="false">X137-X135</f>
        <v>#VALUE!</v>
      </c>
      <c r="Y138" s="426" t="e">
        <f aca="false">Y137-Y135</f>
        <v>#VALUE!</v>
      </c>
      <c r="Z138" s="414" t="e">
        <f aca="false">Z135-Z137</f>
        <v>#VALUE!</v>
      </c>
    </row>
    <row r="139" customFormat="false" ht="12.75" hidden="false" customHeight="false" outlineLevel="0" collapsed="false">
      <c r="A139" s="415" t="str">
        <f aca="false">Economics!A41</f>
        <v>Newman 4</v>
      </c>
      <c r="B139" s="416" t="n">
        <f aca="false">B48</f>
        <v>0</v>
      </c>
      <c r="C139" s="416" t="n">
        <f aca="false">C48</f>
        <v>0</v>
      </c>
      <c r="D139" s="416" t="n">
        <f aca="false">D48</f>
        <v>0</v>
      </c>
      <c r="E139" s="416" t="n">
        <f aca="false">E48</f>
        <v>0</v>
      </c>
      <c r="F139" s="416" t="n">
        <f aca="false">F48</f>
        <v>0</v>
      </c>
      <c r="G139" s="416" t="n">
        <f aca="false">G48</f>
        <v>0</v>
      </c>
      <c r="H139" s="416" t="n">
        <f aca="false">H48</f>
        <v>0</v>
      </c>
      <c r="I139" s="416" t="n">
        <f aca="false">I48</f>
        <v>0</v>
      </c>
      <c r="J139" s="416" t="n">
        <f aca="false">J48</f>
        <v>0</v>
      </c>
      <c r="K139" s="416" t="n">
        <f aca="false">K48</f>
        <v>157</v>
      </c>
      <c r="L139" s="416" t="n">
        <f aca="false">L48</f>
        <v>206</v>
      </c>
      <c r="M139" s="416" t="n">
        <f aca="false">M48</f>
        <v>209</v>
      </c>
      <c r="N139" s="416" t="n">
        <f aca="false">N48</f>
        <v>210</v>
      </c>
      <c r="O139" s="416" t="n">
        <f aca="false">O48</f>
        <v>208</v>
      </c>
      <c r="P139" s="416" t="n">
        <f aca="false">P48</f>
        <v>210</v>
      </c>
      <c r="Q139" s="416" t="n">
        <f aca="false">Q48</f>
        <v>209</v>
      </c>
      <c r="R139" s="416" t="n">
        <f aca="false">R48</f>
        <v>208</v>
      </c>
      <c r="S139" s="416" t="n">
        <f aca="false">S48</f>
        <v>209</v>
      </c>
      <c r="T139" s="416" t="n">
        <f aca="false">T48</f>
        <v>211</v>
      </c>
      <c r="U139" s="416" t="n">
        <f aca="false">U48</f>
        <v>211</v>
      </c>
      <c r="V139" s="416" t="n">
        <f aca="false">V48</f>
        <v>203</v>
      </c>
      <c r="W139" s="416" t="n">
        <f aca="false">W48</f>
        <v>158</v>
      </c>
      <c r="X139" s="416" t="n">
        <f aca="false">X48</f>
        <v>105</v>
      </c>
      <c r="Y139" s="416" t="n">
        <f aca="false">Y48</f>
        <v>106</v>
      </c>
      <c r="Z139" s="418" t="n">
        <f aca="false">SUM(B139:Y139)</f>
        <v>2820</v>
      </c>
      <c r="AA139" s="419" t="s">
        <v>142</v>
      </c>
    </row>
    <row r="140" customFormat="false" ht="12.75" hidden="false" customHeight="false" outlineLevel="0" collapsed="false">
      <c r="A140" s="420" t="n">
        <f aca="false">Economics!$I41</f>
        <v>1.96</v>
      </c>
      <c r="B140" s="421" t="e">
        <f aca="true">IndGencost(B139,OFFSET(HeatRateStart,1,MATCH($A139,HeatRateNames,0)-1,250,1),$A140)</f>
        <v>#VALUE!</v>
      </c>
      <c r="C140" s="421" t="e">
        <f aca="true">IndGencost(C139,OFFSET(HeatRateStart,1,MATCH($A139,HeatRateNames,0)-1,250,1),$A140)</f>
        <v>#VALUE!</v>
      </c>
      <c r="D140" s="421" t="e">
        <f aca="true">IndGencost(D139,OFFSET(HeatRateStart,1,MATCH($A139,HeatRateNames,0)-1,250,1),$A140)</f>
        <v>#VALUE!</v>
      </c>
      <c r="E140" s="421" t="e">
        <f aca="true">IndGencost(E139,OFFSET(HeatRateStart,1,MATCH($A139,HeatRateNames,0)-1,250,1),$A140)</f>
        <v>#VALUE!</v>
      </c>
      <c r="F140" s="421" t="e">
        <f aca="true">IndGencost(F139,OFFSET(HeatRateStart,1,MATCH($A139,HeatRateNames,0)-1,250,1),$A140)</f>
        <v>#VALUE!</v>
      </c>
      <c r="G140" s="421" t="e">
        <f aca="true">IndGencost(G139,OFFSET(HeatRateStart,1,MATCH($A139,HeatRateNames,0)-1,250,1),$A140)</f>
        <v>#VALUE!</v>
      </c>
      <c r="H140" s="421" t="e">
        <f aca="true">IndGencost(H139,OFFSET(HeatRateStart,1,MATCH($A139,HeatRateNames,0)-1,250,1),$A140)</f>
        <v>#VALUE!</v>
      </c>
      <c r="I140" s="421" t="e">
        <f aca="true">IndGencost(I139,OFFSET(HeatRateStart,1,MATCH($A139,HeatRateNames,0)-1,250,1),$A140)</f>
        <v>#VALUE!</v>
      </c>
      <c r="J140" s="421" t="e">
        <f aca="true">IndGencost(J139,OFFSET(HeatRateStart,1,MATCH($A139,HeatRateNames,0)-1,250,1),$A140)</f>
        <v>#VALUE!</v>
      </c>
      <c r="K140" s="421" t="e">
        <f aca="true">IndGencost(K139,OFFSET(HeatRateStart,1,MATCH($A139,HeatRateNames,0)-1,250,1),$A140)</f>
        <v>#VALUE!</v>
      </c>
      <c r="L140" s="421" t="e">
        <f aca="true">IndGencost(L139,OFFSET(HeatRateStart,1,MATCH($A139,HeatRateNames,0)-1,250,1),$A140)</f>
        <v>#VALUE!</v>
      </c>
      <c r="M140" s="421" t="e">
        <f aca="true">IndGencost(M139,OFFSET(HeatRateStart,1,MATCH($A139,HeatRateNames,0)-1,250,1),$A140)</f>
        <v>#VALUE!</v>
      </c>
      <c r="N140" s="421" t="e">
        <f aca="true">IndGencost(N139,OFFSET(HeatRateStart,1,MATCH($A139,HeatRateNames,0)-1,250,1),$A140)</f>
        <v>#VALUE!</v>
      </c>
      <c r="O140" s="421" t="e">
        <f aca="true">IndGencost(O139,OFFSET(HeatRateStart,1,MATCH($A139,HeatRateNames,0)-1,250,1),$A140)</f>
        <v>#VALUE!</v>
      </c>
      <c r="P140" s="421" t="e">
        <f aca="true">IndGencost(P139,OFFSET(HeatRateStart,1,MATCH($A139,HeatRateNames,0)-1,250,1),$A140)</f>
        <v>#VALUE!</v>
      </c>
      <c r="Q140" s="421" t="e">
        <f aca="true">IndGencost(Q139,OFFSET(HeatRateStart,1,MATCH($A139,HeatRateNames,0)-1,250,1),$A140)</f>
        <v>#VALUE!</v>
      </c>
      <c r="R140" s="421" t="e">
        <f aca="true">IndGencost(R139,OFFSET(HeatRateStart,1,MATCH($A139,HeatRateNames,0)-1,250,1),$A140)</f>
        <v>#VALUE!</v>
      </c>
      <c r="S140" s="421" t="e">
        <f aca="true">IndGencost(S139,OFFSET(HeatRateStart,1,MATCH($A139,HeatRateNames,0)-1,250,1),$A140)</f>
        <v>#VALUE!</v>
      </c>
      <c r="T140" s="421" t="e">
        <f aca="true">IndGencost(T139,OFFSET(HeatRateStart,1,MATCH($A139,HeatRateNames,0)-1,250,1),$A140)</f>
        <v>#VALUE!</v>
      </c>
      <c r="U140" s="421" t="e">
        <f aca="true">IndGencost(U139,OFFSET(HeatRateStart,1,MATCH($A139,HeatRateNames,0)-1,250,1),$A140)</f>
        <v>#VALUE!</v>
      </c>
      <c r="V140" s="421" t="e">
        <f aca="true">IndGencost(V139,OFFSET(HeatRateStart,1,MATCH($A139,HeatRateNames,0)-1,250,1),$A140)</f>
        <v>#VALUE!</v>
      </c>
      <c r="W140" s="421" t="e">
        <f aca="true">IndGencost(W139,OFFSET(HeatRateStart,1,MATCH($A139,HeatRateNames,0)-1,250,1),$A140)</f>
        <v>#VALUE!</v>
      </c>
      <c r="X140" s="421" t="e">
        <f aca="true">IndGencost(X139,OFFSET(HeatRateStart,1,MATCH($A139,HeatRateNames,0)-1,250,1),$A140)</f>
        <v>#VALUE!</v>
      </c>
      <c r="Y140" s="421" t="e">
        <f aca="true">IndGencost(Y139,OFFSET(HeatRateStart,1,MATCH($A139,HeatRateNames,0)-1,250,1),$A140)</f>
        <v>#VALUE!</v>
      </c>
      <c r="Z140" s="417" t="e">
        <f aca="false" t="array" ref="Z140:Z140">SUM(B139:Y139*B140:Y140)</f>
        <v>#VALUE!</v>
      </c>
      <c r="AA140" s="419" t="s">
        <v>136</v>
      </c>
    </row>
    <row r="141" customFormat="false" ht="12.75" hidden="false" customHeight="false" outlineLevel="0" collapsed="false">
      <c r="A141" s="409" t="s">
        <v>144</v>
      </c>
      <c r="B141" s="410" t="n">
        <v>115</v>
      </c>
      <c r="C141" s="410" t="n">
        <v>115</v>
      </c>
      <c r="D141" s="410" t="n">
        <v>135</v>
      </c>
      <c r="E141" s="410" t="n">
        <v>135</v>
      </c>
      <c r="F141" s="410" t="n">
        <v>135</v>
      </c>
      <c r="G141" s="410" t="n">
        <v>135</v>
      </c>
      <c r="H141" s="410" t="n">
        <v>130</v>
      </c>
      <c r="I141" s="410" t="n">
        <v>115</v>
      </c>
      <c r="J141" s="410" t="n">
        <v>115</v>
      </c>
      <c r="K141" s="410" t="n">
        <v>115</v>
      </c>
      <c r="L141" s="410" t="n">
        <v>115</v>
      </c>
      <c r="M141" s="410" t="n">
        <v>115</v>
      </c>
      <c r="N141" s="410" t="n">
        <v>115</v>
      </c>
      <c r="O141" s="410" t="n">
        <v>115</v>
      </c>
      <c r="P141" s="410" t="n">
        <v>115</v>
      </c>
      <c r="Q141" s="410" t="n">
        <v>115</v>
      </c>
      <c r="R141" s="410" t="n">
        <v>115</v>
      </c>
      <c r="S141" s="410" t="n">
        <v>115</v>
      </c>
      <c r="T141" s="410" t="n">
        <v>185</v>
      </c>
      <c r="U141" s="410" t="n">
        <v>185</v>
      </c>
      <c r="V141" s="410" t="n">
        <v>170</v>
      </c>
      <c r="W141" s="410" t="n">
        <v>165</v>
      </c>
      <c r="X141" s="410" t="n">
        <v>145</v>
      </c>
      <c r="Y141" s="410" t="n">
        <v>145</v>
      </c>
      <c r="Z141" s="422" t="n">
        <f aca="false">SUM(B141:Y141)</f>
        <v>3160</v>
      </c>
      <c r="AA141" s="423"/>
    </row>
    <row r="142" customFormat="false" ht="12.75" hidden="false" customHeight="false" outlineLevel="0" collapsed="false">
      <c r="A142" s="424"/>
      <c r="B142" s="425" t="e">
        <f aca="true">IndGencost(B141,OFFSET(HeatRateStart,1,MATCH($A139,HeatRateNames,0)-1,250,1),$A140)</f>
        <v>#VALUE!</v>
      </c>
      <c r="C142" s="425" t="e">
        <f aca="true">IndGencost(C141,OFFSET(HeatRateStart,1,MATCH($A139,HeatRateNames,0)-1,250,1),$A140)</f>
        <v>#VALUE!</v>
      </c>
      <c r="D142" s="425" t="e">
        <f aca="true">IndGencost(D141,OFFSET(HeatRateStart,1,MATCH($A139,HeatRateNames,0)-1,250,1),$A140)</f>
        <v>#VALUE!</v>
      </c>
      <c r="E142" s="425" t="e">
        <f aca="true">IndGencost(E141,OFFSET(HeatRateStart,1,MATCH($A139,HeatRateNames,0)-1,250,1),$A140)</f>
        <v>#VALUE!</v>
      </c>
      <c r="F142" s="425" t="e">
        <f aca="true">IndGencost(F141,OFFSET(HeatRateStart,1,MATCH($A139,HeatRateNames,0)-1,250,1),$A140)</f>
        <v>#VALUE!</v>
      </c>
      <c r="G142" s="425" t="e">
        <f aca="true">IndGencost(G141,OFFSET(HeatRateStart,1,MATCH($A139,HeatRateNames,0)-1,250,1),$A140)</f>
        <v>#VALUE!</v>
      </c>
      <c r="H142" s="425" t="e">
        <f aca="true">IndGencost(H141,OFFSET(HeatRateStart,1,MATCH($A139,HeatRateNames,0)-1,250,1),$A140)</f>
        <v>#VALUE!</v>
      </c>
      <c r="I142" s="425" t="e">
        <f aca="true">IndGencost(I141,OFFSET(HeatRateStart,1,MATCH($A139,HeatRateNames,0)-1,250,1),$A140)</f>
        <v>#VALUE!</v>
      </c>
      <c r="J142" s="425" t="e">
        <f aca="true">IndGencost(J141,OFFSET(HeatRateStart,1,MATCH($A139,HeatRateNames,0)-1,250,1),$A140)</f>
        <v>#VALUE!</v>
      </c>
      <c r="K142" s="425" t="e">
        <f aca="true">IndGencost(K141,OFFSET(HeatRateStart,1,MATCH($A139,HeatRateNames,0)-1,250,1),$A140)</f>
        <v>#VALUE!</v>
      </c>
      <c r="L142" s="425" t="e">
        <f aca="true">IndGencost(L141,OFFSET(HeatRateStart,1,MATCH($A139,HeatRateNames,0)-1,250,1),$A140)</f>
        <v>#VALUE!</v>
      </c>
      <c r="M142" s="425" t="e">
        <f aca="true">IndGencost(M141,OFFSET(HeatRateStart,1,MATCH($A139,HeatRateNames,0)-1,250,1),$A140)</f>
        <v>#VALUE!</v>
      </c>
      <c r="N142" s="425" t="e">
        <f aca="true">IndGencost(N141,OFFSET(HeatRateStart,1,MATCH($A139,HeatRateNames,0)-1,250,1),$A140)</f>
        <v>#VALUE!</v>
      </c>
      <c r="O142" s="425" t="e">
        <f aca="true">IndGencost(O141,OFFSET(HeatRateStart,1,MATCH($A139,HeatRateNames,0)-1,250,1),$A140)</f>
        <v>#VALUE!</v>
      </c>
      <c r="P142" s="425" t="e">
        <f aca="true">IndGencost(P141,OFFSET(HeatRateStart,1,MATCH($A139,HeatRateNames,0)-1,250,1),$A140)</f>
        <v>#VALUE!</v>
      </c>
      <c r="Q142" s="425" t="e">
        <f aca="true">IndGencost(Q141,OFFSET(HeatRateStart,1,MATCH($A139,HeatRateNames,0)-1,250,1),$A140)</f>
        <v>#VALUE!</v>
      </c>
      <c r="R142" s="425" t="e">
        <f aca="true">IndGencost(R141,OFFSET(HeatRateStart,1,MATCH($A139,HeatRateNames,0)-1,250,1),$A140)</f>
        <v>#VALUE!</v>
      </c>
      <c r="S142" s="425" t="e">
        <f aca="true">IndGencost(S141,OFFSET(HeatRateStart,1,MATCH($A139,HeatRateNames,0)-1,250,1),$A140)</f>
        <v>#VALUE!</v>
      </c>
      <c r="T142" s="425" t="e">
        <f aca="true">IndGencost(T141,OFFSET(HeatRateStart,1,MATCH($A139,HeatRateNames,0)-1,250,1),$A140)</f>
        <v>#VALUE!</v>
      </c>
      <c r="U142" s="425" t="e">
        <f aca="true">IndGencost(U141,OFFSET(HeatRateStart,1,MATCH($A139,HeatRateNames,0)-1,250,1),$A140)</f>
        <v>#VALUE!</v>
      </c>
      <c r="V142" s="425" t="e">
        <f aca="true">IndGencost(V141,OFFSET(HeatRateStart,1,MATCH($A139,HeatRateNames,0)-1,250,1),$A140)</f>
        <v>#VALUE!</v>
      </c>
      <c r="W142" s="425" t="e">
        <f aca="true">IndGencost(W141,OFFSET(HeatRateStart,1,MATCH($A139,HeatRateNames,0)-1,250,1),$A140)</f>
        <v>#VALUE!</v>
      </c>
      <c r="X142" s="425" t="e">
        <f aca="true">IndGencost(X141,OFFSET(HeatRateStart,1,MATCH($A139,HeatRateNames,0)-1,250,1),$A140)</f>
        <v>#VALUE!</v>
      </c>
      <c r="Y142" s="425" t="e">
        <f aca="true">IndGencost(Y141,OFFSET(HeatRateStart,1,MATCH($A139,HeatRateNames,0)-1,250,1),$A140)</f>
        <v>#VALUE!</v>
      </c>
      <c r="Z142" s="411" t="e">
        <f aca="false" t="array" ref="Z142:Z142">SUM(B141:Y141*B142:Y142)</f>
        <v>#VALUE!</v>
      </c>
    </row>
    <row r="143" customFormat="false" ht="13.5" hidden="false" customHeight="false" outlineLevel="0" collapsed="false">
      <c r="A143" s="412" t="s">
        <v>134</v>
      </c>
      <c r="B143" s="426" t="e">
        <f aca="false">B142-B140</f>
        <v>#VALUE!</v>
      </c>
      <c r="C143" s="426" t="e">
        <f aca="false">C142-C140</f>
        <v>#VALUE!</v>
      </c>
      <c r="D143" s="426" t="e">
        <f aca="false">D142-D140</f>
        <v>#VALUE!</v>
      </c>
      <c r="E143" s="426" t="e">
        <f aca="false">E142-E140</f>
        <v>#VALUE!</v>
      </c>
      <c r="F143" s="426" t="e">
        <f aca="false">F142-F140</f>
        <v>#VALUE!</v>
      </c>
      <c r="G143" s="426" t="e">
        <f aca="false">G142-G140</f>
        <v>#VALUE!</v>
      </c>
      <c r="H143" s="426" t="e">
        <f aca="false">H142-H140</f>
        <v>#VALUE!</v>
      </c>
      <c r="I143" s="426" t="e">
        <f aca="false">I142-I140</f>
        <v>#VALUE!</v>
      </c>
      <c r="J143" s="426" t="e">
        <f aca="false">J142-J140</f>
        <v>#VALUE!</v>
      </c>
      <c r="K143" s="426" t="e">
        <f aca="false">K142-K140</f>
        <v>#VALUE!</v>
      </c>
      <c r="L143" s="426" t="e">
        <f aca="false">L142-L140</f>
        <v>#VALUE!</v>
      </c>
      <c r="M143" s="426" t="e">
        <f aca="false">M142-M140</f>
        <v>#VALUE!</v>
      </c>
      <c r="N143" s="426" t="e">
        <f aca="false">N142-N140</f>
        <v>#VALUE!</v>
      </c>
      <c r="O143" s="426" t="e">
        <f aca="false">O142-O140</f>
        <v>#VALUE!</v>
      </c>
      <c r="P143" s="426" t="e">
        <f aca="false">P142-P140</f>
        <v>#VALUE!</v>
      </c>
      <c r="Q143" s="426" t="e">
        <f aca="false">Q142-Q140</f>
        <v>#VALUE!</v>
      </c>
      <c r="R143" s="426" t="e">
        <f aca="false">R142-R140</f>
        <v>#VALUE!</v>
      </c>
      <c r="S143" s="426" t="e">
        <f aca="false">S142-S140</f>
        <v>#VALUE!</v>
      </c>
      <c r="T143" s="426" t="e">
        <f aca="false">T142-T140</f>
        <v>#VALUE!</v>
      </c>
      <c r="U143" s="426" t="e">
        <f aca="false">U142-U140</f>
        <v>#VALUE!</v>
      </c>
      <c r="V143" s="426" t="e">
        <f aca="false">V142-V140</f>
        <v>#VALUE!</v>
      </c>
      <c r="W143" s="426" t="e">
        <f aca="false">W142-W140</f>
        <v>#VALUE!</v>
      </c>
      <c r="X143" s="426" t="e">
        <f aca="false">X142-X140</f>
        <v>#VALUE!</v>
      </c>
      <c r="Y143" s="426" t="e">
        <f aca="false">Y142-Y140</f>
        <v>#VALUE!</v>
      </c>
      <c r="Z143" s="414" t="e">
        <f aca="false">Z140-Z142</f>
        <v>#VALUE!</v>
      </c>
    </row>
    <row r="144" customFormat="false" ht="12.75" hidden="false" customHeight="false" outlineLevel="0" collapsed="false">
      <c r="A144" s="415" t="str">
        <f aca="false">Economics!A42</f>
        <v>Copper</v>
      </c>
      <c r="B144" s="416" t="n">
        <f aca="false">B49</f>
        <v>0</v>
      </c>
      <c r="C144" s="416" t="n">
        <f aca="false">C49</f>
        <v>0</v>
      </c>
      <c r="D144" s="416" t="n">
        <f aca="false">D49</f>
        <v>0</v>
      </c>
      <c r="E144" s="416" t="n">
        <f aca="false">E49</f>
        <v>0</v>
      </c>
      <c r="F144" s="416" t="n">
        <f aca="false">F49</f>
        <v>0</v>
      </c>
      <c r="G144" s="416" t="n">
        <f aca="false">G49</f>
        <v>0</v>
      </c>
      <c r="H144" s="416" t="n">
        <f aca="false">H49</f>
        <v>0</v>
      </c>
      <c r="I144" s="416" t="n">
        <f aca="false">I49</f>
        <v>0</v>
      </c>
      <c r="J144" s="416" t="n">
        <f aca="false">J49</f>
        <v>0</v>
      </c>
      <c r="K144" s="416" t="n">
        <f aca="false">K49</f>
        <v>0</v>
      </c>
      <c r="L144" s="416" t="n">
        <f aca="false">L49</f>
        <v>0</v>
      </c>
      <c r="M144" s="416" t="n">
        <f aca="false">M49</f>
        <v>0</v>
      </c>
      <c r="N144" s="416" t="n">
        <f aca="false">N49</f>
        <v>0</v>
      </c>
      <c r="O144" s="416" t="n">
        <f aca="false">O49</f>
        <v>0</v>
      </c>
      <c r="P144" s="416" t="n">
        <f aca="false">P49</f>
        <v>0</v>
      </c>
      <c r="Q144" s="416" t="n">
        <f aca="false">Q49</f>
        <v>0</v>
      </c>
      <c r="R144" s="416" t="n">
        <f aca="false">R49</f>
        <v>0</v>
      </c>
      <c r="S144" s="416" t="n">
        <f aca="false">S49</f>
        <v>0</v>
      </c>
      <c r="T144" s="416" t="n">
        <f aca="false">T49</f>
        <v>0</v>
      </c>
      <c r="U144" s="416" t="n">
        <v>0</v>
      </c>
      <c r="V144" s="416" t="n">
        <v>0</v>
      </c>
      <c r="W144" s="416" t="n">
        <v>0</v>
      </c>
      <c r="X144" s="416" t="n">
        <f aca="false">X49</f>
        <v>0</v>
      </c>
      <c r="Y144" s="416" t="n">
        <f aca="false">Y49</f>
        <v>0</v>
      </c>
      <c r="Z144" s="418" t="n">
        <f aca="false">SUM(B144:Y144)</f>
        <v>0</v>
      </c>
      <c r="AA144" s="419" t="s">
        <v>138</v>
      </c>
    </row>
    <row r="145" customFormat="false" ht="12.75" hidden="false" customHeight="false" outlineLevel="0" collapsed="false">
      <c r="A145" s="420" t="n">
        <f aca="false">Economics!$I41</f>
        <v>1.96</v>
      </c>
      <c r="B145" s="421" t="e">
        <f aca="true">IndGencost(B144,OFFSET(HeatRateStart,1,MATCH($A144,HeatRateNames,0)-1,250,1),$A145)</f>
        <v>#VALUE!</v>
      </c>
      <c r="C145" s="421" t="e">
        <f aca="true">IndGencost(C144,OFFSET(HeatRateStart,1,MATCH($A144,HeatRateNames,0)-1,250,1),$A145)</f>
        <v>#VALUE!</v>
      </c>
      <c r="D145" s="421" t="e">
        <f aca="true">IndGencost(D144,OFFSET(HeatRateStart,1,MATCH($A144,HeatRateNames,0)-1,250,1),$A145)</f>
        <v>#VALUE!</v>
      </c>
      <c r="E145" s="421" t="e">
        <f aca="true">IndGencost(E144,OFFSET(HeatRateStart,1,MATCH($A144,HeatRateNames,0)-1,250,1),$A145)</f>
        <v>#VALUE!</v>
      </c>
      <c r="F145" s="421" t="e">
        <f aca="true">IndGencost(F144,OFFSET(HeatRateStart,1,MATCH($A144,HeatRateNames,0)-1,250,1),$A145)</f>
        <v>#VALUE!</v>
      </c>
      <c r="G145" s="421" t="e">
        <f aca="true">IndGencost(G144,OFFSET(HeatRateStart,1,MATCH($A144,HeatRateNames,0)-1,250,1),$A145)</f>
        <v>#VALUE!</v>
      </c>
      <c r="H145" s="421" t="e">
        <f aca="true">IndGencost(H144,OFFSET(HeatRateStart,1,MATCH($A144,HeatRateNames,0)-1,250,1),$A145)</f>
        <v>#VALUE!</v>
      </c>
      <c r="I145" s="421" t="e">
        <f aca="true">IndGencost(I144,OFFSET(HeatRateStart,1,MATCH($A144,HeatRateNames,0)-1,250,1),$A145)</f>
        <v>#VALUE!</v>
      </c>
      <c r="J145" s="421" t="e">
        <f aca="true">IndGencost(J144,OFFSET(HeatRateStart,1,MATCH($A144,HeatRateNames,0)-1,250,1),$A145)</f>
        <v>#VALUE!</v>
      </c>
      <c r="K145" s="421" t="e">
        <f aca="true">IndGencost(K144,OFFSET(HeatRateStart,1,MATCH($A144,HeatRateNames,0)-1,250,1),$A145)</f>
        <v>#VALUE!</v>
      </c>
      <c r="L145" s="421" t="e">
        <f aca="true">IndGencost(L144,OFFSET(HeatRateStart,1,MATCH($A144,HeatRateNames,0)-1,250,1),$A145)</f>
        <v>#VALUE!</v>
      </c>
      <c r="M145" s="421" t="e">
        <f aca="true">IndGencost(M144,OFFSET(HeatRateStart,1,MATCH($A144,HeatRateNames,0)-1,250,1),$A145)</f>
        <v>#VALUE!</v>
      </c>
      <c r="N145" s="421" t="e">
        <f aca="true">IndGencost(N144,OFFSET(HeatRateStart,1,MATCH($A144,HeatRateNames,0)-1,250,1),$A145)</f>
        <v>#VALUE!</v>
      </c>
      <c r="O145" s="421" t="e">
        <f aca="true">IndGencost(O144,OFFSET(HeatRateStart,1,MATCH($A144,HeatRateNames,0)-1,250,1),$A145)</f>
        <v>#VALUE!</v>
      </c>
      <c r="P145" s="421" t="e">
        <f aca="true">IndGencost(P144,OFFSET(HeatRateStart,1,MATCH($A144,HeatRateNames,0)-1,250,1),$A145)</f>
        <v>#VALUE!</v>
      </c>
      <c r="Q145" s="421" t="e">
        <f aca="true">IndGencost(Q144,OFFSET(HeatRateStart,1,MATCH($A144,HeatRateNames,0)-1,250,1),$A145)</f>
        <v>#VALUE!</v>
      </c>
      <c r="R145" s="421" t="e">
        <f aca="true">IndGencost(R144,OFFSET(HeatRateStart,1,MATCH($A144,HeatRateNames,0)-1,250,1),$A145)</f>
        <v>#VALUE!</v>
      </c>
      <c r="S145" s="421" t="e">
        <f aca="true">IndGencost(S144,OFFSET(HeatRateStart,1,MATCH($A144,HeatRateNames,0)-1,250,1),$A145)</f>
        <v>#VALUE!</v>
      </c>
      <c r="T145" s="421" t="e">
        <f aca="true">IndGencost(T144,OFFSET(HeatRateStart,1,MATCH($A144,HeatRateNames,0)-1,250,1),$A145)</f>
        <v>#VALUE!</v>
      </c>
      <c r="U145" s="421" t="e">
        <f aca="true">IndGencost(U144,OFFSET(HeatRateStart,1,MATCH($A144,HeatRateNames,0)-1,250,1),$A145)</f>
        <v>#VALUE!</v>
      </c>
      <c r="V145" s="421" t="e">
        <f aca="true">IndGencost(V144,OFFSET(HeatRateStart,1,MATCH($A144,HeatRateNames,0)-1,250,1),$A145)</f>
        <v>#VALUE!</v>
      </c>
      <c r="W145" s="421" t="e">
        <f aca="true">IndGencost(W144,OFFSET(HeatRateStart,1,MATCH($A144,HeatRateNames,0)-1,250,1),$A145)</f>
        <v>#VALUE!</v>
      </c>
      <c r="X145" s="421" t="e">
        <f aca="true">IndGencost(X144,OFFSET(HeatRateStart,1,MATCH($A144,HeatRateNames,0)-1,250,1),$A145)</f>
        <v>#VALUE!</v>
      </c>
      <c r="Y145" s="421" t="e">
        <f aca="true">IndGencost(Y144,OFFSET(HeatRateStart,1,MATCH($A144,HeatRateNames,0)-1,250,1),$A145)</f>
        <v>#VALUE!</v>
      </c>
      <c r="Z145" s="417" t="e">
        <f aca="false" t="array" ref="Z145:Z145">SUM(B144:Y144*B145:Y145)</f>
        <v>#VALUE!</v>
      </c>
      <c r="AA145" s="419" t="s">
        <v>136</v>
      </c>
    </row>
    <row r="146" customFormat="false" ht="12.75" hidden="false" customHeight="false" outlineLevel="0" collapsed="false">
      <c r="A146" s="409" t="s">
        <v>145</v>
      </c>
      <c r="B146" s="410" t="n">
        <v>0</v>
      </c>
      <c r="C146" s="410" t="n">
        <f aca="false">C144</f>
        <v>0</v>
      </c>
      <c r="D146" s="410" t="n">
        <f aca="false">D144</f>
        <v>0</v>
      </c>
      <c r="E146" s="410" t="n">
        <f aca="false">E144</f>
        <v>0</v>
      </c>
      <c r="F146" s="410" t="n">
        <f aca="false">F144</f>
        <v>0</v>
      </c>
      <c r="G146" s="410" t="n">
        <f aca="false">G144</f>
        <v>0</v>
      </c>
      <c r="H146" s="410" t="n">
        <f aca="false">H144</f>
        <v>0</v>
      </c>
      <c r="I146" s="410" t="n">
        <f aca="false">I144</f>
        <v>0</v>
      </c>
      <c r="J146" s="410" t="n">
        <f aca="false">J144</f>
        <v>0</v>
      </c>
      <c r="K146" s="410" t="n">
        <f aca="false">K144</f>
        <v>0</v>
      </c>
      <c r="L146" s="410" t="n">
        <f aca="false">L144</f>
        <v>0</v>
      </c>
      <c r="M146" s="410" t="n">
        <f aca="false">M144</f>
        <v>0</v>
      </c>
      <c r="N146" s="410" t="n">
        <f aca="false">N144</f>
        <v>0</v>
      </c>
      <c r="O146" s="410" t="n">
        <f aca="false">O144</f>
        <v>0</v>
      </c>
      <c r="P146" s="410" t="n">
        <f aca="false">P144</f>
        <v>0</v>
      </c>
      <c r="Q146" s="410" t="n">
        <f aca="false">Q144</f>
        <v>0</v>
      </c>
      <c r="R146" s="410" t="n">
        <f aca="false">R144</f>
        <v>0</v>
      </c>
      <c r="S146" s="410" t="n">
        <f aca="false">S144</f>
        <v>0</v>
      </c>
      <c r="T146" s="410" t="n">
        <f aca="false">T144</f>
        <v>0</v>
      </c>
      <c r="U146" s="410"/>
      <c r="V146" s="410"/>
      <c r="W146" s="410"/>
      <c r="X146" s="410" t="n">
        <f aca="false">X144</f>
        <v>0</v>
      </c>
      <c r="Y146" s="410" t="n">
        <f aca="false">Y144</f>
        <v>0</v>
      </c>
      <c r="Z146" s="422" t="n">
        <f aca="false">SUM(B146:Y146)</f>
        <v>0</v>
      </c>
    </row>
    <row r="147" customFormat="false" ht="12.75" hidden="false" customHeight="false" outlineLevel="0" collapsed="false">
      <c r="A147" s="424"/>
      <c r="B147" s="425" t="e">
        <f aca="true">IndGencost(B146,OFFSET(HeatRateStart,1,MATCH($A144,HeatRateNames,0)-1,250,1),$A145)</f>
        <v>#VALUE!</v>
      </c>
      <c r="C147" s="425" t="e">
        <f aca="true">IndGencost(C146,OFFSET(HeatRateStart,1,MATCH($A144,HeatRateNames,0)-1,250,1),$A145)</f>
        <v>#VALUE!</v>
      </c>
      <c r="D147" s="425" t="e">
        <f aca="true">IndGencost(D146,OFFSET(HeatRateStart,1,MATCH($A144,HeatRateNames,0)-1,250,1),$A145)</f>
        <v>#VALUE!</v>
      </c>
      <c r="E147" s="425" t="e">
        <f aca="true">IndGencost(E146,OFFSET(HeatRateStart,1,MATCH($A144,HeatRateNames,0)-1,250,1),$A145)</f>
        <v>#VALUE!</v>
      </c>
      <c r="F147" s="425" t="e">
        <f aca="true">IndGencost(F146,OFFSET(HeatRateStart,1,MATCH($A144,HeatRateNames,0)-1,250,1),$A145)</f>
        <v>#VALUE!</v>
      </c>
      <c r="G147" s="425" t="e">
        <f aca="true">IndGencost(G146,OFFSET(HeatRateStart,1,MATCH($A144,HeatRateNames,0)-1,250,1),$A145)</f>
        <v>#VALUE!</v>
      </c>
      <c r="H147" s="425" t="e">
        <f aca="true">IndGencost(H146,OFFSET(HeatRateStart,1,MATCH($A144,HeatRateNames,0)-1,250,1),$A145)</f>
        <v>#VALUE!</v>
      </c>
      <c r="I147" s="425" t="e">
        <f aca="true">IndGencost(I146,OFFSET(HeatRateStart,1,MATCH($A144,HeatRateNames,0)-1,250,1),$A145)</f>
        <v>#VALUE!</v>
      </c>
      <c r="J147" s="425" t="e">
        <f aca="true">IndGencost(J146,OFFSET(HeatRateStart,1,MATCH($A144,HeatRateNames,0)-1,250,1),$A145)</f>
        <v>#VALUE!</v>
      </c>
      <c r="K147" s="425" t="e">
        <f aca="true">IndGencost(K146,OFFSET(HeatRateStart,1,MATCH($A144,HeatRateNames,0)-1,250,1),$A145)</f>
        <v>#VALUE!</v>
      </c>
      <c r="L147" s="425" t="e">
        <f aca="true">IndGencost(L146,OFFSET(HeatRateStart,1,MATCH($A144,HeatRateNames,0)-1,250,1),$A145)</f>
        <v>#VALUE!</v>
      </c>
      <c r="M147" s="425" t="e">
        <f aca="true">IndGencost(M146,OFFSET(HeatRateStart,1,MATCH($A144,HeatRateNames,0)-1,250,1),$A145)</f>
        <v>#VALUE!</v>
      </c>
      <c r="N147" s="425" t="e">
        <f aca="true">IndGencost(N146,OFFSET(HeatRateStart,1,MATCH($A144,HeatRateNames,0)-1,250,1),$A145)</f>
        <v>#VALUE!</v>
      </c>
      <c r="O147" s="425" t="e">
        <f aca="true">IndGencost(O146,OFFSET(HeatRateStart,1,MATCH($A144,HeatRateNames,0)-1,250,1),$A145)</f>
        <v>#VALUE!</v>
      </c>
      <c r="P147" s="425" t="e">
        <f aca="true">IndGencost(P146,OFFSET(HeatRateStart,1,MATCH($A144,HeatRateNames,0)-1,250,1),$A145)</f>
        <v>#VALUE!</v>
      </c>
      <c r="Q147" s="425" t="e">
        <f aca="true">IndGencost(Q146,OFFSET(HeatRateStart,1,MATCH($A144,HeatRateNames,0)-1,250,1),$A145)</f>
        <v>#VALUE!</v>
      </c>
      <c r="R147" s="425" t="e">
        <f aca="true">IndGencost(R146,OFFSET(HeatRateStart,1,MATCH($A144,HeatRateNames,0)-1,250,1),$A145)</f>
        <v>#VALUE!</v>
      </c>
      <c r="S147" s="425" t="e">
        <f aca="true">IndGencost(S146,OFFSET(HeatRateStart,1,MATCH($A144,HeatRateNames,0)-1,250,1),$A145)</f>
        <v>#VALUE!</v>
      </c>
      <c r="T147" s="425" t="e">
        <f aca="true">IndGencost(T146,OFFSET(HeatRateStart,1,MATCH($A144,HeatRateNames,0)-1,250,1),$A145)</f>
        <v>#VALUE!</v>
      </c>
      <c r="U147" s="425" t="e">
        <f aca="true">IndGencost(U146,OFFSET(HeatRateStart,1,MATCH($A144,HeatRateNames,0)-1,250,1),$A145)</f>
        <v>#VALUE!</v>
      </c>
      <c r="V147" s="425" t="e">
        <f aca="true">IndGencost(V146,OFFSET(HeatRateStart,1,MATCH($A144,HeatRateNames,0)-1,250,1),$A145)</f>
        <v>#VALUE!</v>
      </c>
      <c r="W147" s="425" t="e">
        <f aca="true">IndGencost(W146,OFFSET(HeatRateStart,1,MATCH($A144,HeatRateNames,0)-1,250,1),$A145)</f>
        <v>#VALUE!</v>
      </c>
      <c r="X147" s="425" t="e">
        <f aca="true">IndGencost(X146,OFFSET(HeatRateStart,1,MATCH($A144,HeatRateNames,0)-1,250,1),$A145)</f>
        <v>#VALUE!</v>
      </c>
      <c r="Y147" s="425" t="e">
        <f aca="true">IndGencost(Y146,OFFSET(HeatRateStart,1,MATCH($A144,HeatRateNames,0)-1,250,1),$A145)</f>
        <v>#VALUE!</v>
      </c>
      <c r="Z147" s="411" t="e">
        <f aca="false" t="array" ref="Z147:Z147">SUM(B146:Y146*B147:Y147)</f>
        <v>#VALUE!</v>
      </c>
    </row>
    <row r="148" customFormat="false" ht="13.5" hidden="false" customHeight="false" outlineLevel="0" collapsed="false">
      <c r="A148" s="412" t="s">
        <v>134</v>
      </c>
      <c r="B148" s="426" t="e">
        <f aca="false">B147-B145</f>
        <v>#VALUE!</v>
      </c>
      <c r="C148" s="426" t="e">
        <f aca="false">C147-C145</f>
        <v>#VALUE!</v>
      </c>
      <c r="D148" s="426" t="e">
        <f aca="false">D147-D145</f>
        <v>#VALUE!</v>
      </c>
      <c r="E148" s="426" t="e">
        <f aca="false">E147-E145</f>
        <v>#VALUE!</v>
      </c>
      <c r="F148" s="426" t="e">
        <f aca="false">F147-F145</f>
        <v>#VALUE!</v>
      </c>
      <c r="G148" s="426" t="e">
        <f aca="false">G147-G145</f>
        <v>#VALUE!</v>
      </c>
      <c r="H148" s="426" t="e">
        <f aca="false">H147-H145</f>
        <v>#VALUE!</v>
      </c>
      <c r="I148" s="426" t="e">
        <f aca="false">I147-I145</f>
        <v>#VALUE!</v>
      </c>
      <c r="J148" s="426" t="e">
        <f aca="false">J147-J145</f>
        <v>#VALUE!</v>
      </c>
      <c r="K148" s="426" t="e">
        <f aca="false">K147-K145</f>
        <v>#VALUE!</v>
      </c>
      <c r="L148" s="426" t="e">
        <f aca="false">L147-L145</f>
        <v>#VALUE!</v>
      </c>
      <c r="M148" s="426" t="e">
        <f aca="false">M147-M145</f>
        <v>#VALUE!</v>
      </c>
      <c r="N148" s="426" t="e">
        <f aca="false">N147-N145</f>
        <v>#VALUE!</v>
      </c>
      <c r="O148" s="426" t="e">
        <f aca="false">O147-O145</f>
        <v>#VALUE!</v>
      </c>
      <c r="P148" s="426" t="e">
        <f aca="false">P147-P145</f>
        <v>#VALUE!</v>
      </c>
      <c r="Q148" s="426" t="e">
        <f aca="false">Q147-Q145</f>
        <v>#VALUE!</v>
      </c>
      <c r="R148" s="426" t="e">
        <f aca="false">R147-R145</f>
        <v>#VALUE!</v>
      </c>
      <c r="S148" s="426" t="e">
        <f aca="false">S147-S145</f>
        <v>#VALUE!</v>
      </c>
      <c r="T148" s="426" t="e">
        <f aca="false">T147-T145</f>
        <v>#VALUE!</v>
      </c>
      <c r="U148" s="426" t="e">
        <f aca="false">U147-U145</f>
        <v>#VALUE!</v>
      </c>
      <c r="V148" s="426" t="e">
        <f aca="false">V147-V145</f>
        <v>#VALUE!</v>
      </c>
      <c r="W148" s="426" t="e">
        <f aca="false">W147-W145</f>
        <v>#VALUE!</v>
      </c>
      <c r="X148" s="426" t="e">
        <f aca="false">X147-X145</f>
        <v>#VALUE!</v>
      </c>
      <c r="Y148" s="426" t="e">
        <f aca="false">Y147-Y145</f>
        <v>#VALUE!</v>
      </c>
      <c r="Z148" s="414" t="e">
        <f aca="false">Z145-Z147</f>
        <v>#VALUE!</v>
      </c>
    </row>
    <row r="149" customFormat="false" ht="12.75" hidden="false" customHeight="false" outlineLevel="0" collapsed="false">
      <c r="A149" s="415" t="str">
        <f aca="false">Economics!A43</f>
        <v>Rio Grande 6</v>
      </c>
      <c r="B149" s="416" t="n">
        <f aca="false">B50</f>
        <v>0</v>
      </c>
      <c r="C149" s="416" t="n">
        <f aca="false">C50</f>
        <v>0</v>
      </c>
      <c r="D149" s="416" t="n">
        <f aca="false">D50</f>
        <v>0</v>
      </c>
      <c r="E149" s="416" t="n">
        <f aca="false">E50</f>
        <v>0</v>
      </c>
      <c r="F149" s="416" t="n">
        <f aca="false">F50</f>
        <v>0</v>
      </c>
      <c r="G149" s="416" t="n">
        <f aca="false">G50</f>
        <v>0</v>
      </c>
      <c r="H149" s="416" t="n">
        <f aca="false">H50</f>
        <v>0</v>
      </c>
      <c r="I149" s="416" t="n">
        <f aca="false">I50</f>
        <v>0</v>
      </c>
      <c r="J149" s="416" t="n">
        <f aca="false">J50</f>
        <v>0</v>
      </c>
      <c r="K149" s="416" t="n">
        <f aca="false">K50</f>
        <v>0</v>
      </c>
      <c r="L149" s="416" t="n">
        <f aca="false">L50</f>
        <v>0</v>
      </c>
      <c r="M149" s="416" t="n">
        <f aca="false">M50</f>
        <v>0</v>
      </c>
      <c r="N149" s="416" t="n">
        <f aca="false">N50</f>
        <v>0</v>
      </c>
      <c r="O149" s="416" t="n">
        <f aca="false">O50</f>
        <v>0</v>
      </c>
      <c r="P149" s="416" t="n">
        <f aca="false">P50</f>
        <v>0</v>
      </c>
      <c r="Q149" s="416" t="n">
        <f aca="false">Q50</f>
        <v>0</v>
      </c>
      <c r="R149" s="416" t="n">
        <f aca="false">R50</f>
        <v>0</v>
      </c>
      <c r="S149" s="416" t="n">
        <f aca="false">S50</f>
        <v>0</v>
      </c>
      <c r="T149" s="416" t="n">
        <f aca="false">T50</f>
        <v>0</v>
      </c>
      <c r="U149" s="416" t="n">
        <f aca="false">U50</f>
        <v>0</v>
      </c>
      <c r="V149" s="416" t="n">
        <f aca="false">V50</f>
        <v>0</v>
      </c>
      <c r="W149" s="416" t="n">
        <f aca="false">W50</f>
        <v>0</v>
      </c>
      <c r="X149" s="416" t="n">
        <f aca="false">X50</f>
        <v>0</v>
      </c>
      <c r="Y149" s="416" t="n">
        <f aca="false">Y50</f>
        <v>0</v>
      </c>
      <c r="Z149" s="418" t="n">
        <f aca="false">SUM(B149:Y149)</f>
        <v>0</v>
      </c>
      <c r="AA149" s="419" t="s">
        <v>146</v>
      </c>
    </row>
    <row r="150" customFormat="false" ht="12.75" hidden="false" customHeight="false" outlineLevel="0" collapsed="false">
      <c r="A150" s="420" t="n">
        <f aca="false">Economics!$I43</f>
        <v>2.09</v>
      </c>
      <c r="B150" s="421" t="e">
        <f aca="true">IndGencost(B149,OFFSET(HeatRateStart,1,MATCH($A149,HeatRateNames,0)-1,250,1),$A150)</f>
        <v>#VALUE!</v>
      </c>
      <c r="C150" s="421" t="e">
        <f aca="true">IndGencost(C149,OFFSET(HeatRateStart,1,MATCH($A149,HeatRateNames,0)-1,250,1),$A150)</f>
        <v>#VALUE!</v>
      </c>
      <c r="D150" s="421" t="e">
        <f aca="true">IndGencost(D149,OFFSET(HeatRateStart,1,MATCH($A149,HeatRateNames,0)-1,250,1),$A150)</f>
        <v>#VALUE!</v>
      </c>
      <c r="E150" s="421" t="e">
        <f aca="true">IndGencost(E149,OFFSET(HeatRateStart,1,MATCH($A149,HeatRateNames,0)-1,250,1),$A150)</f>
        <v>#VALUE!</v>
      </c>
      <c r="F150" s="421" t="e">
        <f aca="true">IndGencost(F149,OFFSET(HeatRateStart,1,MATCH($A149,HeatRateNames,0)-1,250,1),$A150)</f>
        <v>#VALUE!</v>
      </c>
      <c r="G150" s="421" t="e">
        <f aca="true">IndGencost(G149,OFFSET(HeatRateStart,1,MATCH($A149,HeatRateNames,0)-1,250,1),$A150)</f>
        <v>#VALUE!</v>
      </c>
      <c r="H150" s="421" t="e">
        <f aca="true">IndGencost(H149,OFFSET(HeatRateStart,1,MATCH($A149,HeatRateNames,0)-1,250,1),$A150)</f>
        <v>#VALUE!</v>
      </c>
      <c r="I150" s="421" t="e">
        <f aca="true">IndGencost(I149,OFFSET(HeatRateStart,1,MATCH($A149,HeatRateNames,0)-1,250,1),$A150)</f>
        <v>#VALUE!</v>
      </c>
      <c r="J150" s="421" t="e">
        <f aca="true">IndGencost(J149,OFFSET(HeatRateStart,1,MATCH($A149,HeatRateNames,0)-1,250,1),$A150)</f>
        <v>#VALUE!</v>
      </c>
      <c r="K150" s="421" t="e">
        <f aca="true">IndGencost(K149,OFFSET(HeatRateStart,1,MATCH($A149,HeatRateNames,0)-1,250,1),$A150)</f>
        <v>#VALUE!</v>
      </c>
      <c r="L150" s="421" t="e">
        <f aca="true">IndGencost(L149,OFFSET(HeatRateStart,1,MATCH($A149,HeatRateNames,0)-1,250,1),$A150)</f>
        <v>#VALUE!</v>
      </c>
      <c r="M150" s="421" t="e">
        <f aca="true">IndGencost(M149,OFFSET(HeatRateStart,1,MATCH($A149,HeatRateNames,0)-1,250,1),$A150)</f>
        <v>#VALUE!</v>
      </c>
      <c r="N150" s="421" t="e">
        <f aca="true">IndGencost(N149,OFFSET(HeatRateStart,1,MATCH($A149,HeatRateNames,0)-1,250,1),$A150)</f>
        <v>#VALUE!</v>
      </c>
      <c r="O150" s="421" t="e">
        <f aca="true">IndGencost(O149,OFFSET(HeatRateStart,1,MATCH($A149,HeatRateNames,0)-1,250,1),$A150)</f>
        <v>#VALUE!</v>
      </c>
      <c r="P150" s="421" t="e">
        <f aca="true">IndGencost(P149,OFFSET(HeatRateStart,1,MATCH($A149,HeatRateNames,0)-1,250,1),$A150)</f>
        <v>#VALUE!</v>
      </c>
      <c r="Q150" s="421" t="e">
        <f aca="true">IndGencost(Q149,OFFSET(HeatRateStart,1,MATCH($A149,HeatRateNames,0)-1,250,1),$A150)</f>
        <v>#VALUE!</v>
      </c>
      <c r="R150" s="421" t="e">
        <f aca="true">IndGencost(R149,OFFSET(HeatRateStart,1,MATCH($A149,HeatRateNames,0)-1,250,1),$A150)</f>
        <v>#VALUE!</v>
      </c>
      <c r="S150" s="421" t="e">
        <f aca="true">IndGencost(S149,OFFSET(HeatRateStart,1,MATCH($A149,HeatRateNames,0)-1,250,1),$A150)</f>
        <v>#VALUE!</v>
      </c>
      <c r="T150" s="421" t="e">
        <f aca="true">IndGencost(T149,OFFSET(HeatRateStart,1,MATCH($A149,HeatRateNames,0)-1,250,1),$A150)</f>
        <v>#VALUE!</v>
      </c>
      <c r="U150" s="421" t="e">
        <f aca="true">IndGencost(U149,OFFSET(HeatRateStart,1,MATCH($A149,HeatRateNames,0)-1,250,1),$A150)</f>
        <v>#VALUE!</v>
      </c>
      <c r="V150" s="421" t="e">
        <f aca="true">IndGencost(V149,OFFSET(HeatRateStart,1,MATCH($A149,HeatRateNames,0)-1,250,1),$A150)</f>
        <v>#VALUE!</v>
      </c>
      <c r="W150" s="421" t="e">
        <f aca="true">IndGencost(W149,OFFSET(HeatRateStart,1,MATCH($A149,HeatRateNames,0)-1,250,1),$A150)</f>
        <v>#VALUE!</v>
      </c>
      <c r="X150" s="421" t="e">
        <f aca="true">IndGencost(X149,OFFSET(HeatRateStart,1,MATCH($A149,HeatRateNames,0)-1,250,1),$A150)</f>
        <v>#VALUE!</v>
      </c>
      <c r="Y150" s="421" t="e">
        <f aca="true">IndGencost(Y149,OFFSET(HeatRateStart,1,MATCH($A149,HeatRateNames,0)-1,250,1),$A150)</f>
        <v>#VALUE!</v>
      </c>
      <c r="Z150" s="417" t="e">
        <f aca="false" t="array" ref="Z150:Z150">SUM(B149:Y149*B150:Y150)</f>
        <v>#VALUE!</v>
      </c>
      <c r="AA150" s="419" t="s">
        <v>136</v>
      </c>
    </row>
    <row r="151" customFormat="false" ht="12.75" hidden="false" customHeight="false" outlineLevel="0" collapsed="false">
      <c r="A151" s="409" t="s">
        <v>147</v>
      </c>
      <c r="B151" s="410"/>
      <c r="C151" s="410"/>
      <c r="D151" s="410"/>
      <c r="E151" s="410"/>
      <c r="F151" s="410"/>
      <c r="G151" s="410"/>
      <c r="H151" s="410"/>
      <c r="I151" s="410"/>
      <c r="J151" s="410"/>
      <c r="K151" s="410"/>
      <c r="L151" s="410"/>
      <c r="M151" s="410"/>
      <c r="N151" s="410"/>
      <c r="O151" s="410"/>
      <c r="P151" s="410"/>
      <c r="Q151" s="410"/>
      <c r="R151" s="410"/>
      <c r="S151" s="410"/>
      <c r="T151" s="410"/>
      <c r="U151" s="410"/>
      <c r="V151" s="410"/>
      <c r="W151" s="410"/>
      <c r="X151" s="410"/>
      <c r="Y151" s="410"/>
      <c r="Z151" s="422" t="n">
        <f aca="false">SUM(B151:Y151)</f>
        <v>0</v>
      </c>
      <c r="AA151" s="423"/>
    </row>
    <row r="152" customFormat="false" ht="12.75" hidden="false" customHeight="false" outlineLevel="0" collapsed="false">
      <c r="A152" s="424"/>
      <c r="B152" s="425" t="e">
        <f aca="true">IndGencost(B151,OFFSET(HeatRateStart,1,MATCH($A149,HeatRateNames,0)-1,250,1),$A150)</f>
        <v>#VALUE!</v>
      </c>
      <c r="C152" s="425" t="e">
        <f aca="true">IndGencost(C151,OFFSET(HeatRateStart,1,MATCH($A149,HeatRateNames,0)-1,250,1),$A150)</f>
        <v>#VALUE!</v>
      </c>
      <c r="D152" s="425" t="e">
        <f aca="true">IndGencost(D151,OFFSET(HeatRateStart,1,MATCH($A149,HeatRateNames,0)-1,250,1),$A150)</f>
        <v>#VALUE!</v>
      </c>
      <c r="E152" s="425" t="e">
        <f aca="true">IndGencost(E151,OFFSET(HeatRateStart,1,MATCH($A149,HeatRateNames,0)-1,250,1),$A150)</f>
        <v>#VALUE!</v>
      </c>
      <c r="F152" s="425" t="e">
        <f aca="true">IndGencost(F151,OFFSET(HeatRateStart,1,MATCH($A149,HeatRateNames,0)-1,250,1),$A150)</f>
        <v>#VALUE!</v>
      </c>
      <c r="G152" s="425" t="e">
        <f aca="true">IndGencost(G151,OFFSET(HeatRateStart,1,MATCH($A149,HeatRateNames,0)-1,250,1),$A150)</f>
        <v>#VALUE!</v>
      </c>
      <c r="H152" s="425" t="e">
        <f aca="true">IndGencost(H151,OFFSET(HeatRateStart,1,MATCH($A149,HeatRateNames,0)-1,250,1),$A150)</f>
        <v>#VALUE!</v>
      </c>
      <c r="I152" s="425" t="e">
        <f aca="true">IndGencost(I151,OFFSET(HeatRateStart,1,MATCH($A149,HeatRateNames,0)-1,250,1),$A150)</f>
        <v>#VALUE!</v>
      </c>
      <c r="J152" s="425" t="e">
        <f aca="true">IndGencost(J151,OFFSET(HeatRateStart,1,MATCH($A149,HeatRateNames,0)-1,250,1),$A150)</f>
        <v>#VALUE!</v>
      </c>
      <c r="K152" s="425" t="e">
        <f aca="true">IndGencost(K151,OFFSET(HeatRateStart,1,MATCH($A149,HeatRateNames,0)-1,250,1),$A150)</f>
        <v>#VALUE!</v>
      </c>
      <c r="L152" s="425" t="e">
        <f aca="true">IndGencost(L151,OFFSET(HeatRateStart,1,MATCH($A149,HeatRateNames,0)-1,250,1),$A150)</f>
        <v>#VALUE!</v>
      </c>
      <c r="M152" s="425" t="e">
        <f aca="true">IndGencost(M151,OFFSET(HeatRateStart,1,MATCH($A149,HeatRateNames,0)-1,250,1),$A150)</f>
        <v>#VALUE!</v>
      </c>
      <c r="N152" s="425" t="e">
        <f aca="true">IndGencost(N151,OFFSET(HeatRateStart,1,MATCH($A149,HeatRateNames,0)-1,250,1),$A150)</f>
        <v>#VALUE!</v>
      </c>
      <c r="O152" s="425" t="e">
        <f aca="true">IndGencost(O151,OFFSET(HeatRateStart,1,MATCH($A149,HeatRateNames,0)-1,250,1),$A150)</f>
        <v>#VALUE!</v>
      </c>
      <c r="P152" s="425" t="e">
        <f aca="true">IndGencost(P151,OFFSET(HeatRateStart,1,MATCH($A149,HeatRateNames,0)-1,250,1),$A150)</f>
        <v>#VALUE!</v>
      </c>
      <c r="Q152" s="425" t="e">
        <f aca="true">IndGencost(Q151,OFFSET(HeatRateStart,1,MATCH($A149,HeatRateNames,0)-1,250,1),$A150)</f>
        <v>#VALUE!</v>
      </c>
      <c r="R152" s="425" t="e">
        <f aca="true">IndGencost(R151,OFFSET(HeatRateStart,1,MATCH($A149,HeatRateNames,0)-1,250,1),$A150)</f>
        <v>#VALUE!</v>
      </c>
      <c r="S152" s="425" t="e">
        <f aca="true">IndGencost(S151,OFFSET(HeatRateStart,1,MATCH($A149,HeatRateNames,0)-1,250,1),$A150)</f>
        <v>#VALUE!</v>
      </c>
      <c r="T152" s="425" t="e">
        <f aca="true">IndGencost(T151,OFFSET(HeatRateStart,1,MATCH($A149,HeatRateNames,0)-1,250,1),$A150)</f>
        <v>#VALUE!</v>
      </c>
      <c r="U152" s="425" t="e">
        <f aca="true">IndGencost(U151,OFFSET(HeatRateStart,1,MATCH($A149,HeatRateNames,0)-1,250,1),$A150)</f>
        <v>#VALUE!</v>
      </c>
      <c r="V152" s="425" t="e">
        <f aca="true">IndGencost(V151,OFFSET(HeatRateStart,1,MATCH($A149,HeatRateNames,0)-1,250,1),$A150)</f>
        <v>#VALUE!</v>
      </c>
      <c r="W152" s="425" t="e">
        <f aca="true">IndGencost(W151,OFFSET(HeatRateStart,1,MATCH($A149,HeatRateNames,0)-1,250,1),$A150)</f>
        <v>#VALUE!</v>
      </c>
      <c r="X152" s="425" t="e">
        <f aca="true">IndGencost(X151,OFFSET(HeatRateStart,1,MATCH($A149,HeatRateNames,0)-1,250,1),$A150)</f>
        <v>#VALUE!</v>
      </c>
      <c r="Y152" s="425" t="e">
        <f aca="true">IndGencost(Y151,OFFSET(HeatRateStart,1,MATCH($A149,HeatRateNames,0)-1,250,1),$A150)</f>
        <v>#VALUE!</v>
      </c>
      <c r="Z152" s="411" t="e">
        <f aca="false" t="array" ref="Z152:Z152">SUM(B151:Y151*B152:Y152)</f>
        <v>#VALUE!</v>
      </c>
      <c r="AA152" s="423"/>
    </row>
    <row r="153" customFormat="false" ht="13.5" hidden="false" customHeight="false" outlineLevel="0" collapsed="false">
      <c r="A153" s="412" t="s">
        <v>134</v>
      </c>
      <c r="B153" s="426" t="e">
        <f aca="false">B152-B150</f>
        <v>#VALUE!</v>
      </c>
      <c r="C153" s="426" t="e">
        <f aca="false">C152-C150</f>
        <v>#VALUE!</v>
      </c>
      <c r="D153" s="426" t="e">
        <f aca="false">D152-D150</f>
        <v>#VALUE!</v>
      </c>
      <c r="E153" s="426" t="e">
        <f aca="false">E152-E150</f>
        <v>#VALUE!</v>
      </c>
      <c r="F153" s="426" t="e">
        <f aca="false">F152-F150</f>
        <v>#VALUE!</v>
      </c>
      <c r="G153" s="426" t="e">
        <f aca="false">G152-G150</f>
        <v>#VALUE!</v>
      </c>
      <c r="H153" s="426" t="e">
        <f aca="false">H152-H150</f>
        <v>#VALUE!</v>
      </c>
      <c r="I153" s="426" t="e">
        <f aca="false">I152-I150</f>
        <v>#VALUE!</v>
      </c>
      <c r="J153" s="426" t="e">
        <f aca="false">J152-J150</f>
        <v>#VALUE!</v>
      </c>
      <c r="K153" s="426" t="e">
        <f aca="false">K152-K150</f>
        <v>#VALUE!</v>
      </c>
      <c r="L153" s="426" t="e">
        <f aca="false">L152-L150</f>
        <v>#VALUE!</v>
      </c>
      <c r="M153" s="426" t="e">
        <f aca="false">M152-M150</f>
        <v>#VALUE!</v>
      </c>
      <c r="N153" s="426" t="e">
        <f aca="false">N152-N150</f>
        <v>#VALUE!</v>
      </c>
      <c r="O153" s="426" t="e">
        <f aca="false">O152-O150</f>
        <v>#VALUE!</v>
      </c>
      <c r="P153" s="426" t="e">
        <f aca="false">P152-P150</f>
        <v>#VALUE!</v>
      </c>
      <c r="Q153" s="426" t="e">
        <f aca="false">Q152-Q150</f>
        <v>#VALUE!</v>
      </c>
      <c r="R153" s="426" t="e">
        <f aca="false">R152-R150</f>
        <v>#VALUE!</v>
      </c>
      <c r="S153" s="426" t="e">
        <f aca="false">S152-S150</f>
        <v>#VALUE!</v>
      </c>
      <c r="T153" s="426" t="e">
        <f aca="false">T152-T150</f>
        <v>#VALUE!</v>
      </c>
      <c r="U153" s="426" t="e">
        <f aca="false">U152-U150</f>
        <v>#VALUE!</v>
      </c>
      <c r="V153" s="426" t="e">
        <f aca="false">V152-V150</f>
        <v>#VALUE!</v>
      </c>
      <c r="W153" s="426" t="e">
        <f aca="false">W152-W150</f>
        <v>#VALUE!</v>
      </c>
      <c r="X153" s="426" t="e">
        <f aca="false">X152-X150</f>
        <v>#VALUE!</v>
      </c>
      <c r="Y153" s="426" t="e">
        <f aca="false">Y152-Y150</f>
        <v>#VALUE!</v>
      </c>
      <c r="Z153" s="414" t="e">
        <f aca="false">Z150-Z152</f>
        <v>#VALUE!</v>
      </c>
    </row>
    <row r="154" customFormat="false" ht="12.75" hidden="false" customHeight="false" outlineLevel="0" collapsed="false">
      <c r="A154" s="415" t="str">
        <f aca="false">Economics!A44</f>
        <v>Rio Grande 7</v>
      </c>
      <c r="B154" s="416" t="n">
        <f aca="false">B51</f>
        <v>0</v>
      </c>
      <c r="C154" s="416" t="n">
        <f aca="false">C51</f>
        <v>0</v>
      </c>
      <c r="D154" s="416" t="n">
        <f aca="false">D51</f>
        <v>0</v>
      </c>
      <c r="E154" s="416" t="n">
        <f aca="false">E51</f>
        <v>0</v>
      </c>
      <c r="F154" s="416" t="n">
        <f aca="false">F51</f>
        <v>0</v>
      </c>
      <c r="G154" s="416" t="n">
        <f aca="false">G51</f>
        <v>0</v>
      </c>
      <c r="H154" s="416" t="n">
        <f aca="false">H51</f>
        <v>0</v>
      </c>
      <c r="I154" s="416" t="n">
        <f aca="false">I51</f>
        <v>0</v>
      </c>
      <c r="J154" s="416" t="n">
        <f aca="false">J51</f>
        <v>0</v>
      </c>
      <c r="K154" s="416" t="n">
        <f aca="false">K51</f>
        <v>0</v>
      </c>
      <c r="L154" s="416" t="n">
        <f aca="false">L51</f>
        <v>0</v>
      </c>
      <c r="M154" s="416" t="n">
        <f aca="false">M51</f>
        <v>5</v>
      </c>
      <c r="N154" s="416" t="n">
        <f aca="false">N51</f>
        <v>6</v>
      </c>
      <c r="O154" s="416" t="n">
        <f aca="false">O51</f>
        <v>16</v>
      </c>
      <c r="P154" s="416" t="n">
        <f aca="false">P51</f>
        <v>18</v>
      </c>
      <c r="Q154" s="416" t="n">
        <f aca="false">Q51</f>
        <v>21</v>
      </c>
      <c r="R154" s="416" t="n">
        <f aca="false">R51</f>
        <v>22</v>
      </c>
      <c r="S154" s="416" t="n">
        <f aca="false">S51</f>
        <v>25</v>
      </c>
      <c r="T154" s="416" t="n">
        <f aca="false">T51</f>
        <v>25</v>
      </c>
      <c r="U154" s="416" t="n">
        <f aca="false">U51</f>
        <v>22</v>
      </c>
      <c r="V154" s="416" t="n">
        <f aca="false">V51</f>
        <v>22</v>
      </c>
      <c r="W154" s="416" t="n">
        <f aca="false">W51</f>
        <v>24</v>
      </c>
      <c r="X154" s="416" t="n">
        <f aca="false">X51</f>
        <v>25</v>
      </c>
      <c r="Y154" s="416" t="n">
        <f aca="false">Y51</f>
        <v>25</v>
      </c>
      <c r="Z154" s="418" t="n">
        <f aca="false">SUM(B154:Y154)</f>
        <v>256</v>
      </c>
      <c r="AA154" s="419" t="s">
        <v>146</v>
      </c>
    </row>
    <row r="155" customFormat="false" ht="12.75" hidden="false" customHeight="false" outlineLevel="0" collapsed="false">
      <c r="A155" s="420" t="n">
        <f aca="false">Economics!$I44</f>
        <v>2.09</v>
      </c>
      <c r="B155" s="421" t="e">
        <f aca="true">IndGencost(B154,OFFSET(HeatRateStart,1,MATCH($A154,HeatRateNames,0)-1,250,1),$A155)</f>
        <v>#VALUE!</v>
      </c>
      <c r="C155" s="421" t="e">
        <f aca="true">IndGencost(C154,OFFSET(HeatRateStart,1,MATCH($A154,HeatRateNames,0)-1,250,1),$A155)</f>
        <v>#VALUE!</v>
      </c>
      <c r="D155" s="421" t="e">
        <f aca="true">IndGencost(D154,OFFSET(HeatRateStart,1,MATCH($A154,HeatRateNames,0)-1,250,1),$A155)</f>
        <v>#VALUE!</v>
      </c>
      <c r="E155" s="421" t="e">
        <f aca="true">IndGencost(E154,OFFSET(HeatRateStart,1,MATCH($A154,HeatRateNames,0)-1,250,1),$A155)</f>
        <v>#VALUE!</v>
      </c>
      <c r="F155" s="421" t="e">
        <f aca="true">IndGencost(F154,OFFSET(HeatRateStart,1,MATCH($A154,HeatRateNames,0)-1,250,1),$A155)</f>
        <v>#VALUE!</v>
      </c>
      <c r="G155" s="421" t="e">
        <f aca="true">IndGencost(G154,OFFSET(HeatRateStart,1,MATCH($A154,HeatRateNames,0)-1,250,1),$A155)</f>
        <v>#VALUE!</v>
      </c>
      <c r="H155" s="421" t="e">
        <f aca="true">IndGencost(H154,OFFSET(HeatRateStart,1,MATCH($A154,HeatRateNames,0)-1,250,1),$A155)</f>
        <v>#VALUE!</v>
      </c>
      <c r="I155" s="421" t="e">
        <f aca="true">IndGencost(I154,OFFSET(HeatRateStart,1,MATCH($A154,HeatRateNames,0)-1,250,1),$A155)</f>
        <v>#VALUE!</v>
      </c>
      <c r="J155" s="421" t="e">
        <f aca="true">IndGencost(J154,OFFSET(HeatRateStart,1,MATCH($A154,HeatRateNames,0)-1,250,1),$A155)</f>
        <v>#VALUE!</v>
      </c>
      <c r="K155" s="421" t="e">
        <f aca="true">IndGencost(K154,OFFSET(HeatRateStart,1,MATCH($A154,HeatRateNames,0)-1,250,1),$A155)</f>
        <v>#VALUE!</v>
      </c>
      <c r="L155" s="421" t="e">
        <f aca="true">IndGencost(L154,OFFSET(HeatRateStart,1,MATCH($A154,HeatRateNames,0)-1,250,1),$A155)</f>
        <v>#VALUE!</v>
      </c>
      <c r="M155" s="421" t="e">
        <f aca="true">IndGencost(M154,OFFSET(HeatRateStart,1,MATCH($A154,HeatRateNames,0)-1,250,1),$A155)</f>
        <v>#VALUE!</v>
      </c>
      <c r="N155" s="421" t="e">
        <f aca="true">IndGencost(N154,OFFSET(HeatRateStart,1,MATCH($A154,HeatRateNames,0)-1,250,1),$A155)</f>
        <v>#VALUE!</v>
      </c>
      <c r="O155" s="421" t="e">
        <f aca="true">IndGencost(O154,OFFSET(HeatRateStart,1,MATCH($A154,HeatRateNames,0)-1,250,1),$A155)</f>
        <v>#VALUE!</v>
      </c>
      <c r="P155" s="421" t="e">
        <f aca="true">IndGencost(P154,OFFSET(HeatRateStart,1,MATCH($A154,HeatRateNames,0)-1,250,1),$A155)</f>
        <v>#VALUE!</v>
      </c>
      <c r="Q155" s="421" t="e">
        <f aca="true">IndGencost(Q154,OFFSET(HeatRateStart,1,MATCH($A154,HeatRateNames,0)-1,250,1),$A155)</f>
        <v>#VALUE!</v>
      </c>
      <c r="R155" s="421" t="e">
        <f aca="true">IndGencost(R154,OFFSET(HeatRateStart,1,MATCH($A154,HeatRateNames,0)-1,250,1),$A155)</f>
        <v>#VALUE!</v>
      </c>
      <c r="S155" s="421" t="e">
        <f aca="true">IndGencost(S154,OFFSET(HeatRateStart,1,MATCH($A154,HeatRateNames,0)-1,250,1),$A155)</f>
        <v>#VALUE!</v>
      </c>
      <c r="T155" s="421" t="e">
        <f aca="true">IndGencost(T154,OFFSET(HeatRateStart,1,MATCH($A154,HeatRateNames,0)-1,250,1),$A155)</f>
        <v>#VALUE!</v>
      </c>
      <c r="U155" s="421" t="e">
        <f aca="true">IndGencost(U154,OFFSET(HeatRateStart,1,MATCH($A154,HeatRateNames,0)-1,250,1),$A155)</f>
        <v>#VALUE!</v>
      </c>
      <c r="V155" s="421" t="e">
        <f aca="true">IndGencost(V154,OFFSET(HeatRateStart,1,MATCH($A154,HeatRateNames,0)-1,250,1),$A155)</f>
        <v>#VALUE!</v>
      </c>
      <c r="W155" s="421" t="e">
        <f aca="true">IndGencost(W154,OFFSET(HeatRateStart,1,MATCH($A154,HeatRateNames,0)-1,250,1),$A155)</f>
        <v>#VALUE!</v>
      </c>
      <c r="X155" s="421" t="e">
        <f aca="true">IndGencost(X154,OFFSET(HeatRateStart,1,MATCH($A154,HeatRateNames,0)-1,250,1),$A155)</f>
        <v>#VALUE!</v>
      </c>
      <c r="Y155" s="421" t="e">
        <f aca="true">IndGencost(Y154,OFFSET(HeatRateStart,1,MATCH($A154,HeatRateNames,0)-1,250,1),$A155)</f>
        <v>#VALUE!</v>
      </c>
      <c r="Z155" s="417" t="e">
        <f aca="false" t="array" ref="Z155:Z155">SUM(B154:Y154*B155:Y155)</f>
        <v>#VALUE!</v>
      </c>
      <c r="AA155" s="419" t="s">
        <v>136</v>
      </c>
    </row>
    <row r="156" customFormat="false" ht="12.75" hidden="false" customHeight="false" outlineLevel="0" collapsed="false">
      <c r="A156" s="409" t="s">
        <v>148</v>
      </c>
      <c r="B156" s="410" t="n">
        <v>0</v>
      </c>
      <c r="C156" s="410" t="n">
        <v>0</v>
      </c>
      <c r="D156" s="410" t="n">
        <v>0</v>
      </c>
      <c r="E156" s="410" t="n">
        <v>0</v>
      </c>
      <c r="F156" s="410" t="n">
        <v>0</v>
      </c>
      <c r="G156" s="410" t="n">
        <v>0</v>
      </c>
      <c r="H156" s="410" t="n">
        <v>0</v>
      </c>
      <c r="I156" s="410" t="n">
        <v>0</v>
      </c>
      <c r="J156" s="410" t="n">
        <v>0</v>
      </c>
      <c r="K156" s="410" t="n">
        <v>0</v>
      </c>
      <c r="L156" s="410" t="n">
        <v>0</v>
      </c>
      <c r="M156" s="410" t="n">
        <v>0</v>
      </c>
      <c r="N156" s="410" t="n">
        <v>0</v>
      </c>
      <c r="O156" s="410" t="n">
        <v>0</v>
      </c>
      <c r="P156" s="410" t="n">
        <v>0</v>
      </c>
      <c r="Q156" s="410" t="n">
        <v>0</v>
      </c>
      <c r="R156" s="410" t="n">
        <v>0</v>
      </c>
      <c r="S156" s="410" t="n">
        <v>0</v>
      </c>
      <c r="T156" s="410" t="n">
        <v>0</v>
      </c>
      <c r="U156" s="410" t="n">
        <v>0</v>
      </c>
      <c r="V156" s="410" t="n">
        <v>0</v>
      </c>
      <c r="W156" s="410" t="n">
        <v>0</v>
      </c>
      <c r="X156" s="410" t="n">
        <v>0</v>
      </c>
      <c r="Y156" s="410" t="n">
        <v>0</v>
      </c>
      <c r="Z156" s="422" t="n">
        <f aca="false">SUM(B156:Y156)</f>
        <v>0</v>
      </c>
      <c r="AA156" s="423"/>
    </row>
    <row r="157" customFormat="false" ht="12.75" hidden="false" customHeight="false" outlineLevel="0" collapsed="false">
      <c r="A157" s="424"/>
      <c r="B157" s="425" t="e">
        <f aca="true">IndGencost(B156,OFFSET(HeatRateStart,1,MATCH($A154,HeatRateNames,0)-1,250,1),$A155)</f>
        <v>#VALUE!</v>
      </c>
      <c r="C157" s="425" t="e">
        <f aca="true">IndGencost(C156,OFFSET(HeatRateStart,1,MATCH($A154,HeatRateNames,0)-1,250,1),$A155)</f>
        <v>#VALUE!</v>
      </c>
      <c r="D157" s="425" t="e">
        <f aca="true">IndGencost(D156,OFFSET(HeatRateStart,1,MATCH($A154,HeatRateNames,0)-1,250,1),$A155)</f>
        <v>#VALUE!</v>
      </c>
      <c r="E157" s="425" t="e">
        <f aca="true">IndGencost(E156,OFFSET(HeatRateStart,1,MATCH($A154,HeatRateNames,0)-1,250,1),$A155)</f>
        <v>#VALUE!</v>
      </c>
      <c r="F157" s="425" t="e">
        <f aca="true">IndGencost(F156,OFFSET(HeatRateStart,1,MATCH($A154,HeatRateNames,0)-1,250,1),$A155)</f>
        <v>#VALUE!</v>
      </c>
      <c r="G157" s="425" t="e">
        <f aca="true">IndGencost(G156,OFFSET(HeatRateStart,1,MATCH($A154,HeatRateNames,0)-1,250,1),$A155)</f>
        <v>#VALUE!</v>
      </c>
      <c r="H157" s="425" t="e">
        <f aca="true">IndGencost(H156,OFFSET(HeatRateStart,1,MATCH($A154,HeatRateNames,0)-1,250,1),$A155)</f>
        <v>#VALUE!</v>
      </c>
      <c r="I157" s="425" t="e">
        <f aca="true">IndGencost(I156,OFFSET(HeatRateStart,1,MATCH($A154,HeatRateNames,0)-1,250,1),$A155)</f>
        <v>#VALUE!</v>
      </c>
      <c r="J157" s="425" t="e">
        <f aca="true">IndGencost(J156,OFFSET(HeatRateStart,1,MATCH($A154,HeatRateNames,0)-1,250,1),$A155)</f>
        <v>#VALUE!</v>
      </c>
      <c r="K157" s="425" t="e">
        <f aca="true">IndGencost(K156,OFFSET(HeatRateStart,1,MATCH($A154,HeatRateNames,0)-1,250,1),$A155)</f>
        <v>#VALUE!</v>
      </c>
      <c r="L157" s="425" t="e">
        <f aca="true">IndGencost(L156,OFFSET(HeatRateStart,1,MATCH($A154,HeatRateNames,0)-1,250,1),$A155)</f>
        <v>#VALUE!</v>
      </c>
      <c r="M157" s="425" t="e">
        <f aca="true">IndGencost(M156,OFFSET(HeatRateStart,1,MATCH($A154,HeatRateNames,0)-1,250,1),$A155)</f>
        <v>#VALUE!</v>
      </c>
      <c r="N157" s="425" t="e">
        <f aca="true">IndGencost(N156,OFFSET(HeatRateStart,1,MATCH($A154,HeatRateNames,0)-1,250,1),$A155)</f>
        <v>#VALUE!</v>
      </c>
      <c r="O157" s="425" t="e">
        <f aca="true">IndGencost(O156,OFFSET(HeatRateStart,1,MATCH($A154,HeatRateNames,0)-1,250,1),$A155)</f>
        <v>#VALUE!</v>
      </c>
      <c r="P157" s="425" t="e">
        <f aca="true">IndGencost(P156,OFFSET(HeatRateStart,1,MATCH($A154,HeatRateNames,0)-1,250,1),$A155)</f>
        <v>#VALUE!</v>
      </c>
      <c r="Q157" s="425" t="e">
        <f aca="true">IndGencost(Q156,OFFSET(HeatRateStart,1,MATCH($A154,HeatRateNames,0)-1,250,1),$A155)</f>
        <v>#VALUE!</v>
      </c>
      <c r="R157" s="425" t="e">
        <f aca="true">IndGencost(R156,OFFSET(HeatRateStart,1,MATCH($A154,HeatRateNames,0)-1,250,1),$A155)</f>
        <v>#VALUE!</v>
      </c>
      <c r="S157" s="425" t="e">
        <f aca="true">IndGencost(S156,OFFSET(HeatRateStart,1,MATCH($A154,HeatRateNames,0)-1,250,1),$A155)</f>
        <v>#VALUE!</v>
      </c>
      <c r="T157" s="425" t="e">
        <f aca="true">IndGencost(T156,OFFSET(HeatRateStart,1,MATCH($A154,HeatRateNames,0)-1,250,1),$A155)</f>
        <v>#VALUE!</v>
      </c>
      <c r="U157" s="425" t="e">
        <f aca="true">IndGencost(U156,OFFSET(HeatRateStart,1,MATCH($A154,HeatRateNames,0)-1,250,1),$A155)</f>
        <v>#VALUE!</v>
      </c>
      <c r="V157" s="425" t="e">
        <f aca="true">IndGencost(V156,OFFSET(HeatRateStart,1,MATCH($A154,HeatRateNames,0)-1,250,1),$A155)</f>
        <v>#VALUE!</v>
      </c>
      <c r="W157" s="425" t="e">
        <f aca="true">IndGencost(W156,OFFSET(HeatRateStart,1,MATCH($A154,HeatRateNames,0)-1,250,1),$A155)</f>
        <v>#VALUE!</v>
      </c>
      <c r="X157" s="425" t="e">
        <f aca="true">IndGencost(X156,OFFSET(HeatRateStart,1,MATCH($A154,HeatRateNames,0)-1,250,1),$A155)</f>
        <v>#VALUE!</v>
      </c>
      <c r="Y157" s="425" t="e">
        <f aca="true">IndGencost(Y156,OFFSET(HeatRateStart,1,MATCH($A154,HeatRateNames,0)-1,250,1),$A155)</f>
        <v>#VALUE!</v>
      </c>
      <c r="Z157" s="411" t="e">
        <f aca="false" t="array" ref="Z157:Z157">SUM(B156:Y156*B157:Y157)</f>
        <v>#VALUE!</v>
      </c>
    </row>
    <row r="158" customFormat="false" ht="13.5" hidden="false" customHeight="false" outlineLevel="0" collapsed="false">
      <c r="A158" s="412" t="s">
        <v>134</v>
      </c>
      <c r="B158" s="426" t="e">
        <f aca="false">B157-B155</f>
        <v>#VALUE!</v>
      </c>
      <c r="C158" s="426" t="e">
        <f aca="false">C157-C155</f>
        <v>#VALUE!</v>
      </c>
      <c r="D158" s="426" t="e">
        <f aca="false">D157-D155</f>
        <v>#VALUE!</v>
      </c>
      <c r="E158" s="426" t="e">
        <f aca="false">E157-E155</f>
        <v>#VALUE!</v>
      </c>
      <c r="F158" s="426" t="e">
        <f aca="false">F157-F155</f>
        <v>#VALUE!</v>
      </c>
      <c r="G158" s="426" t="e">
        <f aca="false">G157-G155</f>
        <v>#VALUE!</v>
      </c>
      <c r="H158" s="426" t="e">
        <f aca="false">H157-H155</f>
        <v>#VALUE!</v>
      </c>
      <c r="I158" s="426" t="e">
        <f aca="false">I157-I155</f>
        <v>#VALUE!</v>
      </c>
      <c r="J158" s="426" t="e">
        <f aca="false">J157-J155</f>
        <v>#VALUE!</v>
      </c>
      <c r="K158" s="426" t="e">
        <f aca="false">K157-K155</f>
        <v>#VALUE!</v>
      </c>
      <c r="L158" s="426" t="e">
        <f aca="false">L157-L155</f>
        <v>#VALUE!</v>
      </c>
      <c r="M158" s="426" t="e">
        <f aca="false">M157-M155</f>
        <v>#VALUE!</v>
      </c>
      <c r="N158" s="426" t="e">
        <f aca="false">N157-N155</f>
        <v>#VALUE!</v>
      </c>
      <c r="O158" s="426" t="e">
        <f aca="false">O157-O155</f>
        <v>#VALUE!</v>
      </c>
      <c r="P158" s="426" t="e">
        <f aca="false">P157-P155</f>
        <v>#VALUE!</v>
      </c>
      <c r="Q158" s="426" t="e">
        <f aca="false">Q157-Q155</f>
        <v>#VALUE!</v>
      </c>
      <c r="R158" s="426" t="e">
        <f aca="false">R157-R155</f>
        <v>#VALUE!</v>
      </c>
      <c r="S158" s="426" t="e">
        <f aca="false">S157-S155</f>
        <v>#VALUE!</v>
      </c>
      <c r="T158" s="426" t="e">
        <f aca="false">T157-T155</f>
        <v>#VALUE!</v>
      </c>
      <c r="U158" s="426" t="e">
        <f aca="false">U157-U155</f>
        <v>#VALUE!</v>
      </c>
      <c r="V158" s="426" t="e">
        <f aca="false">V157-V155</f>
        <v>#VALUE!</v>
      </c>
      <c r="W158" s="426" t="e">
        <f aca="false">W157-W155</f>
        <v>#VALUE!</v>
      </c>
      <c r="X158" s="426" t="e">
        <f aca="false">X157-X155</f>
        <v>#VALUE!</v>
      </c>
      <c r="Y158" s="426" t="e">
        <f aca="false">Y157-Y155</f>
        <v>#VALUE!</v>
      </c>
      <c r="Z158" s="414" t="e">
        <f aca="false">Z155-Z157</f>
        <v>#VALUE!</v>
      </c>
    </row>
    <row r="159" customFormat="false" ht="12.75" hidden="false" customHeight="false" outlineLevel="0" collapsed="false">
      <c r="A159" s="415" t="str">
        <f aca="false">Economics!A45</f>
        <v>Rio Grande 8</v>
      </c>
      <c r="B159" s="416" t="n">
        <f aca="false">B52</f>
        <v>69</v>
      </c>
      <c r="C159" s="416" t="n">
        <f aca="false">C52</f>
        <v>54</v>
      </c>
      <c r="D159" s="416" t="n">
        <f aca="false">D52</f>
        <v>55</v>
      </c>
      <c r="E159" s="416" t="n">
        <f aca="false">E52</f>
        <v>54</v>
      </c>
      <c r="F159" s="416" t="n">
        <f aca="false">F52</f>
        <v>55</v>
      </c>
      <c r="G159" s="416" t="n">
        <f aca="false">G52</f>
        <v>55</v>
      </c>
      <c r="H159" s="416" t="n">
        <f aca="false">H52</f>
        <v>119</v>
      </c>
      <c r="I159" s="416" t="n">
        <f aca="false">I52</f>
        <v>115</v>
      </c>
      <c r="J159" s="416" t="n">
        <f aca="false">J52</f>
        <v>119</v>
      </c>
      <c r="K159" s="416" t="n">
        <f aca="false">K52</f>
        <v>79</v>
      </c>
      <c r="L159" s="416" t="n">
        <f aca="false">L52</f>
        <v>102</v>
      </c>
      <c r="M159" s="416" t="n">
        <f aca="false">M52</f>
        <v>124</v>
      </c>
      <c r="N159" s="416" t="n">
        <f aca="false">N52</f>
        <v>123</v>
      </c>
      <c r="O159" s="416" t="n">
        <f aca="false">O52</f>
        <v>123</v>
      </c>
      <c r="P159" s="416" t="n">
        <f aca="false">P52</f>
        <v>123</v>
      </c>
      <c r="Q159" s="416" t="n">
        <f aca="false">Q52</f>
        <v>127</v>
      </c>
      <c r="R159" s="416" t="n">
        <f aca="false">R52</f>
        <v>127</v>
      </c>
      <c r="S159" s="416" t="n">
        <f aca="false">S52</f>
        <v>114</v>
      </c>
      <c r="T159" s="416" t="n">
        <f aca="false">T52</f>
        <v>127</v>
      </c>
      <c r="U159" s="416" t="n">
        <f aca="false">U52</f>
        <v>127</v>
      </c>
      <c r="V159" s="416" t="n">
        <f aca="false">V52</f>
        <v>127</v>
      </c>
      <c r="W159" s="416" t="n">
        <f aca="false">W52</f>
        <v>104</v>
      </c>
      <c r="X159" s="416" t="n">
        <f aca="false">X52</f>
        <v>57</v>
      </c>
      <c r="Y159" s="416" t="n">
        <f aca="false">Y52</f>
        <v>80</v>
      </c>
      <c r="Z159" s="418" t="n">
        <f aca="false">SUM(B159:Y159)</f>
        <v>2359</v>
      </c>
      <c r="AA159" s="419" t="s">
        <v>146</v>
      </c>
    </row>
    <row r="160" customFormat="false" ht="12.75" hidden="false" customHeight="false" outlineLevel="0" collapsed="false">
      <c r="A160" s="420" t="n">
        <f aca="false">Economics!$I45</f>
        <v>2.09</v>
      </c>
      <c r="B160" s="421" t="e">
        <f aca="true">IndGencost(B159,OFFSET(HeatRateStart,1,MATCH($A159,HeatRateNames,0)-1,250,1),$A160)</f>
        <v>#VALUE!</v>
      </c>
      <c r="C160" s="421" t="e">
        <f aca="true">IndGencost(C159,OFFSET(HeatRateStart,1,MATCH($A159,HeatRateNames,0)-1,250,1),$A160)</f>
        <v>#VALUE!</v>
      </c>
      <c r="D160" s="421" t="e">
        <f aca="true">IndGencost(D159,OFFSET(HeatRateStart,1,MATCH($A159,HeatRateNames,0)-1,250,1),$A160)</f>
        <v>#VALUE!</v>
      </c>
      <c r="E160" s="421" t="e">
        <f aca="true">IndGencost(E159,OFFSET(HeatRateStart,1,MATCH($A159,HeatRateNames,0)-1,250,1),$A160)</f>
        <v>#VALUE!</v>
      </c>
      <c r="F160" s="421" t="e">
        <f aca="true">IndGencost(F159,OFFSET(HeatRateStart,1,MATCH($A159,HeatRateNames,0)-1,250,1),$A160)</f>
        <v>#VALUE!</v>
      </c>
      <c r="G160" s="421" t="e">
        <f aca="true">IndGencost(G159,OFFSET(HeatRateStart,1,MATCH($A159,HeatRateNames,0)-1,250,1),$A160)</f>
        <v>#VALUE!</v>
      </c>
      <c r="H160" s="421" t="e">
        <f aca="true">IndGencost(H159,OFFSET(HeatRateStart,1,MATCH($A159,HeatRateNames,0)-1,250,1),$A160)</f>
        <v>#VALUE!</v>
      </c>
      <c r="I160" s="421" t="e">
        <f aca="true">IndGencost(I159,OFFSET(HeatRateStart,1,MATCH($A159,HeatRateNames,0)-1,250,1),$A160)</f>
        <v>#VALUE!</v>
      </c>
      <c r="J160" s="421" t="e">
        <f aca="true">IndGencost(J159,OFFSET(HeatRateStart,1,MATCH($A159,HeatRateNames,0)-1,250,1),$A160)</f>
        <v>#VALUE!</v>
      </c>
      <c r="K160" s="421" t="e">
        <f aca="true">IndGencost(K159,OFFSET(HeatRateStart,1,MATCH($A159,HeatRateNames,0)-1,250,1),$A160)</f>
        <v>#VALUE!</v>
      </c>
      <c r="L160" s="421" t="e">
        <f aca="true">IndGencost(L159,OFFSET(HeatRateStart,1,MATCH($A159,HeatRateNames,0)-1,250,1),$A160)</f>
        <v>#VALUE!</v>
      </c>
      <c r="M160" s="421" t="e">
        <f aca="true">IndGencost(M159,OFFSET(HeatRateStart,1,MATCH($A159,HeatRateNames,0)-1,250,1),$A160)</f>
        <v>#VALUE!</v>
      </c>
      <c r="N160" s="421" t="e">
        <f aca="true">IndGencost(N159,OFFSET(HeatRateStart,1,MATCH($A159,HeatRateNames,0)-1,250,1),$A160)</f>
        <v>#VALUE!</v>
      </c>
      <c r="O160" s="421" t="e">
        <f aca="true">IndGencost(O159,OFFSET(HeatRateStart,1,MATCH($A159,HeatRateNames,0)-1,250,1),$A160)</f>
        <v>#VALUE!</v>
      </c>
      <c r="P160" s="421" t="e">
        <f aca="true">IndGencost(P159,OFFSET(HeatRateStart,1,MATCH($A159,HeatRateNames,0)-1,250,1),$A160)</f>
        <v>#VALUE!</v>
      </c>
      <c r="Q160" s="421" t="e">
        <f aca="true">IndGencost(Q159,OFFSET(HeatRateStart,1,MATCH($A159,HeatRateNames,0)-1,250,1),$A160)</f>
        <v>#VALUE!</v>
      </c>
      <c r="R160" s="421" t="e">
        <f aca="true">IndGencost(R159,OFFSET(HeatRateStart,1,MATCH($A159,HeatRateNames,0)-1,250,1),$A160)</f>
        <v>#VALUE!</v>
      </c>
      <c r="S160" s="421" t="e">
        <f aca="true">IndGencost(S159,OFFSET(HeatRateStart,1,MATCH($A159,HeatRateNames,0)-1,250,1),$A160)</f>
        <v>#VALUE!</v>
      </c>
      <c r="T160" s="421" t="e">
        <f aca="true">IndGencost(T159,OFFSET(HeatRateStart,1,MATCH($A159,HeatRateNames,0)-1,250,1),$A160)</f>
        <v>#VALUE!</v>
      </c>
      <c r="U160" s="421" t="e">
        <f aca="true">IndGencost(U159,OFFSET(HeatRateStart,1,MATCH($A159,HeatRateNames,0)-1,250,1),$A160)</f>
        <v>#VALUE!</v>
      </c>
      <c r="V160" s="421" t="e">
        <f aca="true">IndGencost(V159,OFFSET(HeatRateStart,1,MATCH($A159,HeatRateNames,0)-1,250,1),$A160)</f>
        <v>#VALUE!</v>
      </c>
      <c r="W160" s="421" t="e">
        <f aca="true">IndGencost(W159,OFFSET(HeatRateStart,1,MATCH($A159,HeatRateNames,0)-1,250,1),$A160)</f>
        <v>#VALUE!</v>
      </c>
      <c r="X160" s="421" t="e">
        <f aca="true">IndGencost(X159,OFFSET(HeatRateStart,1,MATCH($A159,HeatRateNames,0)-1,250,1),$A160)</f>
        <v>#VALUE!</v>
      </c>
      <c r="Y160" s="421" t="e">
        <f aca="true">IndGencost(Y159,OFFSET(HeatRateStart,1,MATCH($A159,HeatRateNames,0)-1,250,1),$A160)</f>
        <v>#VALUE!</v>
      </c>
      <c r="Z160" s="417" t="e">
        <f aca="false" t="array" ref="Z160:Z160">SUM(B159:Y159*B160:Y160)</f>
        <v>#VALUE!</v>
      </c>
      <c r="AA160" s="419" t="s">
        <v>136</v>
      </c>
    </row>
    <row r="161" customFormat="false" ht="12.75" hidden="false" customHeight="false" outlineLevel="0" collapsed="false">
      <c r="A161" s="409" t="s">
        <v>149</v>
      </c>
      <c r="B161" s="410" t="n">
        <v>56</v>
      </c>
      <c r="C161" s="410" t="n">
        <v>56</v>
      </c>
      <c r="D161" s="410" t="n">
        <v>56</v>
      </c>
      <c r="E161" s="410" t="n">
        <v>56</v>
      </c>
      <c r="F161" s="410" t="n">
        <v>65</v>
      </c>
      <c r="G161" s="410" t="n">
        <v>75</v>
      </c>
      <c r="H161" s="410" t="n">
        <v>56</v>
      </c>
      <c r="I161" s="410" t="n">
        <v>56</v>
      </c>
      <c r="J161" s="410" t="n">
        <v>56</v>
      </c>
      <c r="K161" s="410" t="n">
        <v>56</v>
      </c>
      <c r="L161" s="410" t="n">
        <v>56</v>
      </c>
      <c r="M161" s="410" t="n">
        <v>56</v>
      </c>
      <c r="N161" s="410" t="n">
        <v>56</v>
      </c>
      <c r="O161" s="410" t="n">
        <v>56</v>
      </c>
      <c r="P161" s="410" t="n">
        <v>56</v>
      </c>
      <c r="Q161" s="410" t="n">
        <v>56</v>
      </c>
      <c r="R161" s="410" t="n">
        <v>56</v>
      </c>
      <c r="S161" s="410" t="n">
        <v>56</v>
      </c>
      <c r="T161" s="410" t="n">
        <v>85</v>
      </c>
      <c r="U161" s="410" t="n">
        <v>110</v>
      </c>
      <c r="V161" s="410" t="n">
        <v>90</v>
      </c>
      <c r="W161" s="410" t="n">
        <v>65</v>
      </c>
      <c r="X161" s="410" t="n">
        <v>56</v>
      </c>
      <c r="Y161" s="410" t="n">
        <v>56</v>
      </c>
      <c r="Z161" s="422" t="n">
        <f aca="false">SUM(B161:Y161)</f>
        <v>1498</v>
      </c>
      <c r="AA161" s="423"/>
    </row>
    <row r="162" customFormat="false" ht="12.75" hidden="false" customHeight="false" outlineLevel="0" collapsed="false">
      <c r="A162" s="424"/>
      <c r="B162" s="425" t="e">
        <f aca="true">IndGencost(B161,OFFSET(HeatRateStart,1,MATCH($A159,HeatRateNames,0)-1,250,1),$A160)</f>
        <v>#VALUE!</v>
      </c>
      <c r="C162" s="425" t="e">
        <f aca="true">IndGencost(C161,OFFSET(HeatRateStart,1,MATCH($A159,HeatRateNames,0)-1,250,1),$A160)</f>
        <v>#VALUE!</v>
      </c>
      <c r="D162" s="425" t="e">
        <f aca="true">IndGencost(D161,OFFSET(HeatRateStart,1,MATCH($A159,HeatRateNames,0)-1,250,1),$A160)</f>
        <v>#VALUE!</v>
      </c>
      <c r="E162" s="425" t="e">
        <f aca="true">IndGencost(E161,OFFSET(HeatRateStart,1,MATCH($A159,HeatRateNames,0)-1,250,1),$A160)</f>
        <v>#VALUE!</v>
      </c>
      <c r="F162" s="425" t="e">
        <f aca="true">IndGencost(F161,OFFSET(HeatRateStart,1,MATCH($A159,HeatRateNames,0)-1,250,1),$A160)</f>
        <v>#VALUE!</v>
      </c>
      <c r="G162" s="425" t="e">
        <f aca="true">IndGencost(G161,OFFSET(HeatRateStart,1,MATCH($A159,HeatRateNames,0)-1,250,1),$A160)</f>
        <v>#VALUE!</v>
      </c>
      <c r="H162" s="425" t="e">
        <f aca="true">IndGencost(H161,OFFSET(HeatRateStart,1,MATCH($A159,HeatRateNames,0)-1,250,1),$A160)</f>
        <v>#VALUE!</v>
      </c>
      <c r="I162" s="425" t="e">
        <f aca="true">IndGencost(I161,OFFSET(HeatRateStart,1,MATCH($A159,HeatRateNames,0)-1,250,1),$A160)</f>
        <v>#VALUE!</v>
      </c>
      <c r="J162" s="425" t="e">
        <f aca="true">IndGencost(J161,OFFSET(HeatRateStart,1,MATCH($A159,HeatRateNames,0)-1,250,1),$A160)</f>
        <v>#VALUE!</v>
      </c>
      <c r="K162" s="425" t="e">
        <f aca="true">IndGencost(K161,OFFSET(HeatRateStart,1,MATCH($A159,HeatRateNames,0)-1,250,1),$A160)</f>
        <v>#VALUE!</v>
      </c>
      <c r="L162" s="425" t="e">
        <f aca="true">IndGencost(L161,OFFSET(HeatRateStart,1,MATCH($A159,HeatRateNames,0)-1,250,1),$A160)</f>
        <v>#VALUE!</v>
      </c>
      <c r="M162" s="425" t="e">
        <f aca="true">IndGencost(M161,OFFSET(HeatRateStart,1,MATCH($A159,HeatRateNames,0)-1,250,1),$A160)</f>
        <v>#VALUE!</v>
      </c>
      <c r="N162" s="425" t="e">
        <f aca="true">IndGencost(N161,OFFSET(HeatRateStart,1,MATCH($A159,HeatRateNames,0)-1,250,1),$A160)</f>
        <v>#VALUE!</v>
      </c>
      <c r="O162" s="425" t="e">
        <f aca="true">IndGencost(O161,OFFSET(HeatRateStart,1,MATCH($A159,HeatRateNames,0)-1,250,1),$A160)</f>
        <v>#VALUE!</v>
      </c>
      <c r="P162" s="425" t="e">
        <f aca="true">IndGencost(P161,OFFSET(HeatRateStart,1,MATCH($A159,HeatRateNames,0)-1,250,1),$A160)</f>
        <v>#VALUE!</v>
      </c>
      <c r="Q162" s="425" t="e">
        <f aca="true">IndGencost(Q161,OFFSET(HeatRateStart,1,MATCH($A159,HeatRateNames,0)-1,250,1),$A160)</f>
        <v>#VALUE!</v>
      </c>
      <c r="R162" s="425" t="e">
        <f aca="true">IndGencost(R161,OFFSET(HeatRateStart,1,MATCH($A159,HeatRateNames,0)-1,250,1),$A160)</f>
        <v>#VALUE!</v>
      </c>
      <c r="S162" s="425" t="e">
        <f aca="true">IndGencost(S161,OFFSET(HeatRateStart,1,MATCH($A159,HeatRateNames,0)-1,250,1),$A160)</f>
        <v>#VALUE!</v>
      </c>
      <c r="T162" s="425" t="e">
        <f aca="true">IndGencost(T161,OFFSET(HeatRateStart,1,MATCH($A159,HeatRateNames,0)-1,250,1),$A160)</f>
        <v>#VALUE!</v>
      </c>
      <c r="U162" s="425" t="e">
        <f aca="true">IndGencost(U161,OFFSET(HeatRateStart,1,MATCH($A159,HeatRateNames,0)-1,250,1),$A160)</f>
        <v>#VALUE!</v>
      </c>
      <c r="V162" s="425" t="e">
        <f aca="true">IndGencost(V161,OFFSET(HeatRateStart,1,MATCH($A159,HeatRateNames,0)-1,250,1),$A160)</f>
        <v>#VALUE!</v>
      </c>
      <c r="W162" s="425" t="e">
        <f aca="true">IndGencost(W161,OFFSET(HeatRateStart,1,MATCH($A159,HeatRateNames,0)-1,250,1),$A160)</f>
        <v>#VALUE!</v>
      </c>
      <c r="X162" s="425" t="e">
        <f aca="true">IndGencost(X161,OFFSET(HeatRateStart,1,MATCH($A159,HeatRateNames,0)-1,250,1),$A160)</f>
        <v>#VALUE!</v>
      </c>
      <c r="Y162" s="425" t="e">
        <f aca="true">IndGencost(Y161,OFFSET(HeatRateStart,1,MATCH($A159,HeatRateNames,0)-1,250,1),$A160)</f>
        <v>#VALUE!</v>
      </c>
      <c r="Z162" s="411" t="e">
        <f aca="false" t="array" ref="Z162:Z162">SUM(B161:Y161*B162:Y162)</f>
        <v>#VALUE!</v>
      </c>
    </row>
    <row r="163" customFormat="false" ht="13.5" hidden="false" customHeight="false" outlineLevel="0" collapsed="false">
      <c r="A163" s="412" t="s">
        <v>134</v>
      </c>
      <c r="B163" s="426" t="e">
        <f aca="false">B162-B160</f>
        <v>#VALUE!</v>
      </c>
      <c r="C163" s="426" t="e">
        <f aca="false">C162-C160</f>
        <v>#VALUE!</v>
      </c>
      <c r="D163" s="426" t="e">
        <f aca="false">D162-D160</f>
        <v>#VALUE!</v>
      </c>
      <c r="E163" s="426" t="e">
        <f aca="false">E162-E160</f>
        <v>#VALUE!</v>
      </c>
      <c r="F163" s="426" t="e">
        <f aca="false">F162-F160</f>
        <v>#VALUE!</v>
      </c>
      <c r="G163" s="426" t="e">
        <f aca="false">G162-G160</f>
        <v>#VALUE!</v>
      </c>
      <c r="H163" s="426" t="e">
        <f aca="false">H162-H160</f>
        <v>#VALUE!</v>
      </c>
      <c r="I163" s="426" t="e">
        <f aca="false">I162-I160</f>
        <v>#VALUE!</v>
      </c>
      <c r="J163" s="426" t="e">
        <f aca="false">J162-J160</f>
        <v>#VALUE!</v>
      </c>
      <c r="K163" s="426" t="e">
        <f aca="false">K162-K160</f>
        <v>#VALUE!</v>
      </c>
      <c r="L163" s="426" t="e">
        <f aca="false">L162-L160</f>
        <v>#VALUE!</v>
      </c>
      <c r="M163" s="426" t="e">
        <f aca="false">M162-M160</f>
        <v>#VALUE!</v>
      </c>
      <c r="N163" s="426" t="e">
        <f aca="false">N162-N160</f>
        <v>#VALUE!</v>
      </c>
      <c r="O163" s="426" t="e">
        <f aca="false">O162-O160</f>
        <v>#VALUE!</v>
      </c>
      <c r="P163" s="426" t="e">
        <f aca="false">P162-P160</f>
        <v>#VALUE!</v>
      </c>
      <c r="Q163" s="426" t="e">
        <f aca="false">Q162-Q160</f>
        <v>#VALUE!</v>
      </c>
      <c r="R163" s="426" t="e">
        <f aca="false">R162-R160</f>
        <v>#VALUE!</v>
      </c>
      <c r="S163" s="426" t="e">
        <f aca="false">S162-S160</f>
        <v>#VALUE!</v>
      </c>
      <c r="T163" s="426" t="e">
        <f aca="false">T162-T160</f>
        <v>#VALUE!</v>
      </c>
      <c r="U163" s="426" t="e">
        <f aca="false">U162-U160</f>
        <v>#VALUE!</v>
      </c>
      <c r="V163" s="426" t="e">
        <f aca="false">V162-V160</f>
        <v>#VALUE!</v>
      </c>
      <c r="W163" s="426" t="e">
        <f aca="false">W162-W160</f>
        <v>#VALUE!</v>
      </c>
      <c r="X163" s="426" t="e">
        <f aca="false">X162-X160</f>
        <v>#VALUE!</v>
      </c>
      <c r="Y163" s="426" t="e">
        <f aca="false">Y162-Y160</f>
        <v>#VALUE!</v>
      </c>
      <c r="Z163" s="414" t="e">
        <f aca="false">Z160-Z162</f>
        <v>#VALUE!</v>
      </c>
      <c r="AA163" s="427"/>
    </row>
    <row r="164" customFormat="false" ht="12.75" hidden="false" customHeight="false" outlineLevel="0" collapsed="false">
      <c r="A164" s="428" t="s">
        <v>150</v>
      </c>
      <c r="B164" s="429" t="n">
        <f aca="false">B159+B154+B149+B144+B139+B134+B129+B124+B119+B114+B109+B104+B101+B98+B95+B92+B89</f>
        <v>584</v>
      </c>
      <c r="C164" s="429" t="n">
        <f aca="false">C159+C154+C149+C144+C139+C134+C129+C124+C119+C114+C109+C104+C101+C98+C95+C92+C89</f>
        <v>523</v>
      </c>
      <c r="D164" s="429" t="n">
        <f aca="false">D159+D154+D149+D144+D139+D134+D129+D124+D119+D114+D109+D104+D101+D98+D95+D92+D89</f>
        <v>479</v>
      </c>
      <c r="E164" s="429" t="n">
        <f aca="false">E159+E154+E149+E144+E139+E134+E129+E124+E119+E114+E109+E104+E101+E98+E95+E92+E89</f>
        <v>471</v>
      </c>
      <c r="F164" s="429" t="n">
        <f aca="false">F159+F154+F149+F144+F139+F134+F129+F124+F119+F114+F109+F104+F101+F98+F95+F92+F89</f>
        <v>465</v>
      </c>
      <c r="G164" s="429" t="n">
        <f aca="false">G159+G154+G149+G144+G139+G134+G129+G124+G119+G114+G109+G104+G101+G98+G95+G92+G89</f>
        <v>521</v>
      </c>
      <c r="H164" s="429" t="n">
        <f aca="false">H159+H154+H149+H144+H139+H134+H129+H124+H119+H114+H109+H104+H101+H98+H95+H92+H89</f>
        <v>551</v>
      </c>
      <c r="I164" s="429" t="n">
        <f aca="false">I159+I154+I149+I144+I139+I134+I129+I124+I119+I114+I109+I104+I101+I98+I95+I92+I89</f>
        <v>572</v>
      </c>
      <c r="J164" s="429" t="n">
        <f aca="false">J159+J154+J149+J144+J139+J134+J129+J124+J119+J114+J109+J104+J101+J98+J95+J92+J89</f>
        <v>597</v>
      </c>
      <c r="K164" s="429" t="n">
        <f aca="false">K159+K154+K149+K144+K139+K134+K129+K124+K119+K114+K109+K104+K101+K98+K95+K92+K89</f>
        <v>639</v>
      </c>
      <c r="L164" s="429" t="n">
        <f aca="false">L159+L154+L149+L144+L139+L134+L129+L124+L119+L114+L109+L104+L101+L98+L95+L92+L89</f>
        <v>724</v>
      </c>
      <c r="M164" s="429" t="e">
        <f aca="false">M159+M154+M149+M144+M139+M134+M129+M124+M119+M114+M109+M104+M101+M98+M95+M92+M89</f>
        <v>#REF!</v>
      </c>
      <c r="N164" s="429" t="n">
        <f aca="false">N159+N154+N149+N144+N139+N134+N129+N124+N119+N114+N109+N104+N101+N98+N95+N92+N89</f>
        <v>757</v>
      </c>
      <c r="O164" s="429" t="n">
        <f aca="false">O159+O154+O149+O144+O139+O134+O129+O124+O119+O114+O109+O104+O101+O98+O95+O92+O89</f>
        <v>826</v>
      </c>
      <c r="P164" s="429" t="n">
        <f aca="false">P159+P154+P149+P144+P139+P134+P129+P124+P119+P114+P109+P104+P101+P98+P95+P92+P89</f>
        <v>803</v>
      </c>
      <c r="Q164" s="429" t="n">
        <f aca="false">Q159+Q154+Q149+Q144+Q139+Q134+Q129+Q124+Q119+Q114+Q109+Q104+Q101+Q98+Q95+Q92+Q89</f>
        <v>793</v>
      </c>
      <c r="R164" s="429" t="n">
        <f aca="false">R159+R154+R149+R144+R139+R134+R129+R124+R119+R114+R109+R104+R101+R98+R95+R92+R89</f>
        <v>819</v>
      </c>
      <c r="S164" s="429" t="n">
        <f aca="false">S159+S154+S149+S144+S139+S134+S129+S124+S119+S114+S109+S104+S101+S98+S95+S92+S89</f>
        <v>789</v>
      </c>
      <c r="T164" s="429" t="n">
        <f aca="false">T159+T154+T149+T144+T139+T134+T129+T124+T119+T114+T109+T104+T101+T98+T95+T92+T89</f>
        <v>809</v>
      </c>
      <c r="U164" s="429" t="n">
        <f aca="false">U159+U154+U149+U144+U139+U134+U129+U124+U119+U114+U109+U104+U101+U98+U95+U92+U89</f>
        <v>805</v>
      </c>
      <c r="V164" s="429" t="n">
        <f aca="false">V159+V154+V149+V144+V139+V134+V129+V124+V119+V114+V109+V104+V101+V98+V95+V92+V89</f>
        <v>759</v>
      </c>
      <c r="W164" s="429" t="n">
        <f aca="false">W159+W154+W149+W144+W139+W134+W129+W124+W119+W114+W109+W104+W101+W98+W95+W92+W89</f>
        <v>686</v>
      </c>
      <c r="X164" s="429" t="n">
        <f aca="false">X159+X154+X149+X144+X139+X134+X129+X124+X119+X114+X109+X104+X101+X98+X95+X92+X89</f>
        <v>582</v>
      </c>
      <c r="Y164" s="430" t="n">
        <f aca="false">Y159+Y154+Y149+Y144+Y139+Y134+Y129+Y124+Y119+Y114+Y109+Y104+Y101+Y98+Y95+Y92+Y89</f>
        <v>596</v>
      </c>
      <c r="Z164" s="431"/>
      <c r="AA164" s="432"/>
      <c r="AB164" s="433"/>
      <c r="AC164" s="433"/>
      <c r="AD164" s="433"/>
      <c r="AE164" s="433"/>
      <c r="AF164" s="433"/>
      <c r="AG164" s="433"/>
      <c r="AH164" s="433"/>
      <c r="AI164" s="433"/>
      <c r="AJ164" s="433"/>
      <c r="AK164" s="433"/>
      <c r="AL164" s="433"/>
      <c r="AM164" s="433"/>
      <c r="AN164" s="433"/>
      <c r="AO164" s="433"/>
      <c r="AP164" s="433"/>
      <c r="AQ164" s="433"/>
      <c r="AR164" s="433"/>
      <c r="AS164" s="433"/>
      <c r="AT164" s="433"/>
      <c r="AU164" s="433"/>
      <c r="AV164" s="433"/>
      <c r="AW164" s="433"/>
      <c r="AX164" s="433"/>
      <c r="AY164" s="433"/>
      <c r="AZ164" s="433"/>
      <c r="BA164" s="433"/>
      <c r="BB164" s="433"/>
      <c r="BC164" s="433"/>
      <c r="BD164" s="433"/>
      <c r="BE164" s="433"/>
      <c r="BF164" s="433"/>
      <c r="BG164" s="433"/>
      <c r="BH164" s="433"/>
      <c r="BI164" s="433"/>
      <c r="BJ164" s="433"/>
      <c r="BK164" s="433"/>
      <c r="BL164" s="433"/>
      <c r="BM164" s="433"/>
      <c r="BN164" s="433"/>
      <c r="BO164" s="433"/>
      <c r="BP164" s="433"/>
      <c r="BQ164" s="433"/>
      <c r="BR164" s="433"/>
      <c r="BS164" s="433"/>
      <c r="BT164" s="433"/>
      <c r="BU164" s="433"/>
      <c r="BV164" s="433"/>
      <c r="BW164" s="433"/>
      <c r="BX164" s="433"/>
      <c r="BY164" s="433"/>
      <c r="BZ164" s="433"/>
      <c r="CA164" s="433"/>
      <c r="CB164" s="433"/>
      <c r="CC164" s="433"/>
      <c r="CD164" s="433"/>
      <c r="CE164" s="433"/>
      <c r="CF164" s="433"/>
      <c r="CG164" s="433"/>
      <c r="CH164" s="433"/>
      <c r="CI164" s="433"/>
      <c r="CJ164" s="433"/>
      <c r="CK164" s="433"/>
      <c r="CL164" s="433"/>
      <c r="CM164" s="433"/>
      <c r="CN164" s="433"/>
      <c r="CO164" s="433"/>
      <c r="CP164" s="433"/>
      <c r="CQ164" s="433"/>
      <c r="CR164" s="433"/>
      <c r="CS164" s="433"/>
      <c r="CT164" s="433"/>
      <c r="CU164" s="433"/>
      <c r="CV164" s="433"/>
      <c r="CW164" s="433"/>
      <c r="CX164" s="433"/>
      <c r="CY164" s="433"/>
      <c r="CZ164" s="433"/>
      <c r="DA164" s="433"/>
      <c r="DB164" s="433"/>
      <c r="DC164" s="433"/>
      <c r="DD164" s="433"/>
      <c r="DE164" s="433"/>
      <c r="DF164" s="433"/>
      <c r="DG164" s="433"/>
      <c r="DH164" s="433"/>
      <c r="DI164" s="433"/>
      <c r="DJ164" s="433"/>
      <c r="DK164" s="433"/>
      <c r="DL164" s="433"/>
      <c r="DM164" s="433"/>
      <c r="DN164" s="433"/>
      <c r="DO164" s="433"/>
      <c r="DP164" s="433"/>
      <c r="DQ164" s="433"/>
      <c r="DR164" s="433"/>
      <c r="DS164" s="433"/>
      <c r="DT164" s="433"/>
      <c r="DU164" s="433"/>
      <c r="DV164" s="433"/>
      <c r="DW164" s="433"/>
      <c r="DX164" s="433"/>
      <c r="DY164" s="433"/>
      <c r="DZ164" s="433"/>
      <c r="EA164" s="433"/>
      <c r="EB164" s="433"/>
      <c r="EC164" s="433"/>
      <c r="ED164" s="433"/>
      <c r="EE164" s="433"/>
      <c r="EF164" s="433"/>
      <c r="EG164" s="433"/>
      <c r="EH164" s="433"/>
      <c r="EI164" s="433"/>
      <c r="EJ164" s="433"/>
      <c r="EK164" s="433"/>
      <c r="EL164" s="433"/>
      <c r="EM164" s="433"/>
      <c r="EN164" s="433"/>
      <c r="EO164" s="433"/>
      <c r="EP164" s="433"/>
      <c r="EQ164" s="433"/>
      <c r="ER164" s="433"/>
      <c r="ES164" s="433"/>
      <c r="ET164" s="433"/>
      <c r="EU164" s="433"/>
      <c r="EV164" s="433"/>
      <c r="EW164" s="433"/>
      <c r="EX164" s="433"/>
      <c r="EY164" s="433"/>
      <c r="EZ164" s="433"/>
      <c r="FA164" s="433"/>
      <c r="FB164" s="433"/>
      <c r="FC164" s="433"/>
      <c r="FD164" s="433"/>
      <c r="FE164" s="433"/>
      <c r="FF164" s="433"/>
      <c r="FG164" s="433"/>
      <c r="FH164" s="433"/>
      <c r="FI164" s="433"/>
      <c r="FJ164" s="433"/>
      <c r="FK164" s="433"/>
      <c r="FL164" s="433"/>
      <c r="FM164" s="433"/>
      <c r="FN164" s="433"/>
      <c r="FO164" s="433"/>
      <c r="FP164" s="433"/>
      <c r="FQ164" s="433"/>
      <c r="FR164" s="433"/>
      <c r="FS164" s="433"/>
      <c r="FT164" s="433"/>
      <c r="FU164" s="433"/>
      <c r="FV164" s="433"/>
      <c r="FW164" s="433"/>
      <c r="FX164" s="433"/>
      <c r="FY164" s="433"/>
      <c r="FZ164" s="433"/>
      <c r="GA164" s="433"/>
      <c r="GB164" s="433"/>
      <c r="GC164" s="433"/>
      <c r="GD164" s="433"/>
      <c r="GE164" s="433"/>
      <c r="GF164" s="433"/>
      <c r="GG164" s="433"/>
      <c r="GH164" s="433"/>
      <c r="GI164" s="433"/>
      <c r="GJ164" s="433"/>
      <c r="GK164" s="433"/>
      <c r="GL164" s="433"/>
      <c r="GM164" s="433"/>
      <c r="GN164" s="433"/>
      <c r="GO164" s="433"/>
      <c r="GP164" s="433"/>
      <c r="GQ164" s="433"/>
      <c r="GR164" s="433"/>
      <c r="GS164" s="433"/>
      <c r="GT164" s="433"/>
      <c r="GU164" s="433"/>
      <c r="GV164" s="433"/>
      <c r="GW164" s="433"/>
      <c r="GX164" s="433"/>
      <c r="GY164" s="433"/>
      <c r="GZ164" s="433"/>
      <c r="HA164" s="433"/>
      <c r="HB164" s="433"/>
      <c r="HC164" s="433"/>
      <c r="HD164" s="433"/>
      <c r="HE164" s="433"/>
      <c r="HF164" s="433"/>
      <c r="HG164" s="433"/>
      <c r="HH164" s="433"/>
      <c r="HI164" s="433"/>
      <c r="HJ164" s="433"/>
      <c r="HK164" s="433"/>
      <c r="HL164" s="433"/>
      <c r="HM164" s="433"/>
      <c r="HN164" s="433"/>
      <c r="HO164" s="433"/>
      <c r="HP164" s="433"/>
      <c r="HQ164" s="433"/>
      <c r="HR164" s="433"/>
      <c r="HS164" s="433"/>
      <c r="HT164" s="433"/>
      <c r="HU164" s="433"/>
      <c r="HV164" s="433"/>
      <c r="HW164" s="433"/>
      <c r="HX164" s="433"/>
      <c r="HY164" s="433"/>
      <c r="HZ164" s="433"/>
      <c r="IA164" s="433"/>
      <c r="IB164" s="433"/>
      <c r="IC164" s="433"/>
      <c r="ID164" s="433"/>
      <c r="IE164" s="433"/>
      <c r="IF164" s="433"/>
      <c r="IG164" s="433"/>
      <c r="IH164" s="433"/>
      <c r="II164" s="433"/>
      <c r="IJ164" s="433"/>
      <c r="IK164" s="433"/>
      <c r="IL164" s="433"/>
      <c r="IM164" s="433"/>
      <c r="IN164" s="433"/>
      <c r="IO164" s="433"/>
      <c r="IP164" s="433"/>
      <c r="IQ164" s="433"/>
      <c r="IR164" s="433"/>
      <c r="IS164" s="433"/>
      <c r="IT164" s="433"/>
      <c r="IU164" s="433"/>
      <c r="IV164" s="433"/>
      <c r="IW164" s="433"/>
    </row>
    <row r="165" customFormat="false" ht="13.5" hidden="false" customHeight="true" outlineLevel="0" collapsed="false">
      <c r="A165" s="434" t="s">
        <v>151</v>
      </c>
      <c r="B165" s="435" t="n">
        <f aca="false">B161+B156+B151+B146+B141+B136+B131+B126+B121+B116+B111+B106+B102+B99+B96+B93+B90</f>
        <v>999</v>
      </c>
      <c r="C165" s="435" t="n">
        <f aca="false">C161+C156+C151+C146+C141+C136+C131+C126+C121+C116+C111+C106+C102+C99+C96+C93+C90</f>
        <v>898</v>
      </c>
      <c r="D165" s="435" t="n">
        <f aca="false">D161+D156+D151+D146+D141+D136+D131+D126+D121+D116+D111+D106+D102+D99+D96+D93+D90</f>
        <v>868</v>
      </c>
      <c r="E165" s="435" t="n">
        <f aca="false">E161+E156+E151+E146+E141+E136+E131+E126+E121+E116+E111+E106+E102+E99+E96+E93+E90</f>
        <v>868</v>
      </c>
      <c r="F165" s="435" t="n">
        <f aca="false">F161+F156+F151+F146+F141+F136+F131+F126+F121+F116+F111+F106+F102+F99+F96+F93+F90</f>
        <v>869</v>
      </c>
      <c r="G165" s="435" t="n">
        <f aca="false">G161+G156+G151+G146+G141+G136+G131+G126+G121+G116+G111+G106+G102+G99+G96+G93+G90</f>
        <v>879</v>
      </c>
      <c r="H165" s="435" t="n">
        <f aca="false">H161+H156+H151+H146+H141+H136+H131+H126+H121+H116+H111+H106+H102+H99+H96+H93+H90</f>
        <v>905</v>
      </c>
      <c r="I165" s="435" t="n">
        <f aca="false">I161+I156+I151+I146+I141+I136+I131+I126+I121+I116+I111+I106+I102+I99+I96+I93+I90</f>
        <v>896</v>
      </c>
      <c r="J165" s="435" t="n">
        <f aca="false">J161+J156+J151+J146+J141+J136+J131+J126+J121+J116+J111+J106+J102+J99+J96+J93+J90</f>
        <v>896</v>
      </c>
      <c r="K165" s="435" t="n">
        <f aca="false">K161+K156+K151+K146+K141+K136+K131+K126+K121+K116+K111+K106+K102+K99+K96+K93+K90</f>
        <v>879</v>
      </c>
      <c r="L165" s="435" t="n">
        <f aca="false">L161+L156+L151+L146+L141+L136+L131+L126+L121+L116+L111+L106+L102+L99+L96+L93+L90</f>
        <v>930</v>
      </c>
      <c r="M165" s="435" t="n">
        <f aca="false">M161+M156+M151+M146+M141+M136+M131+M126+M121+M116+M111+M106+M102+M99+M96+M93+M90</f>
        <v>930</v>
      </c>
      <c r="N165" s="435" t="n">
        <f aca="false">N161+N156+N151+N146+N141+N136+N131+N126+N121+N116+N111+N106+N102+N99+N96+N93+N90</f>
        <v>930</v>
      </c>
      <c r="O165" s="435" t="n">
        <f aca="false">O161+O156+O151+O146+O141+O136+O131+O126+O121+O116+O111+O106+O102+O99+O96+O93+O90</f>
        <v>930</v>
      </c>
      <c r="P165" s="435" t="n">
        <f aca="false">P161+P156+P151+P146+P141+P136+P131+P126+P121+P116+P111+P106+P102+P99+P96+P93+P90</f>
        <v>930</v>
      </c>
      <c r="Q165" s="435" t="n">
        <f aca="false">Q161+Q156+Q151+Q146+Q141+Q136+Q131+Q126+Q121+Q116+Q111+Q106+Q102+Q99+Q96+Q93+Q90</f>
        <v>930</v>
      </c>
      <c r="R165" s="435" t="n">
        <f aca="false">R161+R156+R151+R146+R141+R136+R131+R126+R121+R116+R111+R106+R102+R99+R96+R93+R90</f>
        <v>930</v>
      </c>
      <c r="S165" s="435" t="n">
        <f aca="false">S161+S156+S151+S146+S141+S136+S131+S126+S121+S116+S111+S106+S102+S99+S96+S93+S90</f>
        <v>930</v>
      </c>
      <c r="T165" s="435" t="n">
        <f aca="false">T161+T156+T151+T146+T141+T136+T131+T126+T121+T116+T111+T106+T102+T99+T96+T93+T90</f>
        <v>1029</v>
      </c>
      <c r="U165" s="435" t="n">
        <f aca="false">U161+U156+U151+U146+U141+U136+U131+U126+U121+U116+U111+U106+U102+U99+U96+U93+U90</f>
        <v>1054</v>
      </c>
      <c r="V165" s="435" t="n">
        <f aca="false">V161+V156+V151+V146+V141+V136+V131+V126+V121+V116+V111+V106+V102+V99+V96+V93+V90</f>
        <v>968</v>
      </c>
      <c r="W165" s="435" t="n">
        <f aca="false">W161+W156+W151+W146+W141+W136+W131+W126+W121+W116+W111+W106+W102+W99+W96+W93+W90</f>
        <v>938</v>
      </c>
      <c r="X165" s="435" t="n">
        <f aca="false">X161+X156+X151+X146+X141+X136+X131+X126+X121+X116+X111+X106+X102+X99+X96+X93+X90</f>
        <v>909</v>
      </c>
      <c r="Y165" s="436" t="n">
        <f aca="false">Y161+Y156+Y151+Y146+Y141+Y136+Y131+Y126+Y121+Y116+Y111+Y106+Y102+Y99+Y96+Y93+Y90</f>
        <v>909</v>
      </c>
      <c r="Z165" s="437"/>
      <c r="AA165" s="210" t="e">
        <f aca="false">Z163+Z158+Z153+Z148+Z143+Z138+Z133+Z128+Z123+Z118+Z113+Z108+Z103+Z100+Z97+Z94+Z91</f>
        <v>#VALUE!</v>
      </c>
      <c r="AB165" s="433"/>
      <c r="AC165" s="433"/>
      <c r="AD165" s="433"/>
      <c r="AE165" s="433"/>
      <c r="AF165" s="433"/>
      <c r="AG165" s="433"/>
      <c r="AH165" s="433"/>
      <c r="AI165" s="433"/>
      <c r="AJ165" s="433"/>
      <c r="AK165" s="433"/>
      <c r="AL165" s="433"/>
      <c r="AM165" s="433"/>
      <c r="AN165" s="433"/>
      <c r="AO165" s="433"/>
      <c r="AP165" s="433"/>
      <c r="AQ165" s="433"/>
      <c r="AR165" s="433"/>
      <c r="AS165" s="433"/>
      <c r="AT165" s="433"/>
      <c r="AU165" s="433"/>
      <c r="AV165" s="433"/>
      <c r="AW165" s="433"/>
      <c r="AX165" s="433"/>
      <c r="AY165" s="433"/>
      <c r="AZ165" s="433"/>
      <c r="BA165" s="433"/>
      <c r="BB165" s="433"/>
      <c r="BC165" s="433"/>
      <c r="BD165" s="433"/>
      <c r="BE165" s="433"/>
      <c r="BF165" s="433"/>
      <c r="BG165" s="433"/>
      <c r="BH165" s="433"/>
      <c r="BI165" s="433"/>
      <c r="BJ165" s="433"/>
      <c r="BK165" s="433"/>
      <c r="BL165" s="433"/>
      <c r="BM165" s="433"/>
      <c r="BN165" s="433"/>
      <c r="BO165" s="433"/>
      <c r="BP165" s="433"/>
      <c r="BQ165" s="433"/>
      <c r="BR165" s="433"/>
      <c r="BS165" s="433"/>
      <c r="BT165" s="433"/>
      <c r="BU165" s="433"/>
      <c r="BV165" s="433"/>
      <c r="BW165" s="433"/>
      <c r="BX165" s="433"/>
      <c r="BY165" s="433"/>
      <c r="BZ165" s="433"/>
      <c r="CA165" s="433"/>
      <c r="CB165" s="433"/>
      <c r="CC165" s="433"/>
      <c r="CD165" s="433"/>
      <c r="CE165" s="433"/>
      <c r="CF165" s="433"/>
      <c r="CG165" s="433"/>
      <c r="CH165" s="433"/>
      <c r="CI165" s="433"/>
      <c r="CJ165" s="433"/>
      <c r="CK165" s="433"/>
      <c r="CL165" s="433"/>
      <c r="CM165" s="433"/>
      <c r="CN165" s="433"/>
      <c r="CO165" s="433"/>
      <c r="CP165" s="433"/>
      <c r="CQ165" s="433"/>
      <c r="CR165" s="433"/>
      <c r="CS165" s="433"/>
      <c r="CT165" s="433"/>
      <c r="CU165" s="433"/>
      <c r="CV165" s="433"/>
      <c r="CW165" s="433"/>
      <c r="CX165" s="433"/>
      <c r="CY165" s="433"/>
      <c r="CZ165" s="433"/>
      <c r="DA165" s="433"/>
      <c r="DB165" s="433"/>
      <c r="DC165" s="433"/>
      <c r="DD165" s="433"/>
      <c r="DE165" s="433"/>
      <c r="DF165" s="433"/>
      <c r="DG165" s="433"/>
      <c r="DH165" s="433"/>
      <c r="DI165" s="433"/>
      <c r="DJ165" s="433"/>
      <c r="DK165" s="433"/>
      <c r="DL165" s="433"/>
      <c r="DM165" s="433"/>
      <c r="DN165" s="433"/>
      <c r="DO165" s="433"/>
      <c r="DP165" s="433"/>
      <c r="DQ165" s="433"/>
      <c r="DR165" s="433"/>
      <c r="DS165" s="433"/>
      <c r="DT165" s="433"/>
      <c r="DU165" s="433"/>
      <c r="DV165" s="433"/>
      <c r="DW165" s="433"/>
      <c r="DX165" s="433"/>
      <c r="DY165" s="433"/>
      <c r="DZ165" s="433"/>
      <c r="EA165" s="433"/>
      <c r="EB165" s="433"/>
      <c r="EC165" s="433"/>
      <c r="ED165" s="433"/>
      <c r="EE165" s="433"/>
      <c r="EF165" s="433"/>
      <c r="EG165" s="433"/>
      <c r="EH165" s="433"/>
      <c r="EI165" s="433"/>
      <c r="EJ165" s="433"/>
      <c r="EK165" s="433"/>
      <c r="EL165" s="433"/>
      <c r="EM165" s="433"/>
      <c r="EN165" s="433"/>
      <c r="EO165" s="433"/>
      <c r="EP165" s="433"/>
      <c r="EQ165" s="433"/>
      <c r="ER165" s="433"/>
      <c r="ES165" s="433"/>
      <c r="ET165" s="433"/>
      <c r="EU165" s="433"/>
      <c r="EV165" s="433"/>
      <c r="EW165" s="433"/>
      <c r="EX165" s="433"/>
      <c r="EY165" s="433"/>
      <c r="EZ165" s="433"/>
      <c r="FA165" s="433"/>
      <c r="FB165" s="433"/>
      <c r="FC165" s="433"/>
      <c r="FD165" s="433"/>
      <c r="FE165" s="433"/>
      <c r="FF165" s="433"/>
      <c r="FG165" s="433"/>
      <c r="FH165" s="433"/>
      <c r="FI165" s="433"/>
      <c r="FJ165" s="433"/>
      <c r="FK165" s="433"/>
      <c r="FL165" s="433"/>
      <c r="FM165" s="433"/>
      <c r="FN165" s="433"/>
      <c r="FO165" s="433"/>
      <c r="FP165" s="433"/>
      <c r="FQ165" s="433"/>
      <c r="FR165" s="433"/>
      <c r="FS165" s="433"/>
      <c r="FT165" s="433"/>
      <c r="FU165" s="433"/>
      <c r="FV165" s="433"/>
      <c r="FW165" s="433"/>
      <c r="FX165" s="433"/>
      <c r="FY165" s="433"/>
      <c r="FZ165" s="433"/>
      <c r="GA165" s="433"/>
      <c r="GB165" s="433"/>
      <c r="GC165" s="433"/>
      <c r="GD165" s="433"/>
      <c r="GE165" s="433"/>
      <c r="GF165" s="433"/>
      <c r="GG165" s="433"/>
      <c r="GH165" s="433"/>
      <c r="GI165" s="433"/>
      <c r="GJ165" s="433"/>
      <c r="GK165" s="433"/>
      <c r="GL165" s="433"/>
      <c r="GM165" s="433"/>
      <c r="GN165" s="433"/>
      <c r="GO165" s="433"/>
      <c r="GP165" s="433"/>
      <c r="GQ165" s="433"/>
      <c r="GR165" s="433"/>
      <c r="GS165" s="433"/>
      <c r="GT165" s="433"/>
      <c r="GU165" s="433"/>
      <c r="GV165" s="433"/>
      <c r="GW165" s="433"/>
      <c r="GX165" s="433"/>
      <c r="GY165" s="433"/>
      <c r="GZ165" s="433"/>
      <c r="HA165" s="433"/>
      <c r="HB165" s="433"/>
      <c r="HC165" s="433"/>
      <c r="HD165" s="433"/>
      <c r="HE165" s="433"/>
      <c r="HF165" s="433"/>
      <c r="HG165" s="433"/>
      <c r="HH165" s="433"/>
      <c r="HI165" s="433"/>
      <c r="HJ165" s="433"/>
      <c r="HK165" s="433"/>
      <c r="HL165" s="433"/>
      <c r="HM165" s="433"/>
      <c r="HN165" s="433"/>
      <c r="HO165" s="433"/>
      <c r="HP165" s="433"/>
      <c r="HQ165" s="433"/>
      <c r="HR165" s="433"/>
      <c r="HS165" s="433"/>
      <c r="HT165" s="433"/>
      <c r="HU165" s="433"/>
      <c r="HV165" s="433"/>
      <c r="HW165" s="433"/>
      <c r="HX165" s="433"/>
      <c r="HY165" s="433"/>
      <c r="HZ165" s="433"/>
      <c r="IA165" s="433"/>
      <c r="IB165" s="433"/>
      <c r="IC165" s="433"/>
      <c r="ID165" s="433"/>
      <c r="IE165" s="433"/>
      <c r="IF165" s="433"/>
      <c r="IG165" s="433"/>
      <c r="IH165" s="433"/>
      <c r="II165" s="433"/>
      <c r="IJ165" s="433"/>
      <c r="IK165" s="433"/>
      <c r="IL165" s="433"/>
      <c r="IM165" s="433"/>
      <c r="IN165" s="433"/>
      <c r="IO165" s="433"/>
      <c r="IP165" s="433"/>
      <c r="IQ165" s="433"/>
      <c r="IR165" s="433"/>
      <c r="IS165" s="433"/>
      <c r="IT165" s="433"/>
      <c r="IU165" s="433"/>
      <c r="IV165" s="433"/>
      <c r="IW165" s="433"/>
    </row>
    <row r="166" customFormat="false" ht="12.75" hidden="false" customHeight="false" outlineLevel="0" collapsed="false">
      <c r="A166" s="438" t="s">
        <v>152</v>
      </c>
      <c r="B166" s="439" t="n">
        <f aca="false">B165-B164</f>
        <v>415</v>
      </c>
      <c r="C166" s="439" t="n">
        <f aca="false">C165-C164</f>
        <v>375</v>
      </c>
      <c r="D166" s="439" t="n">
        <f aca="false">D165-D164</f>
        <v>389</v>
      </c>
      <c r="E166" s="439" t="n">
        <f aca="false">E165-E164</f>
        <v>397</v>
      </c>
      <c r="F166" s="439" t="n">
        <f aca="false">F165-F164</f>
        <v>404</v>
      </c>
      <c r="G166" s="439" t="n">
        <f aca="false">G165-G164</f>
        <v>358</v>
      </c>
      <c r="H166" s="439" t="n">
        <f aca="false">H165-H164</f>
        <v>354</v>
      </c>
      <c r="I166" s="439" t="n">
        <f aca="false">I165-I164</f>
        <v>324</v>
      </c>
      <c r="J166" s="439" t="n">
        <f aca="false">J165-J164</f>
        <v>299</v>
      </c>
      <c r="K166" s="439" t="n">
        <f aca="false">K165-K164</f>
        <v>240</v>
      </c>
      <c r="L166" s="439" t="n">
        <f aca="false">L165-L164</f>
        <v>206</v>
      </c>
      <c r="M166" s="439" t="e">
        <f aca="false">M165-M164</f>
        <v>#REF!</v>
      </c>
      <c r="N166" s="439" t="n">
        <f aca="false">N165-N164</f>
        <v>173</v>
      </c>
      <c r="O166" s="439" t="n">
        <f aca="false">O165-O164</f>
        <v>104</v>
      </c>
      <c r="P166" s="439" t="n">
        <f aca="false">P165-P164</f>
        <v>127</v>
      </c>
      <c r="Q166" s="439" t="n">
        <f aca="false">Q165-Q164</f>
        <v>137</v>
      </c>
      <c r="R166" s="439" t="n">
        <f aca="false">R165-R164</f>
        <v>111</v>
      </c>
      <c r="S166" s="439" t="n">
        <f aca="false">S165-S164</f>
        <v>141</v>
      </c>
      <c r="T166" s="439" t="n">
        <f aca="false">T165-T164</f>
        <v>220</v>
      </c>
      <c r="U166" s="439" t="n">
        <f aca="false">U165-U164</f>
        <v>249</v>
      </c>
      <c r="V166" s="439" t="n">
        <f aca="false">V165-V164</f>
        <v>209</v>
      </c>
      <c r="W166" s="439" t="n">
        <f aca="false">W165-W164</f>
        <v>252</v>
      </c>
      <c r="X166" s="439" t="n">
        <f aca="false">X165-X164</f>
        <v>327</v>
      </c>
      <c r="Y166" s="440" t="n">
        <f aca="false">Y165-Y164</f>
        <v>313</v>
      </c>
      <c r="Z166" s="441" t="e">
        <f aca="false">SUM(B166:Y166)</f>
        <v>#REF!</v>
      </c>
    </row>
    <row r="167" customFormat="false" ht="32.25" hidden="false" customHeight="true" outlineLevel="0" collapsed="false">
      <c r="A167" s="442" t="s">
        <v>153</v>
      </c>
      <c r="B167" s="443" t="n">
        <f aca="false">B58</f>
        <v>42</v>
      </c>
      <c r="C167" s="443" t="n">
        <f aca="false">C58</f>
        <v>41</v>
      </c>
      <c r="D167" s="443" t="n">
        <f aca="false">D58</f>
        <v>4</v>
      </c>
      <c r="E167" s="443" t="n">
        <f aca="false">E58</f>
        <v>14</v>
      </c>
      <c r="F167" s="443" t="n">
        <f aca="false">F58</f>
        <v>3</v>
      </c>
      <c r="G167" s="443" t="n">
        <f aca="false">G58</f>
        <v>15</v>
      </c>
      <c r="H167" s="443" t="n">
        <f aca="false">H58</f>
        <v>0</v>
      </c>
      <c r="I167" s="443" t="n">
        <f aca="false">I58</f>
        <v>6</v>
      </c>
      <c r="J167" s="443" t="n">
        <f aca="false">J58</f>
        <v>-2</v>
      </c>
      <c r="K167" s="443" t="n">
        <f aca="false">K58</f>
        <v>-5</v>
      </c>
      <c r="L167" s="443" t="n">
        <f aca="false">L58</f>
        <v>-6</v>
      </c>
      <c r="M167" s="443" t="n">
        <f aca="false">M58</f>
        <v>0</v>
      </c>
      <c r="N167" s="443" t="n">
        <f aca="false">N58</f>
        <v>-27</v>
      </c>
      <c r="O167" s="443" t="n">
        <f aca="false">O58</f>
        <v>-22</v>
      </c>
      <c r="P167" s="443" t="n">
        <f aca="false">P58</f>
        <v>-30</v>
      </c>
      <c r="Q167" s="443" t="n">
        <f aca="false">Q58</f>
        <v>-23</v>
      </c>
      <c r="R167" s="443" t="n">
        <f aca="false">R58</f>
        <v>4</v>
      </c>
      <c r="S167" s="443" t="n">
        <f aca="false">S58</f>
        <v>-3</v>
      </c>
      <c r="T167" s="443" t="n">
        <f aca="false">T58</f>
        <v>6</v>
      </c>
      <c r="U167" s="443" t="n">
        <f aca="false">U58</f>
        <v>-5</v>
      </c>
      <c r="V167" s="443" t="n">
        <f aca="false">V58</f>
        <v>1</v>
      </c>
      <c r="W167" s="443" t="n">
        <f aca="false">W58</f>
        <v>2</v>
      </c>
      <c r="X167" s="443" t="n">
        <f aca="false">X58</f>
        <v>16</v>
      </c>
      <c r="Y167" s="444" t="n">
        <f aca="false">Y58</f>
        <v>13</v>
      </c>
      <c r="Z167" s="445" t="n">
        <f aca="false">SUM(B167:Y167)</f>
        <v>44</v>
      </c>
      <c r="AA167" s="446"/>
      <c r="AB167" s="447"/>
      <c r="AC167" s="447"/>
      <c r="AD167" s="447"/>
      <c r="AE167" s="447"/>
      <c r="AF167" s="447"/>
      <c r="AG167" s="447"/>
      <c r="AH167" s="447"/>
      <c r="AI167" s="447"/>
      <c r="AJ167" s="447"/>
      <c r="AK167" s="447"/>
      <c r="AL167" s="447"/>
      <c r="AM167" s="447"/>
      <c r="AN167" s="447"/>
      <c r="AO167" s="447"/>
      <c r="AP167" s="447"/>
      <c r="AQ167" s="447"/>
      <c r="AR167" s="447"/>
      <c r="AS167" s="447"/>
      <c r="AT167" s="447"/>
      <c r="AU167" s="447"/>
      <c r="AV167" s="447"/>
      <c r="AW167" s="447"/>
      <c r="AX167" s="447"/>
      <c r="AY167" s="447"/>
      <c r="AZ167" s="447"/>
      <c r="BA167" s="447"/>
      <c r="BB167" s="447"/>
      <c r="BC167" s="447"/>
      <c r="BD167" s="447"/>
      <c r="BE167" s="447"/>
      <c r="BF167" s="447"/>
      <c r="BG167" s="447"/>
      <c r="BH167" s="447"/>
      <c r="BI167" s="447"/>
      <c r="BJ167" s="447"/>
      <c r="BK167" s="447"/>
      <c r="BL167" s="447"/>
      <c r="BM167" s="447"/>
      <c r="BN167" s="447"/>
      <c r="BO167" s="447"/>
      <c r="BP167" s="447"/>
      <c r="BQ167" s="447"/>
      <c r="BR167" s="447"/>
      <c r="BS167" s="447"/>
      <c r="BT167" s="447"/>
      <c r="BU167" s="447"/>
      <c r="BV167" s="447"/>
      <c r="BW167" s="447"/>
      <c r="BX167" s="447"/>
      <c r="BY167" s="447"/>
      <c r="BZ167" s="447"/>
      <c r="CA167" s="447"/>
      <c r="CB167" s="447"/>
      <c r="CC167" s="447"/>
      <c r="CD167" s="447"/>
      <c r="CE167" s="447"/>
      <c r="CF167" s="447"/>
      <c r="CG167" s="447"/>
      <c r="CH167" s="447"/>
      <c r="CI167" s="447"/>
      <c r="CJ167" s="447"/>
      <c r="CK167" s="447"/>
      <c r="CL167" s="447"/>
      <c r="CM167" s="447"/>
      <c r="CN167" s="447"/>
      <c r="CO167" s="447"/>
      <c r="CP167" s="447"/>
      <c r="CQ167" s="447"/>
      <c r="CR167" s="447"/>
      <c r="CS167" s="447"/>
      <c r="CT167" s="447"/>
      <c r="CU167" s="447"/>
      <c r="CV167" s="447"/>
      <c r="CW167" s="447"/>
      <c r="CX167" s="447"/>
      <c r="CY167" s="447"/>
      <c r="CZ167" s="447"/>
      <c r="DA167" s="447"/>
      <c r="DB167" s="447"/>
      <c r="DC167" s="447"/>
      <c r="DD167" s="447"/>
      <c r="DE167" s="447"/>
      <c r="DF167" s="447"/>
      <c r="DG167" s="447"/>
      <c r="DH167" s="447"/>
      <c r="DI167" s="447"/>
      <c r="DJ167" s="447"/>
      <c r="DK167" s="447"/>
      <c r="DL167" s="447"/>
      <c r="DM167" s="447"/>
      <c r="DN167" s="447"/>
      <c r="DO167" s="447"/>
      <c r="DP167" s="447"/>
      <c r="DQ167" s="447"/>
      <c r="DR167" s="447"/>
      <c r="DS167" s="447"/>
      <c r="DT167" s="447"/>
      <c r="DU167" s="447"/>
      <c r="DV167" s="447"/>
      <c r="DW167" s="447"/>
      <c r="DX167" s="447"/>
      <c r="DY167" s="447"/>
      <c r="DZ167" s="447"/>
      <c r="EA167" s="447"/>
      <c r="EB167" s="447"/>
      <c r="EC167" s="447"/>
      <c r="ED167" s="447"/>
      <c r="EE167" s="447"/>
      <c r="EF167" s="447"/>
      <c r="EG167" s="447"/>
      <c r="EH167" s="447"/>
      <c r="EI167" s="447"/>
      <c r="EJ167" s="447"/>
      <c r="EK167" s="447"/>
      <c r="EL167" s="447"/>
      <c r="EM167" s="447"/>
      <c r="EN167" s="447"/>
      <c r="EO167" s="447"/>
      <c r="EP167" s="447"/>
      <c r="EQ167" s="447"/>
      <c r="ER167" s="447"/>
      <c r="ES167" s="447"/>
      <c r="ET167" s="447"/>
      <c r="EU167" s="447"/>
      <c r="EV167" s="447"/>
      <c r="EW167" s="447"/>
      <c r="EX167" s="447"/>
      <c r="EY167" s="447"/>
      <c r="EZ167" s="447"/>
      <c r="FA167" s="447"/>
      <c r="FB167" s="447"/>
      <c r="FC167" s="447"/>
      <c r="FD167" s="447"/>
      <c r="FE167" s="447"/>
      <c r="FF167" s="447"/>
      <c r="FG167" s="447"/>
      <c r="FH167" s="447"/>
      <c r="FI167" s="447"/>
      <c r="FJ167" s="447"/>
      <c r="FK167" s="447"/>
      <c r="FL167" s="447"/>
      <c r="FM167" s="447"/>
      <c r="FN167" s="447"/>
      <c r="FO167" s="447"/>
      <c r="FP167" s="447"/>
      <c r="FQ167" s="447"/>
      <c r="FR167" s="447"/>
      <c r="FS167" s="447"/>
      <c r="FT167" s="447"/>
      <c r="FU167" s="447"/>
      <c r="FV167" s="447"/>
      <c r="FW167" s="447"/>
      <c r="FX167" s="447"/>
      <c r="FY167" s="447"/>
      <c r="FZ167" s="447"/>
      <c r="GA167" s="447"/>
      <c r="GB167" s="447"/>
      <c r="GC167" s="447"/>
      <c r="GD167" s="447"/>
      <c r="GE167" s="447"/>
      <c r="GF167" s="447"/>
      <c r="GG167" s="447"/>
      <c r="GH167" s="447"/>
      <c r="GI167" s="447"/>
      <c r="GJ167" s="447"/>
      <c r="GK167" s="447"/>
      <c r="GL167" s="447"/>
      <c r="GM167" s="447"/>
      <c r="GN167" s="447"/>
      <c r="GO167" s="447"/>
      <c r="GP167" s="447"/>
      <c r="GQ167" s="447"/>
      <c r="GR167" s="447"/>
      <c r="GS167" s="447"/>
      <c r="GT167" s="447"/>
      <c r="GU167" s="447"/>
      <c r="GV167" s="447"/>
      <c r="GW167" s="447"/>
      <c r="GX167" s="447"/>
      <c r="GY167" s="447"/>
      <c r="GZ167" s="447"/>
      <c r="HA167" s="447"/>
      <c r="HB167" s="447"/>
      <c r="HC167" s="447"/>
      <c r="HD167" s="447"/>
      <c r="HE167" s="447"/>
      <c r="HF167" s="447"/>
      <c r="HG167" s="447"/>
      <c r="HH167" s="447"/>
      <c r="HI167" s="447"/>
      <c r="HJ167" s="447"/>
      <c r="HK167" s="447"/>
      <c r="HL167" s="447"/>
      <c r="HM167" s="447"/>
      <c r="HN167" s="447"/>
      <c r="HO167" s="447"/>
      <c r="HP167" s="447"/>
      <c r="HQ167" s="447"/>
      <c r="HR167" s="447"/>
      <c r="HS167" s="447"/>
      <c r="HT167" s="447"/>
      <c r="HU167" s="447"/>
      <c r="HV167" s="447"/>
      <c r="HW167" s="447"/>
      <c r="HX167" s="447"/>
      <c r="HY167" s="447"/>
      <c r="HZ167" s="447"/>
      <c r="IA167" s="447"/>
      <c r="IB167" s="447"/>
      <c r="IC167" s="447"/>
      <c r="ID167" s="447"/>
      <c r="IE167" s="447"/>
      <c r="IF167" s="447"/>
      <c r="IG167" s="447"/>
      <c r="IH167" s="447"/>
      <c r="II167" s="447"/>
      <c r="IJ167" s="447"/>
      <c r="IK167" s="447"/>
      <c r="IL167" s="447"/>
      <c r="IM167" s="447"/>
      <c r="IN167" s="447"/>
      <c r="IO167" s="447"/>
      <c r="IP167" s="447"/>
      <c r="IQ167" s="447"/>
      <c r="IR167" s="447"/>
      <c r="IS167" s="447"/>
      <c r="IT167" s="447"/>
      <c r="IU167" s="447"/>
      <c r="IV167" s="447"/>
      <c r="IW167" s="447"/>
    </row>
    <row r="168" customFormat="false" ht="13.5" hidden="true" customHeight="false" outlineLevel="0" collapsed="false">
      <c r="A168" s="448" t="s">
        <v>154</v>
      </c>
      <c r="B168" s="449" t="n">
        <f aca="false">B167+B166</f>
        <v>457</v>
      </c>
      <c r="C168" s="449" t="n">
        <f aca="false">C167+C166</f>
        <v>416</v>
      </c>
      <c r="D168" s="449" t="n">
        <f aca="false">D167+D166</f>
        <v>393</v>
      </c>
      <c r="E168" s="449" t="n">
        <f aca="false">E167+E166</f>
        <v>411</v>
      </c>
      <c r="F168" s="449" t="n">
        <f aca="false">F167+F166</f>
        <v>407</v>
      </c>
      <c r="G168" s="449" t="n">
        <f aca="false">G167+G166</f>
        <v>373</v>
      </c>
      <c r="H168" s="449" t="n">
        <f aca="false">H167+H166</f>
        <v>354</v>
      </c>
      <c r="I168" s="449" t="n">
        <f aca="false">I167+I166</f>
        <v>330</v>
      </c>
      <c r="J168" s="449" t="n">
        <f aca="false">J167+J166</f>
        <v>297</v>
      </c>
      <c r="K168" s="449" t="n">
        <f aca="false">K167+K166</f>
        <v>235</v>
      </c>
      <c r="L168" s="449" t="n">
        <f aca="false">L167+L166</f>
        <v>200</v>
      </c>
      <c r="M168" s="449" t="e">
        <f aca="false">M167+M166</f>
        <v>#REF!</v>
      </c>
      <c r="N168" s="449" t="n">
        <f aca="false">N167+N166</f>
        <v>146</v>
      </c>
      <c r="O168" s="449" t="n">
        <f aca="false">O167+O166</f>
        <v>82</v>
      </c>
      <c r="P168" s="449" t="n">
        <f aca="false">P167+P166</f>
        <v>97</v>
      </c>
      <c r="Q168" s="449" t="n">
        <f aca="false">Q167+Q166</f>
        <v>114</v>
      </c>
      <c r="R168" s="449" t="n">
        <f aca="false">R167+R166</f>
        <v>115</v>
      </c>
      <c r="S168" s="449" t="n">
        <f aca="false">S167+S166</f>
        <v>138</v>
      </c>
      <c r="T168" s="449" t="n">
        <f aca="false">T167+T166</f>
        <v>226</v>
      </c>
      <c r="U168" s="449" t="n">
        <f aca="false">U167+U166</f>
        <v>244</v>
      </c>
      <c r="V168" s="449" t="n">
        <f aca="false">V167+V166</f>
        <v>210</v>
      </c>
      <c r="W168" s="449" t="n">
        <f aca="false">W167+W166</f>
        <v>254</v>
      </c>
      <c r="X168" s="449" t="n">
        <f aca="false">X167+X166</f>
        <v>343</v>
      </c>
      <c r="Y168" s="449" t="n">
        <f aca="false">Y167+Y166</f>
        <v>326</v>
      </c>
      <c r="Z168" s="450" t="e">
        <f aca="false">SUM(B168:Y168)</f>
        <v>#REF!</v>
      </c>
    </row>
    <row r="169" customFormat="false" ht="13.5" hidden="false" customHeight="false" outlineLevel="0" collapsed="false">
      <c r="A169" s="451"/>
      <c r="B169" s="452"/>
      <c r="C169" s="452"/>
      <c r="D169" s="452"/>
      <c r="E169" s="452"/>
      <c r="F169" s="452"/>
      <c r="G169" s="452"/>
      <c r="H169" s="452"/>
      <c r="I169" s="452"/>
      <c r="J169" s="452"/>
      <c r="K169" s="452"/>
      <c r="L169" s="452"/>
      <c r="M169" s="452"/>
      <c r="N169" s="452"/>
      <c r="O169" s="452"/>
      <c r="P169" s="452"/>
      <c r="Q169" s="452"/>
      <c r="R169" s="452"/>
      <c r="S169" s="452"/>
      <c r="T169" s="452"/>
      <c r="U169" s="452"/>
      <c r="V169" s="452"/>
      <c r="W169" s="452"/>
      <c r="X169" s="452"/>
      <c r="Y169" s="452"/>
      <c r="Z169" s="450" t="e">
        <f aca="false">Z166+Z167</f>
        <v>#REF!</v>
      </c>
      <c r="AA169" s="210" t="s">
        <v>155</v>
      </c>
    </row>
    <row r="170" customFormat="false" ht="43.5" hidden="false" customHeight="true" outlineLevel="0" collapsed="false">
      <c r="A170" s="453" t="s">
        <v>156</v>
      </c>
      <c r="B170" s="454"/>
      <c r="C170" s="455"/>
      <c r="D170" s="455"/>
      <c r="E170" s="455"/>
      <c r="F170" s="455"/>
      <c r="G170" s="455"/>
      <c r="H170" s="456"/>
      <c r="I170" s="456"/>
      <c r="J170" s="456"/>
      <c r="K170" s="456"/>
      <c r="L170" s="456"/>
      <c r="M170" s="456"/>
      <c r="N170" s="456"/>
      <c r="O170" s="456"/>
      <c r="P170" s="456"/>
      <c r="Q170" s="456"/>
      <c r="R170" s="456"/>
      <c r="S170" s="456"/>
      <c r="T170" s="456"/>
      <c r="U170" s="456"/>
      <c r="V170" s="456"/>
      <c r="W170" s="456"/>
      <c r="X170" s="456"/>
      <c r="Y170" s="456"/>
      <c r="Z170" s="457"/>
    </row>
    <row r="171" customFormat="false" ht="28.5" hidden="false" customHeight="true" outlineLevel="0" collapsed="false">
      <c r="A171" s="458" t="s">
        <v>157</v>
      </c>
      <c r="B171" s="45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545</v>
      </c>
      <c r="C171" s="45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591</v>
      </c>
      <c r="D171" s="45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636</v>
      </c>
      <c r="E171" s="45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642</v>
      </c>
      <c r="F171" s="45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641</v>
      </c>
      <c r="G171" s="45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585</v>
      </c>
      <c r="H171" s="45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610</v>
      </c>
      <c r="I171" s="45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595</v>
      </c>
      <c r="J171" s="45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570</v>
      </c>
      <c r="K171" s="45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603</v>
      </c>
      <c r="L171" s="45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543</v>
      </c>
      <c r="M171" s="45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529</v>
      </c>
      <c r="N171" s="45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544</v>
      </c>
      <c r="O171" s="45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485</v>
      </c>
      <c r="P171" s="45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510</v>
      </c>
      <c r="Q171" s="45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523</v>
      </c>
      <c r="R171" s="45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498</v>
      </c>
      <c r="S171" s="45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530</v>
      </c>
      <c r="T171" s="45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510</v>
      </c>
      <c r="U171" s="45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512</v>
      </c>
      <c r="V171" s="45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558</v>
      </c>
      <c r="W171" s="45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625</v>
      </c>
      <c r="X171" s="45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662</v>
      </c>
      <c r="Y171" s="46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672</v>
      </c>
      <c r="Z171" s="433"/>
    </row>
    <row r="172" customFormat="false" ht="28.5" hidden="false" customHeight="true" outlineLevel="0" collapsed="false">
      <c r="A172" s="461" t="s">
        <v>158</v>
      </c>
      <c r="B172" s="46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46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46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46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46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258</v>
      </c>
      <c r="G172" s="46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258</v>
      </c>
      <c r="H172" s="46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213</v>
      </c>
      <c r="I172" s="46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222</v>
      </c>
      <c r="J172" s="46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222</v>
      </c>
      <c r="K172" s="46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6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6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6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6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6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6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6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6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6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6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6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6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6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6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33"/>
    </row>
    <row r="173" customFormat="false" ht="12.75" hidden="true" customHeight="false" outlineLevel="0" collapsed="false">
      <c r="A173" s="464" t="s">
        <v>159</v>
      </c>
      <c r="B173" s="465" t="e">
        <f aca="false">B22+B23+#REF!</f>
        <v>#REF!</v>
      </c>
      <c r="C173" s="465" t="e">
        <f aca="false">C22+C23+#REF!</f>
        <v>#REF!</v>
      </c>
      <c r="D173" s="465" t="e">
        <f aca="false">D22+D23+#REF!</f>
        <v>#REF!</v>
      </c>
      <c r="E173" s="465" t="e">
        <f aca="false">E22+E23+#REF!</f>
        <v>#REF!</v>
      </c>
      <c r="F173" s="465" t="e">
        <f aca="false">F22+F23+#REF!</f>
        <v>#REF!</v>
      </c>
      <c r="G173" s="465" t="e">
        <f aca="false">G22+G23+#REF!</f>
        <v>#REF!</v>
      </c>
      <c r="H173" s="465" t="e">
        <f aca="false">H22+H23+#REF!</f>
        <v>#REF!</v>
      </c>
      <c r="I173" s="465" t="e">
        <f aca="false">I22+I23+#REF!</f>
        <v>#REF!</v>
      </c>
      <c r="J173" s="465" t="e">
        <f aca="false">J22+J23+#REF!</f>
        <v>#REF!</v>
      </c>
      <c r="K173" s="465" t="e">
        <f aca="false">K22+K23+#REF!</f>
        <v>#REF!</v>
      </c>
      <c r="L173" s="465" t="e">
        <f aca="false">L22+L23+#REF!</f>
        <v>#REF!</v>
      </c>
      <c r="M173" s="465" t="e">
        <f aca="false">M22+M23+#REF!</f>
        <v>#REF!</v>
      </c>
      <c r="N173" s="465" t="e">
        <f aca="false">N22+N23+#REF!</f>
        <v>#REF!</v>
      </c>
      <c r="O173" s="465" t="e">
        <f aca="false">O22+O23+#REF!</f>
        <v>#REF!</v>
      </c>
      <c r="P173" s="465" t="e">
        <f aca="false">P22+P23+#REF!</f>
        <v>#REF!</v>
      </c>
      <c r="Q173" s="465" t="e">
        <f aca="false">Q22+Q23+#REF!</f>
        <v>#REF!</v>
      </c>
      <c r="R173" s="465" t="e">
        <f aca="false">R22+R23+#REF!</f>
        <v>#REF!</v>
      </c>
      <c r="S173" s="465" t="e">
        <f aca="false">S22+S23+#REF!</f>
        <v>#REF!</v>
      </c>
      <c r="T173" s="465" t="e">
        <f aca="false">T22+T23+#REF!</f>
        <v>#REF!</v>
      </c>
      <c r="U173" s="465" t="e">
        <f aca="false">U22+U23+#REF!</f>
        <v>#REF!</v>
      </c>
      <c r="V173" s="465" t="e">
        <f aca="false">V22+V23+#REF!</f>
        <v>#REF!</v>
      </c>
      <c r="W173" s="465" t="e">
        <f aca="false">W22+W23+#REF!</f>
        <v>#REF!</v>
      </c>
      <c r="X173" s="465" t="e">
        <f aca="false">X22+X23+#REF!</f>
        <v>#REF!</v>
      </c>
      <c r="Y173" s="466" t="e">
        <f aca="false">Y22+Y23+#REF!</f>
        <v>#REF!</v>
      </c>
      <c r="Z173" s="437"/>
    </row>
    <row r="174" customFormat="false" ht="12.75" hidden="false" customHeight="false" outlineLevel="0" collapsed="false">
      <c r="B174" s="465"/>
      <c r="C174" s="452"/>
      <c r="D174" s="452"/>
      <c r="E174" s="452"/>
      <c r="F174" s="452"/>
      <c r="G174" s="452"/>
      <c r="H174" s="452"/>
      <c r="I174" s="452"/>
      <c r="J174" s="452"/>
      <c r="K174" s="452"/>
      <c r="L174" s="452"/>
      <c r="M174" s="452"/>
      <c r="N174" s="452"/>
      <c r="O174" s="452"/>
      <c r="P174" s="452"/>
      <c r="Q174" s="452"/>
      <c r="R174" s="452"/>
      <c r="S174" s="452"/>
      <c r="T174" s="452"/>
      <c r="U174" s="452"/>
      <c r="V174" s="452"/>
      <c r="W174" s="452"/>
      <c r="X174" s="452"/>
      <c r="Y174" s="452"/>
      <c r="Z174" s="433"/>
    </row>
    <row r="175" customFormat="false" ht="12.75" hidden="false" customHeight="false" outlineLevel="0" collapsed="false">
      <c r="B175" s="467" t="s">
        <v>160</v>
      </c>
      <c r="C175" s="468"/>
      <c r="D175" s="468"/>
      <c r="E175" s="468"/>
      <c r="F175" s="468"/>
      <c r="G175" s="469"/>
      <c r="H175" s="470" t="s">
        <v>161</v>
      </c>
      <c r="I175" s="471"/>
      <c r="J175" s="471"/>
      <c r="K175" s="472" t="e">
        <f aca="false">Z88</f>
        <v>#VALUE!</v>
      </c>
      <c r="L175" s="473"/>
      <c r="M175" s="473"/>
      <c r="N175" s="473"/>
      <c r="O175" s="473"/>
      <c r="P175" s="474"/>
      <c r="AA175" s="0"/>
    </row>
    <row r="176" customFormat="false" ht="12.75" hidden="false" customHeight="false" outlineLevel="0" collapsed="false">
      <c r="B176" s="475" t="s">
        <v>162</v>
      </c>
      <c r="C176" s="212"/>
      <c r="D176" s="212"/>
      <c r="E176" s="212"/>
      <c r="F176" s="212"/>
      <c r="G176" s="212"/>
      <c r="H176" s="476" t="s">
        <v>163</v>
      </c>
      <c r="I176" s="477"/>
      <c r="J176" s="477"/>
      <c r="K176" s="478" t="n">
        <v>524</v>
      </c>
      <c r="L176" s="212" t="s">
        <v>164</v>
      </c>
      <c r="M176" s="212"/>
      <c r="N176" s="212"/>
      <c r="O176" s="212"/>
      <c r="P176" s="479"/>
    </row>
    <row r="177" customFormat="false" ht="12.75" hidden="false" customHeight="false" outlineLevel="0" collapsed="false">
      <c r="B177" s="475" t="s">
        <v>165</v>
      </c>
      <c r="C177" s="212"/>
      <c r="D177" s="212"/>
      <c r="E177" s="212"/>
      <c r="F177" s="212"/>
      <c r="G177" s="212"/>
      <c r="H177" s="212"/>
      <c r="I177" s="212"/>
      <c r="J177" s="212"/>
      <c r="K177" s="212"/>
      <c r="L177" s="212"/>
      <c r="M177" s="212"/>
      <c r="N177" s="212"/>
      <c r="O177" s="212"/>
      <c r="P177" s="479"/>
    </row>
    <row r="178" customFormat="false" ht="12.75" hidden="false" customHeight="false" outlineLevel="0" collapsed="false">
      <c r="B178" s="475" t="s">
        <v>166</v>
      </c>
      <c r="C178" s="212"/>
      <c r="D178" s="212"/>
      <c r="E178" s="212"/>
      <c r="F178" s="212"/>
      <c r="G178" s="212"/>
      <c r="H178" s="212"/>
      <c r="I178" s="212"/>
      <c r="J178" s="212"/>
      <c r="K178" s="212"/>
      <c r="L178" s="212"/>
      <c r="M178" s="212"/>
      <c r="N178" s="212"/>
      <c r="O178" s="212"/>
      <c r="P178" s="479"/>
    </row>
    <row r="179" customFormat="false" ht="12.75" hidden="false" customHeight="false" outlineLevel="0" collapsed="false">
      <c r="B179" s="475" t="s">
        <v>167</v>
      </c>
      <c r="C179" s="212"/>
      <c r="D179" s="212"/>
      <c r="E179" s="212"/>
      <c r="F179" s="212"/>
      <c r="G179" s="212"/>
      <c r="H179" s="212"/>
      <c r="I179" s="212"/>
      <c r="J179" s="212"/>
      <c r="K179" s="212"/>
      <c r="L179" s="212"/>
      <c r="M179" s="212"/>
      <c r="N179" s="212"/>
      <c r="O179" s="212"/>
      <c r="P179" s="479"/>
    </row>
    <row r="180" customFormat="false" ht="12.75" hidden="false" customHeight="false" outlineLevel="0" collapsed="false">
      <c r="B180" s="475" t="s">
        <v>168</v>
      </c>
      <c r="C180" s="212"/>
      <c r="D180" s="212"/>
      <c r="E180" s="212"/>
      <c r="F180" s="212"/>
      <c r="G180" s="212"/>
      <c r="H180" s="212"/>
      <c r="I180" s="212"/>
      <c r="J180" s="212"/>
      <c r="K180" s="212"/>
      <c r="L180" s="212"/>
      <c r="M180" s="212"/>
      <c r="N180" s="212"/>
      <c r="O180" s="212"/>
      <c r="P180" s="479"/>
    </row>
    <row r="181" customFormat="false" ht="12.75" hidden="false" customHeight="false" outlineLevel="0" collapsed="false">
      <c r="B181" s="480" t="s">
        <v>169</v>
      </c>
      <c r="C181" s="481"/>
      <c r="D181" s="212"/>
      <c r="E181" s="212"/>
      <c r="F181" s="212"/>
      <c r="G181" s="212"/>
      <c r="H181" s="212"/>
      <c r="I181" s="212"/>
      <c r="J181" s="212"/>
      <c r="K181" s="212"/>
      <c r="L181" s="212"/>
      <c r="M181" s="212"/>
      <c r="N181" s="212"/>
      <c r="O181" s="212"/>
      <c r="P181" s="479"/>
    </row>
    <row r="182" customFormat="false" ht="12.75" hidden="false" customHeight="false" outlineLevel="0" collapsed="false">
      <c r="B182" s="482" t="s">
        <v>170</v>
      </c>
      <c r="C182" s="212"/>
      <c r="D182" s="212"/>
      <c r="E182" s="212"/>
      <c r="F182" s="212"/>
      <c r="G182" s="212"/>
      <c r="H182" s="212"/>
      <c r="I182" s="212"/>
      <c r="J182" s="212"/>
      <c r="K182" s="212"/>
      <c r="L182" s="212"/>
      <c r="M182" s="212"/>
      <c r="N182" s="212"/>
      <c r="O182" s="212"/>
      <c r="P182" s="479"/>
    </row>
    <row r="183" customFormat="false" ht="12.75" hidden="false" customHeight="false" outlineLevel="0" collapsed="false">
      <c r="B183" s="483" t="s">
        <v>171</v>
      </c>
      <c r="C183" s="212"/>
      <c r="D183" s="212"/>
      <c r="E183" s="212"/>
      <c r="F183" s="212"/>
      <c r="G183" s="212"/>
      <c r="H183" s="212"/>
      <c r="I183" s="212"/>
      <c r="J183" s="212"/>
      <c r="K183" s="212"/>
      <c r="L183" s="212"/>
      <c r="M183" s="212"/>
      <c r="N183" s="212"/>
      <c r="O183" s="212"/>
      <c r="P183" s="479"/>
    </row>
    <row r="184" customFormat="false" ht="12.75" hidden="false" customHeight="false" outlineLevel="0" collapsed="false">
      <c r="B184" s="484"/>
      <c r="C184" s="485"/>
      <c r="D184" s="485"/>
      <c r="E184" s="485"/>
      <c r="F184" s="485"/>
      <c r="G184" s="485"/>
      <c r="H184" s="485"/>
      <c r="I184" s="485"/>
      <c r="J184" s="485"/>
      <c r="K184" s="485"/>
      <c r="L184" s="485"/>
      <c r="M184" s="485"/>
      <c r="N184" s="485"/>
      <c r="O184" s="485"/>
      <c r="P184" s="486"/>
    </row>
    <row r="185" customFormat="false" ht="12.75" hidden="false" customHeight="false" outlineLevel="0" collapsed="false">
      <c r="B185" s="487"/>
      <c r="C185" s="487"/>
      <c r="D185" s="487"/>
      <c r="E185" s="487"/>
      <c r="F185" s="487"/>
      <c r="G185" s="487"/>
      <c r="H185" s="487"/>
      <c r="I185" s="487"/>
      <c r="J185" s="487"/>
      <c r="K185" s="487"/>
      <c r="L185" s="487"/>
      <c r="M185" s="487"/>
      <c r="N185" s="487"/>
      <c r="O185" s="487"/>
      <c r="P185" s="487"/>
      <c r="Q185" s="487"/>
      <c r="R185" s="487"/>
      <c r="S185" s="487"/>
      <c r="T185" s="487"/>
      <c r="U185" s="487"/>
      <c r="V185" s="487"/>
      <c r="W185" s="487"/>
      <c r="X185" s="487"/>
      <c r="Y185" s="487"/>
      <c r="Z185" s="487"/>
    </row>
    <row r="198" customFormat="false" ht="12.75" hidden="false" customHeight="false" outlineLevel="0" collapsed="false">
      <c r="A198" s="488"/>
      <c r="B198" s="433"/>
      <c r="C198" s="433"/>
      <c r="D198" s="433"/>
      <c r="E198" s="433"/>
      <c r="F198" s="433"/>
      <c r="G198" s="433"/>
      <c r="H198" s="433"/>
      <c r="I198" s="433"/>
      <c r="J198" s="433"/>
      <c r="K198" s="433"/>
      <c r="L198" s="433"/>
      <c r="M198" s="433"/>
      <c r="N198" s="433"/>
      <c r="O198" s="433"/>
      <c r="P198" s="433"/>
      <c r="Q198" s="433"/>
      <c r="R198" s="433"/>
      <c r="S198" s="433"/>
      <c r="T198" s="433"/>
      <c r="U198" s="433"/>
      <c r="V198" s="433"/>
      <c r="W198" s="433"/>
      <c r="X198" s="433"/>
      <c r="Y198" s="433"/>
    </row>
    <row r="199" customFormat="false" ht="12.75" hidden="false" customHeight="false" outlineLevel="0" collapsed="false">
      <c r="A199" s="488"/>
    </row>
    <row r="200" customFormat="false" ht="12.75" hidden="false" customHeight="false" outlineLevel="0" collapsed="false">
      <c r="A200" s="488"/>
    </row>
    <row r="222" customFormat="false" ht="12.75" hidden="false" customHeight="false" outlineLevel="0" collapsed="false">
      <c r="E222" s="489"/>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90" width="33.99"/>
    <col collapsed="false" customWidth="true" hidden="false" outlineLevel="0" max="2" min="2" style="490" width="40.56"/>
    <col collapsed="false" customWidth="false" hidden="false" outlineLevel="0" max="5" min="3" style="490" width="9.14"/>
    <col collapsed="false" customWidth="true" hidden="false" outlineLevel="0" max="6" min="6" style="490" width="15.99"/>
    <col collapsed="false" customWidth="true" hidden="false" outlineLevel="0" max="7" min="7" style="490" width="11.28"/>
    <col collapsed="false" customWidth="true" hidden="false" outlineLevel="0" max="8" min="8" style="490" width="10.41"/>
    <col collapsed="false" customWidth="false" hidden="false" outlineLevel="0" max="9" min="9" style="490" width="9.14"/>
    <col collapsed="false" customWidth="true" hidden="false" outlineLevel="0" max="10" min="10" style="490" width="11.56"/>
    <col collapsed="false" customWidth="true" hidden="false" outlineLevel="0" max="11" min="11" style="490" width="11.85"/>
    <col collapsed="false" customWidth="true" hidden="false" outlineLevel="0" max="12" min="12" style="490" width="13.41"/>
    <col collapsed="false" customWidth="false" hidden="false" outlineLevel="0" max="257" min="13" style="490" width="9.14"/>
  </cols>
  <sheetData>
    <row r="1" customFormat="false" ht="12.75" hidden="false" customHeight="false" outlineLevel="0" collapsed="false">
      <c r="B1" s="491"/>
      <c r="C1" s="490" t="str">
        <f aca="false">"MUST be updated DAILY"</f>
        <v>MUST be updated DAILY</v>
      </c>
    </row>
    <row r="2" customFormat="false" ht="12.75" hidden="false" customHeight="false" outlineLevel="0" collapsed="false">
      <c r="B2" s="492"/>
      <c r="C2" s="490" t="str">
        <f aca="false">"MAY be updated DAILY"</f>
        <v>MAY be updated DAILY</v>
      </c>
    </row>
    <row r="3" customFormat="false" ht="12.75" hidden="false" customHeight="false" outlineLevel="0" collapsed="false">
      <c r="B3" s="493"/>
      <c r="C3" s="490" t="str">
        <f aca="false">"MUST be updated MONTHLY"</f>
        <v>MUST be updated MONTHLY</v>
      </c>
    </row>
    <row r="5" customFormat="false" ht="12.75" hidden="false" customHeight="false" outlineLevel="0" collapsed="false">
      <c r="A5" s="494" t="s">
        <v>172</v>
      </c>
      <c r="E5" s="494" t="s">
        <v>173</v>
      </c>
    </row>
    <row r="6" customFormat="false" ht="12.75" hidden="false" customHeight="false" outlineLevel="0" collapsed="false">
      <c r="A6" s="490" t="s">
        <v>174</v>
      </c>
      <c r="C6" s="495" t="n">
        <v>1.455</v>
      </c>
      <c r="E6" s="490" t="s">
        <v>175</v>
      </c>
      <c r="G6" s="495" t="n">
        <v>1.515</v>
      </c>
    </row>
    <row r="7" customFormat="false" ht="12.75" hidden="false" customHeight="false" outlineLevel="0" collapsed="false">
      <c r="A7" s="490" t="s">
        <v>176</v>
      </c>
      <c r="C7" s="496" t="n">
        <f aca="false">J49</f>
        <v>2.09</v>
      </c>
      <c r="E7" s="490" t="s">
        <v>177</v>
      </c>
      <c r="G7" s="496" t="n">
        <f aca="false">K49</f>
        <v>1.96</v>
      </c>
    </row>
    <row r="8" customFormat="false" ht="12.75" hidden="false" customHeight="false" outlineLevel="0" collapsed="false">
      <c r="A8" s="490" t="s">
        <v>178</v>
      </c>
      <c r="C8" s="496" t="n">
        <f aca="false">J49</f>
        <v>2.09</v>
      </c>
    </row>
    <row r="10" customFormat="false" ht="12.75" hidden="false" customHeight="false" outlineLevel="0" collapsed="false">
      <c r="A10" s="490" t="s">
        <v>179</v>
      </c>
      <c r="C10" s="497"/>
      <c r="D10" s="497"/>
      <c r="E10" s="497"/>
      <c r="F10" s="497" t="s">
        <v>180</v>
      </c>
      <c r="G10" s="497" t="s">
        <v>181</v>
      </c>
    </row>
    <row r="11" customFormat="false" ht="12.75" hidden="false" customHeight="false" outlineLevel="0" collapsed="false">
      <c r="C11" s="498" t="s">
        <v>182</v>
      </c>
      <c r="D11" s="498" t="s">
        <v>183</v>
      </c>
      <c r="E11" s="498" t="s">
        <v>184</v>
      </c>
      <c r="F11" s="498" t="s">
        <v>185</v>
      </c>
      <c r="G11" s="498" t="s">
        <v>186</v>
      </c>
    </row>
    <row r="12" customFormat="false" ht="12.75" hidden="false" customHeight="false" outlineLevel="0" collapsed="false">
      <c r="B12" s="499" t="s">
        <v>187</v>
      </c>
      <c r="C12" s="500" t="n">
        <v>1</v>
      </c>
      <c r="D12" s="500" t="n">
        <v>0</v>
      </c>
      <c r="E12" s="501" t="e">
        <f aca="false">-INDEX(Economics!$A$34:$D$45,MATCH(B12,Economics!$A$34:$A$45,0),4)/F12</f>
        <v>#VALUE!</v>
      </c>
      <c r="F12" s="502" t="n">
        <f aca="false">(D12*$C$6)+(C12*$C$7)</f>
        <v>2.09</v>
      </c>
      <c r="G12" s="501" t="e">
        <f aca="false">E12*F12</f>
        <v>#VALUE!</v>
      </c>
      <c r="H12" s="502"/>
    </row>
    <row r="13" customFormat="false" ht="12.75" hidden="false" customHeight="false" outlineLevel="0" collapsed="false">
      <c r="B13" s="499" t="s">
        <v>188</v>
      </c>
      <c r="C13" s="500" t="n">
        <v>1</v>
      </c>
      <c r="D13" s="500" t="n">
        <v>0</v>
      </c>
      <c r="E13" s="501" t="e">
        <f aca="false">-INDEX(Economics!$A$34:$D$45,MATCH(Fuel!B13,Economics!$A$34:$A$45,0),4)/Fuel!F13</f>
        <v>#VALUE!</v>
      </c>
      <c r="F13" s="502" t="n">
        <f aca="false">(D13*$C$6)+(C13*$C$7)</f>
        <v>2.09</v>
      </c>
      <c r="G13" s="501" t="e">
        <f aca="false">E13*F13</f>
        <v>#VALUE!</v>
      </c>
      <c r="H13" s="502"/>
    </row>
    <row r="14" customFormat="false" ht="12.75" hidden="false" customHeight="false" outlineLevel="0" collapsed="false">
      <c r="B14" s="499" t="s">
        <v>189</v>
      </c>
      <c r="C14" s="500" t="n">
        <v>1</v>
      </c>
      <c r="D14" s="500" t="n">
        <v>0</v>
      </c>
      <c r="E14" s="501" t="e">
        <f aca="false">-INDEX(Economics!$A$34:$D$45,MATCH(Fuel!B14,Economics!$A$34:$A$45,0),4)/Fuel!F14</f>
        <v>#VALUE!</v>
      </c>
      <c r="F14" s="502" t="n">
        <f aca="false">(D14*$C$6)+(C14*$C$7)</f>
        <v>2.09</v>
      </c>
      <c r="G14" s="501" t="e">
        <f aca="false">E14*F14</f>
        <v>#VALUE!</v>
      </c>
      <c r="H14" s="502"/>
    </row>
    <row r="15" customFormat="false" ht="12.75" hidden="false" customHeight="false" outlineLevel="0" collapsed="false">
      <c r="B15" s="503" t="s">
        <v>111</v>
      </c>
      <c r="E15" s="504" t="e">
        <f aca="false">SUM(E12:E14)</f>
        <v>#VALUE!</v>
      </c>
      <c r="F15" s="505"/>
      <c r="G15" s="504" t="e">
        <f aca="false">SUM(G12:G14)</f>
        <v>#VALUE!</v>
      </c>
      <c r="H15" s="502"/>
    </row>
    <row r="16" customFormat="false" ht="12.75" hidden="false" customHeight="false" outlineLevel="0" collapsed="false">
      <c r="E16" s="501"/>
      <c r="F16" s="502"/>
      <c r="G16" s="502"/>
      <c r="H16" s="502"/>
    </row>
    <row r="17" customFormat="false" ht="12.75" hidden="false" customHeight="false" outlineLevel="0" collapsed="false">
      <c r="A17" s="490" t="s">
        <v>190</v>
      </c>
      <c r="F17" s="502"/>
      <c r="G17" s="502"/>
      <c r="H17" s="502"/>
    </row>
    <row r="18" customFormat="false" ht="12.75" hidden="false" customHeight="false" outlineLevel="0" collapsed="false">
      <c r="B18" s="490" t="s">
        <v>191</v>
      </c>
      <c r="C18" s="500" t="n">
        <v>1</v>
      </c>
      <c r="D18" s="500" t="n">
        <v>0</v>
      </c>
      <c r="E18" s="501" t="e">
        <f aca="false">-INDEX(Economics!$A$34:$D$45,MATCH(Fuel!B18,Economics!$A$34:$A$45,0),4)/Fuel!F18</f>
        <v>#VALUE!</v>
      </c>
      <c r="F18" s="505" t="n">
        <f aca="false">C18*G7+D18*G6</f>
        <v>1.96</v>
      </c>
      <c r="G18" s="504" t="e">
        <f aca="false">F18*E18</f>
        <v>#VALUE!</v>
      </c>
    </row>
    <row r="19" customFormat="false" ht="12.75" hidden="false" customHeight="false" outlineLevel="0" collapsed="false">
      <c r="C19" s="506"/>
      <c r="D19" s="506"/>
      <c r="E19" s="501"/>
      <c r="F19" s="502"/>
      <c r="G19" s="501"/>
    </row>
    <row r="20" customFormat="false" ht="12.75" hidden="false" customHeight="false" outlineLevel="0" collapsed="false">
      <c r="I20" s="507" t="s">
        <v>192</v>
      </c>
      <c r="J20" s="508"/>
      <c r="K20" s="508"/>
      <c r="L20" s="509"/>
    </row>
    <row r="21" customFormat="false" ht="12.75" hidden="false" customHeight="false" outlineLevel="0" collapsed="false">
      <c r="A21" s="490" t="s">
        <v>193</v>
      </c>
      <c r="E21" s="501"/>
      <c r="F21" s="502"/>
      <c r="I21" s="510" t="s">
        <v>194</v>
      </c>
      <c r="J21" s="511" t="s">
        <v>195</v>
      </c>
      <c r="K21" s="511"/>
      <c r="L21" s="512"/>
    </row>
    <row r="22" customFormat="false" ht="12.75" hidden="false" customHeight="false" outlineLevel="0" collapsed="false">
      <c r="B22" s="499" t="s">
        <v>196</v>
      </c>
      <c r="C22" s="500" t="n">
        <v>1</v>
      </c>
      <c r="D22" s="500" t="n">
        <v>0</v>
      </c>
      <c r="E22" s="501" t="e">
        <f aca="false">-INDEX(Economics!$A$34:$D$45,MATCH(Fuel!B22,Economics!$A$34:$A$45,0),4)/Fuel!F22</f>
        <v>#VALUE!</v>
      </c>
      <c r="F22" s="502" t="n">
        <f aca="false">IF($I$22=1,C22*$C$8,C22*$G$7)+IF($J$22=1,D22*$C$6,D22*$G$6)</f>
        <v>1.96</v>
      </c>
      <c r="G22" s="501" t="e">
        <f aca="false">F22*E22</f>
        <v>#VALUE!</v>
      </c>
      <c r="I22" s="513" t="n">
        <f aca="false">IF(C8&lt;G7,1,0)</f>
        <v>0</v>
      </c>
      <c r="J22" s="513" t="n">
        <f aca="false">IF(C6&lt;G6,1,0)</f>
        <v>1</v>
      </c>
      <c r="K22" s="514"/>
      <c r="L22" s="515"/>
    </row>
    <row r="23" customFormat="false" ht="12.75" hidden="false" customHeight="false" outlineLevel="0" collapsed="false">
      <c r="B23" s="499" t="s">
        <v>197</v>
      </c>
      <c r="C23" s="500" t="n">
        <v>1</v>
      </c>
      <c r="D23" s="500" t="n">
        <v>0</v>
      </c>
      <c r="E23" s="501" t="e">
        <f aca="false">-INDEX(Economics!$A$34:$D$45,MATCH(Fuel!B23,Economics!$A$34:$A$45,0),4)/Fuel!F23</f>
        <v>#VALUE!</v>
      </c>
      <c r="F23" s="502" t="n">
        <f aca="false">IF($I$22=1,C23*$C$8,C23*$G$7)+IF($J$22=1,D23*$C$6,D23*$G$6)</f>
        <v>1.96</v>
      </c>
      <c r="G23" s="501" t="e">
        <f aca="false">F23*E23</f>
        <v>#VALUE!</v>
      </c>
      <c r="I23" s="516"/>
      <c r="J23" s="516"/>
      <c r="K23" s="516"/>
    </row>
    <row r="24" customFormat="false" ht="12.75" hidden="false" customHeight="false" outlineLevel="0" collapsed="false">
      <c r="B24" s="499" t="s">
        <v>198</v>
      </c>
      <c r="C24" s="500" t="n">
        <v>1</v>
      </c>
      <c r="D24" s="500" t="n">
        <v>0</v>
      </c>
      <c r="E24" s="501" t="e">
        <f aca="false">-INDEX(Economics!$A$34:$D$45,MATCH(Fuel!B24,Economics!$A$34:$A$45,0),4)/Fuel!F24</f>
        <v>#VALUE!</v>
      </c>
      <c r="F24" s="502" t="n">
        <f aca="false">IF($I$22=1,C24*$C$8,C24*$G$7)+IF($J$22=1,D24*$C$6,D24*$G$6)</f>
        <v>1.96</v>
      </c>
      <c r="G24" s="501" t="e">
        <f aca="false">F24*E24</f>
        <v>#VALUE!</v>
      </c>
      <c r="I24" s="517"/>
      <c r="J24" s="517"/>
      <c r="K24" s="517"/>
    </row>
    <row r="25" customFormat="false" ht="12.75" hidden="false" customHeight="false" outlineLevel="0" collapsed="false">
      <c r="B25" s="499" t="s">
        <v>199</v>
      </c>
      <c r="C25" s="500" t="n">
        <v>1</v>
      </c>
      <c r="D25" s="500" t="n">
        <v>0</v>
      </c>
      <c r="E25" s="501" t="e">
        <f aca="false">-INDEX(Economics!$A$34:$D$45,MATCH(Fuel!B25,Economics!$A$34:$A$45,0),4)/Fuel!F25</f>
        <v>#VALUE!</v>
      </c>
      <c r="F25" s="502" t="n">
        <f aca="false">IF($I$22=1,C25*$C$8,C25*$G$7)+IF($J$22=1,D25*$C$6,D25*$G$6)</f>
        <v>1.96</v>
      </c>
      <c r="G25" s="501" t="e">
        <f aca="false">F25*E25</f>
        <v>#VALUE!</v>
      </c>
      <c r="I25" s="517"/>
      <c r="J25" s="517"/>
      <c r="K25" s="517"/>
    </row>
    <row r="26" customFormat="false" ht="12.75" hidden="false" customHeight="false" outlineLevel="0" collapsed="false">
      <c r="B26" s="499" t="s">
        <v>200</v>
      </c>
      <c r="C26" s="500" t="n">
        <v>1</v>
      </c>
      <c r="D26" s="500" t="n">
        <v>0</v>
      </c>
      <c r="E26" s="501" t="e">
        <f aca="false">-INDEX(Economics!$A$34:$D$45,MATCH(Fuel!B26,Economics!$A$34:$A$45,0),4)/Fuel!F26</f>
        <v>#VALUE!</v>
      </c>
      <c r="F26" s="502" t="n">
        <f aca="false">IF($I$22=1,C26*$C$8,C26*$G$7)+IF($J$22=1,D26*$C$6,D26*$G$6)</f>
        <v>1.96</v>
      </c>
      <c r="G26" s="501" t="e">
        <f aca="false">F26*E26</f>
        <v>#VALUE!</v>
      </c>
      <c r="I26" s="517"/>
      <c r="J26" s="517"/>
      <c r="K26" s="517"/>
    </row>
    <row r="27" customFormat="false" ht="12.75" hidden="false" customHeight="false" outlineLevel="0" collapsed="false">
      <c r="B27" s="499" t="s">
        <v>201</v>
      </c>
      <c r="C27" s="500" t="n">
        <v>1</v>
      </c>
      <c r="D27" s="500" t="n">
        <v>0</v>
      </c>
      <c r="E27" s="501" t="e">
        <f aca="false">-INDEX(Economics!$A$34:$D$45,MATCH(Fuel!B27,Economics!$A$34:$A$45,0),4)/Fuel!F27</f>
        <v>#VALUE!</v>
      </c>
      <c r="F27" s="502" t="n">
        <f aca="false">IF($I$22=1,C27*$C$8,C27*$G$7)+IF($J$22=1,D27*$C$6,D27*$G$6)</f>
        <v>1.96</v>
      </c>
      <c r="G27" s="501" t="e">
        <f aca="false">F27*E27</f>
        <v>#VALUE!</v>
      </c>
      <c r="I27" s="517"/>
      <c r="J27" s="517"/>
      <c r="K27" s="517"/>
    </row>
    <row r="28" customFormat="false" ht="12.75" hidden="false" customHeight="false" outlineLevel="0" collapsed="false">
      <c r="B28" s="499" t="s">
        <v>91</v>
      </c>
      <c r="C28" s="500" t="n">
        <v>1</v>
      </c>
      <c r="D28" s="500" t="n">
        <v>0</v>
      </c>
      <c r="E28" s="501" t="e">
        <f aca="false">-INDEX(Economics!$A$34:$D$45,MATCH(Fuel!B28,Economics!$A$34:$A$45,0),4)/Fuel!F28</f>
        <v>#VALUE!</v>
      </c>
      <c r="F28" s="502" t="n">
        <f aca="false">IF($I$22=1,C28*$C$8,C28*$G$7)+IF($J$22=1,D28*$C$6,D28*$G$6)</f>
        <v>1.96</v>
      </c>
      <c r="G28" s="501" t="e">
        <f aca="false">F28*E28</f>
        <v>#VALUE!</v>
      </c>
      <c r="I28" s="517"/>
      <c r="J28" s="517"/>
      <c r="K28" s="517"/>
    </row>
    <row r="29" customFormat="false" ht="12.75" hidden="false" customHeight="false" outlineLevel="0" collapsed="false">
      <c r="B29" s="499" t="s">
        <v>92</v>
      </c>
      <c r="C29" s="500" t="n">
        <v>1</v>
      </c>
      <c r="D29" s="500" t="n">
        <v>0</v>
      </c>
      <c r="E29" s="501" t="e">
        <f aca="false">-INDEX(Economics!$A$34:$D$45,MATCH(Fuel!B29,Economics!$A$34:$A$45,0),4)/Fuel!F29</f>
        <v>#VALUE!</v>
      </c>
      <c r="F29" s="502" t="n">
        <f aca="false">IF($I$22=1,C29*$C$8,C29*$G$7)+IF($J$22=1,D29*$C$6,D29*$G$6)</f>
        <v>1.96</v>
      </c>
      <c r="G29" s="501" t="e">
        <f aca="false">F29*E29</f>
        <v>#VALUE!</v>
      </c>
      <c r="I29" s="517"/>
      <c r="J29" s="517"/>
      <c r="K29" s="517"/>
    </row>
    <row r="30" customFormat="false" ht="12.75" hidden="false" customHeight="false" outlineLevel="0" collapsed="false">
      <c r="B30" s="503"/>
      <c r="C30" s="506"/>
      <c r="D30" s="506"/>
      <c r="E30" s="504" t="e">
        <f aca="false">SUM(E22:E29)</f>
        <v>#VALUE!</v>
      </c>
      <c r="F30" s="505"/>
      <c r="G30" s="504" t="e">
        <f aca="false">SUM(G22:G29)</f>
        <v>#VALUE!</v>
      </c>
      <c r="I30" s="517"/>
      <c r="J30" s="517"/>
      <c r="K30" s="517"/>
    </row>
    <row r="31" customFormat="false" ht="12.75" hidden="false" customHeight="false" outlineLevel="0" collapsed="false">
      <c r="B31" s="503"/>
      <c r="I31" s="517"/>
      <c r="J31" s="517"/>
      <c r="K31" s="517"/>
    </row>
    <row r="32" customFormat="false" ht="13.5" hidden="false" customHeight="false" outlineLevel="0" collapsed="false">
      <c r="B32" s="503" t="s">
        <v>111</v>
      </c>
      <c r="E32" s="518" t="e">
        <f aca="false">E15+E18+E30</f>
        <v>#VALUE!</v>
      </c>
      <c r="F32" s="519"/>
      <c r="G32" s="518" t="e">
        <f aca="false">G15+G18+G30</f>
        <v>#VALUE!</v>
      </c>
    </row>
    <row r="33" customFormat="false" ht="13.5" hidden="false" customHeight="false" outlineLevel="0" collapsed="false"/>
    <row r="34" customFormat="false" ht="12.75" hidden="false" customHeight="false" outlineLevel="0" collapsed="false">
      <c r="A34" s="520" t="s">
        <v>202</v>
      </c>
      <c r="H34" s="521"/>
    </row>
    <row r="35" customFormat="false" ht="27.75" hidden="false" customHeight="true" outlineLevel="0" collapsed="false">
      <c r="A35" s="522" t="s">
        <v>203</v>
      </c>
      <c r="H35" s="521"/>
    </row>
    <row r="36" customFormat="false" ht="12.75" hidden="false" customHeight="false" outlineLevel="0" collapsed="false">
      <c r="A36" s="494" t="s">
        <v>204</v>
      </c>
    </row>
    <row r="37" customFormat="false" ht="39.75" hidden="false" customHeight="true" outlineLevel="0" collapsed="false">
      <c r="A37" s="523" t="s">
        <v>205</v>
      </c>
      <c r="B37" s="524"/>
      <c r="C37" s="523" t="s">
        <v>206</v>
      </c>
      <c r="D37" s="524"/>
      <c r="E37" s="523" t="s">
        <v>207</v>
      </c>
      <c r="F37" s="524"/>
      <c r="G37" s="523" t="s">
        <v>208</v>
      </c>
      <c r="H37" s="523" t="s">
        <v>209</v>
      </c>
      <c r="I37" s="524"/>
      <c r="J37" s="523" t="s">
        <v>210</v>
      </c>
      <c r="K37" s="523" t="s">
        <v>211</v>
      </c>
    </row>
    <row r="38" customFormat="false" ht="12.75" hidden="false" customHeight="false" outlineLevel="0" collapsed="false">
      <c r="A38" s="493" t="s">
        <v>212</v>
      </c>
      <c r="B38" s="503" t="s">
        <v>213</v>
      </c>
      <c r="C38" s="525" t="n">
        <v>2.09</v>
      </c>
      <c r="E38" s="526" t="n">
        <v>15000</v>
      </c>
      <c r="G38" s="526" t="n">
        <v>0</v>
      </c>
      <c r="H38" s="526" t="n">
        <v>15000</v>
      </c>
      <c r="J38" s="501" t="n">
        <f aca="false">30*G38*C38</f>
        <v>0</v>
      </c>
      <c r="K38" s="501" t="n">
        <f aca="false">30*H38*C38</f>
        <v>940500</v>
      </c>
    </row>
    <row r="39" customFormat="false" ht="12.75" hidden="false" customHeight="false" outlineLevel="0" collapsed="false">
      <c r="A39" s="493" t="s">
        <v>214</v>
      </c>
      <c r="B39" s="503" t="s">
        <v>215</v>
      </c>
      <c r="C39" s="527" t="n">
        <v>2.09</v>
      </c>
      <c r="E39" s="526" t="n">
        <v>10000</v>
      </c>
      <c r="G39" s="526" t="n">
        <v>10000</v>
      </c>
      <c r="H39" s="526" t="n">
        <v>0</v>
      </c>
      <c r="J39" s="501" t="n">
        <f aca="false">30*G39*C39</f>
        <v>627000</v>
      </c>
      <c r="K39" s="501" t="n">
        <f aca="false">30*H39*C39</f>
        <v>0</v>
      </c>
    </row>
    <row r="40" customFormat="false" ht="12.75" hidden="false" customHeight="false" outlineLevel="0" collapsed="false">
      <c r="A40" s="493" t="s">
        <v>216</v>
      </c>
      <c r="B40" s="503" t="s">
        <v>217</v>
      </c>
      <c r="C40" s="525" t="n">
        <v>2.09</v>
      </c>
      <c r="E40" s="526" t="n">
        <v>15050</v>
      </c>
      <c r="G40" s="526" t="n">
        <v>15050</v>
      </c>
      <c r="H40" s="526" t="n">
        <v>0</v>
      </c>
      <c r="J40" s="501" t="n">
        <f aca="false">30*G40*C40</f>
        <v>943635</v>
      </c>
      <c r="K40" s="501" t="n">
        <f aca="false">30*H40*C40</f>
        <v>0</v>
      </c>
    </row>
    <row r="41" customFormat="false" ht="12.75" hidden="false" customHeight="false" outlineLevel="0" collapsed="false">
      <c r="A41" s="493" t="s">
        <v>13</v>
      </c>
      <c r="B41" s="503" t="s">
        <v>217</v>
      </c>
      <c r="C41" s="525" t="n">
        <v>2.09</v>
      </c>
      <c r="E41" s="526" t="n">
        <v>10000</v>
      </c>
      <c r="G41" s="526" t="n">
        <v>10000</v>
      </c>
      <c r="H41" s="526" t="n">
        <v>0</v>
      </c>
      <c r="J41" s="501" t="n">
        <f aca="false">30*G41*C41</f>
        <v>627000</v>
      </c>
      <c r="K41" s="501" t="n">
        <f aca="false">30*H41*C41</f>
        <v>0</v>
      </c>
    </row>
    <row r="42" customFormat="false" ht="12.75" hidden="false" customHeight="false" outlineLevel="0" collapsed="false">
      <c r="A42" s="493" t="s">
        <v>218</v>
      </c>
      <c r="B42" s="503" t="s">
        <v>219</v>
      </c>
      <c r="C42" s="525" t="n">
        <v>1.96</v>
      </c>
      <c r="E42" s="526" t="n">
        <v>56100</v>
      </c>
      <c r="G42" s="528" t="n">
        <v>0</v>
      </c>
      <c r="H42" s="528" t="n">
        <v>56100</v>
      </c>
      <c r="I42" s="529"/>
      <c r="J42" s="530" t="n">
        <f aca="false">30*G42*C42</f>
        <v>0</v>
      </c>
      <c r="K42" s="530" t="n">
        <f aca="false">30*H42*C42</f>
        <v>3298680</v>
      </c>
    </row>
    <row r="43" customFormat="false" ht="15" hidden="false" customHeight="false" outlineLevel="0" collapsed="false">
      <c r="A43" s="493" t="s">
        <v>220</v>
      </c>
      <c r="B43" s="503" t="s">
        <v>221</v>
      </c>
      <c r="C43" s="525"/>
      <c r="E43" s="526" t="n">
        <v>0</v>
      </c>
      <c r="G43" s="531" t="n">
        <v>0</v>
      </c>
      <c r="H43" s="531" t="n">
        <v>0</v>
      </c>
      <c r="J43" s="532" t="n">
        <f aca="false">30*G43*C43</f>
        <v>0</v>
      </c>
      <c r="K43" s="532" t="n">
        <f aca="false">30*H43*C43</f>
        <v>0</v>
      </c>
    </row>
    <row r="44" customFormat="false" ht="12.75" hidden="false" customHeight="false" outlineLevel="0" collapsed="false">
      <c r="G44" s="533" t="n">
        <f aca="false">SUM(G38:G43)</f>
        <v>35050</v>
      </c>
      <c r="H44" s="533" t="n">
        <f aca="false">SUM(H38:H43)</f>
        <v>71100</v>
      </c>
      <c r="J44" s="533" t="n">
        <f aca="false">SUM(J38:J43)</f>
        <v>2197635</v>
      </c>
      <c r="K44" s="533" t="n">
        <f aca="false">SUM(K38:K43)</f>
        <v>4239180</v>
      </c>
    </row>
    <row r="45" customFormat="false" ht="38.25" hidden="false" customHeight="false" outlineLevel="0" collapsed="false">
      <c r="A45" s="534"/>
      <c r="B45" s="534"/>
      <c r="C45" s="534"/>
      <c r="D45" s="534"/>
      <c r="E45" s="534"/>
      <c r="F45" s="534"/>
      <c r="G45" s="534"/>
      <c r="H45" s="534"/>
      <c r="I45" s="535" t="s">
        <v>222</v>
      </c>
      <c r="J45" s="536" t="n">
        <f aca="false">J44/(G44*28)</f>
        <v>2.23928571428571</v>
      </c>
      <c r="K45" s="537" t="n">
        <f aca="false">K44/(H44*28)</f>
        <v>2.12938517179024</v>
      </c>
    </row>
    <row r="46" customFormat="false" ht="18.75" hidden="false" customHeight="true" outlineLevel="0" collapsed="false">
      <c r="H46" s="538" t="s">
        <v>223</v>
      </c>
      <c r="I46" s="0"/>
      <c r="J46" s="506" t="n">
        <v>0.05</v>
      </c>
      <c r="K46" s="506" t="n">
        <v>0</v>
      </c>
    </row>
    <row r="47" customFormat="false" ht="12.75" hidden="false" customHeight="false" outlineLevel="0" collapsed="false">
      <c r="H47" s="490" t="s">
        <v>224</v>
      </c>
      <c r="J47" s="539" t="n">
        <v>0.022</v>
      </c>
      <c r="K47" s="539" t="n">
        <v>0.022</v>
      </c>
    </row>
    <row r="48" customFormat="false" ht="15" hidden="false" customHeight="false" outlineLevel="0" collapsed="false">
      <c r="H48" s="490" t="s">
        <v>225</v>
      </c>
      <c r="J48" s="540" t="n">
        <v>0.0134</v>
      </c>
      <c r="K48" s="540" t="n">
        <v>0.0134</v>
      </c>
    </row>
    <row r="49" customFormat="false" ht="12.75" hidden="false" customHeight="false" outlineLevel="0" collapsed="false">
      <c r="H49" s="494" t="s">
        <v>226</v>
      </c>
      <c r="J49" s="541" t="n">
        <v>2.09</v>
      </c>
      <c r="K49" s="541" t="n">
        <v>1.96</v>
      </c>
    </row>
    <row r="50" customFormat="false" ht="12.75" hidden="false" customHeight="false" outlineLevel="0" collapsed="false">
      <c r="J50" s="541" t="n">
        <f aca="false">J46*(1+J47)/(1-J48)+J49</f>
        <v>2.14179404013785</v>
      </c>
    </row>
    <row r="51" customFormat="false" ht="12.75" hidden="false" customHeight="false" outlineLevel="0" collapsed="false">
      <c r="A51" s="494" t="s">
        <v>227</v>
      </c>
    </row>
    <row r="52" customFormat="false" ht="12.75" hidden="false" customHeight="false" outlineLevel="0" collapsed="false">
      <c r="A52" s="542"/>
      <c r="G52" s="543"/>
      <c r="H52" s="543"/>
    </row>
    <row r="53" customFormat="false" ht="12.75" hidden="false" customHeight="false" outlineLevel="0" collapsed="false">
      <c r="A53" s="490" t="s">
        <v>228</v>
      </c>
      <c r="C53" s="538" t="s">
        <v>222</v>
      </c>
      <c r="E53" s="544" t="n">
        <v>2.1</v>
      </c>
      <c r="G53" s="501"/>
      <c r="H53" s="501"/>
    </row>
    <row r="54" customFormat="false" ht="12.75" hidden="false" customHeight="false" outlineLevel="0" collapsed="false">
      <c r="C54" s="490" t="s">
        <v>223</v>
      </c>
      <c r="D54" s="0"/>
      <c r="E54" s="545" t="n">
        <v>0.025</v>
      </c>
    </row>
    <row r="55" customFormat="false" ht="12.75" hidden="false" customHeight="false" outlineLevel="0" collapsed="false">
      <c r="C55" s="494" t="s">
        <v>226</v>
      </c>
      <c r="E55" s="54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229</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230</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6" width="20.41"/>
    <col collapsed="false" customWidth="true" hidden="false" outlineLevel="0" max="2" min="2" style="547" width="15.13"/>
    <col collapsed="false" customWidth="true" hidden="false" outlineLevel="0" max="3" min="3" style="547" width="10.41"/>
    <col collapsed="false" customWidth="true" hidden="false" outlineLevel="0" max="4" min="4" style="547" width="13.99"/>
    <col collapsed="false" customWidth="true" hidden="false" outlineLevel="0" max="5" min="5" style="546" width="8.28"/>
    <col collapsed="false" customWidth="true" hidden="false" outlineLevel="0" max="6" min="6" style="547" width="11.28"/>
    <col collapsed="false" customWidth="true" hidden="false" outlineLevel="0" max="7" min="7" style="547" width="7.85"/>
    <col collapsed="false" customWidth="true" hidden="false" outlineLevel="0" max="8" min="8" style="548" width="9.28"/>
    <col collapsed="false" customWidth="true" hidden="false" outlineLevel="0" max="9" min="9" style="548" width="6.99"/>
    <col collapsed="false" customWidth="false" hidden="false" outlineLevel="0" max="257" min="10" style="546" width="9.14"/>
  </cols>
  <sheetData>
    <row r="1" customFormat="false" ht="39.75" hidden="false" customHeight="true" outlineLevel="0" collapsed="false">
      <c r="A1" s="549"/>
      <c r="B1" s="550" t="s">
        <v>231</v>
      </c>
      <c r="C1" s="550" t="s">
        <v>232</v>
      </c>
      <c r="D1" s="550" t="s">
        <v>111</v>
      </c>
      <c r="E1" s="551" t="s">
        <v>6</v>
      </c>
      <c r="F1" s="550" t="s">
        <v>233</v>
      </c>
      <c r="G1" s="552" t="s">
        <v>234</v>
      </c>
      <c r="H1" s="553"/>
      <c r="I1" s="553"/>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c r="DA1" s="554"/>
      <c r="DB1" s="554"/>
      <c r="DC1" s="554"/>
      <c r="DD1" s="554"/>
      <c r="DE1" s="554"/>
      <c r="DF1" s="554"/>
      <c r="DG1" s="554"/>
      <c r="DH1" s="554"/>
      <c r="DI1" s="554"/>
      <c r="DJ1" s="554"/>
      <c r="DK1" s="554"/>
      <c r="DL1" s="554"/>
      <c r="DM1" s="554"/>
      <c r="DN1" s="554"/>
      <c r="DO1" s="554"/>
      <c r="DP1" s="554"/>
      <c r="DQ1" s="554"/>
      <c r="DR1" s="554"/>
      <c r="DS1" s="554"/>
      <c r="DT1" s="554"/>
      <c r="DU1" s="554"/>
      <c r="DV1" s="554"/>
      <c r="DW1" s="554"/>
      <c r="DX1" s="554"/>
      <c r="DY1" s="554"/>
      <c r="DZ1" s="554"/>
      <c r="EA1" s="554"/>
      <c r="EB1" s="554"/>
      <c r="EC1" s="554"/>
      <c r="ED1" s="554"/>
      <c r="EE1" s="554"/>
      <c r="EF1" s="554"/>
      <c r="EG1" s="554"/>
      <c r="EH1" s="554"/>
      <c r="EI1" s="554"/>
      <c r="EJ1" s="554"/>
      <c r="EK1" s="554"/>
      <c r="EL1" s="554"/>
      <c r="EM1" s="554"/>
      <c r="EN1" s="554"/>
      <c r="EO1" s="554"/>
      <c r="EP1" s="554"/>
      <c r="EQ1" s="554"/>
      <c r="ER1" s="554"/>
      <c r="ES1" s="554"/>
      <c r="ET1" s="554"/>
      <c r="EU1" s="554"/>
      <c r="EV1" s="554"/>
      <c r="EW1" s="554"/>
      <c r="EX1" s="554"/>
      <c r="EY1" s="554"/>
      <c r="EZ1" s="554"/>
      <c r="FA1" s="554"/>
      <c r="FB1" s="554"/>
      <c r="FC1" s="554"/>
      <c r="FD1" s="554"/>
      <c r="FE1" s="554"/>
      <c r="FF1" s="554"/>
      <c r="FG1" s="554"/>
      <c r="FH1" s="554"/>
      <c r="FI1" s="554"/>
      <c r="FJ1" s="554"/>
      <c r="FK1" s="554"/>
      <c r="FL1" s="554"/>
      <c r="FM1" s="554"/>
      <c r="FN1" s="554"/>
      <c r="FO1" s="554"/>
      <c r="FP1" s="554"/>
      <c r="FQ1" s="554"/>
      <c r="FR1" s="554"/>
      <c r="FS1" s="554"/>
      <c r="FT1" s="554"/>
      <c r="FU1" s="554"/>
      <c r="FV1" s="554"/>
      <c r="FW1" s="554"/>
      <c r="FX1" s="554"/>
      <c r="FY1" s="554"/>
      <c r="FZ1" s="554"/>
      <c r="GA1" s="554"/>
      <c r="GB1" s="554"/>
      <c r="GC1" s="554"/>
      <c r="GD1" s="554"/>
      <c r="GE1" s="554"/>
      <c r="GF1" s="554"/>
      <c r="GG1" s="554"/>
      <c r="GH1" s="554"/>
      <c r="GI1" s="554"/>
      <c r="GJ1" s="554"/>
      <c r="GK1" s="554"/>
      <c r="GL1" s="554"/>
      <c r="GM1" s="554"/>
      <c r="GN1" s="554"/>
      <c r="GO1" s="554"/>
      <c r="GP1" s="554"/>
      <c r="GQ1" s="554"/>
      <c r="GR1" s="554"/>
      <c r="GS1" s="554"/>
      <c r="GT1" s="554"/>
      <c r="GU1" s="554"/>
      <c r="GV1" s="554"/>
      <c r="GW1" s="554"/>
      <c r="GX1" s="554"/>
      <c r="GY1" s="554"/>
      <c r="GZ1" s="554"/>
      <c r="HA1" s="554"/>
      <c r="HB1" s="554"/>
      <c r="HC1" s="554"/>
      <c r="HD1" s="554"/>
      <c r="HE1" s="554"/>
      <c r="HF1" s="554"/>
      <c r="HG1" s="554"/>
      <c r="HH1" s="554"/>
      <c r="HI1" s="554"/>
      <c r="HJ1" s="554"/>
      <c r="HK1" s="554"/>
      <c r="HL1" s="554"/>
      <c r="HM1" s="554"/>
      <c r="HN1" s="554"/>
      <c r="HO1" s="554"/>
      <c r="HP1" s="554"/>
      <c r="HQ1" s="554"/>
      <c r="HR1" s="554"/>
      <c r="HS1" s="554"/>
      <c r="HT1" s="554"/>
      <c r="HU1" s="554"/>
      <c r="HV1" s="554"/>
      <c r="HW1" s="554"/>
      <c r="HX1" s="554"/>
      <c r="HY1" s="554"/>
      <c r="HZ1" s="554"/>
      <c r="IA1" s="554"/>
      <c r="IB1" s="554"/>
      <c r="IC1" s="554"/>
      <c r="ID1" s="554"/>
      <c r="IE1" s="554"/>
      <c r="IF1" s="554"/>
      <c r="IG1" s="554"/>
      <c r="IH1" s="554"/>
      <c r="II1" s="554"/>
      <c r="IJ1" s="554"/>
      <c r="IK1" s="554"/>
      <c r="IL1" s="554"/>
      <c r="IM1" s="554"/>
      <c r="IN1" s="554"/>
      <c r="IO1" s="554"/>
      <c r="IP1" s="554"/>
      <c r="IQ1" s="554"/>
      <c r="IR1" s="554"/>
      <c r="IS1" s="554"/>
      <c r="IT1" s="554"/>
      <c r="IU1" s="554"/>
      <c r="IV1" s="554"/>
      <c r="IW1" s="554"/>
    </row>
    <row r="2" customFormat="false" ht="12" hidden="false" customHeight="false" outlineLevel="0" collapsed="false">
      <c r="A2" s="555" t="s">
        <v>58</v>
      </c>
      <c r="B2" s="556"/>
      <c r="C2" s="556"/>
      <c r="D2" s="556"/>
      <c r="E2" s="557"/>
      <c r="F2" s="556"/>
      <c r="G2" s="558"/>
    </row>
    <row r="3" customFormat="false" ht="12" hidden="false" customHeight="false" outlineLevel="0" collapsed="false">
      <c r="A3" s="559" t="s">
        <v>235</v>
      </c>
      <c r="B3" s="560" t="n">
        <f aca="false">(F3+0.7)*E3</f>
        <v>472581</v>
      </c>
      <c r="C3" s="560" t="n">
        <f aca="false">6.8*0.75*E3</f>
        <v>116433</v>
      </c>
      <c r="D3" s="560" t="n">
        <f aca="false">C3+B3</f>
        <v>589014</v>
      </c>
      <c r="E3" s="561" t="n">
        <f aca="false">SUM(Preschedule!B59:Y59)</f>
        <v>22830</v>
      </c>
      <c r="F3" s="560" t="n">
        <v>20</v>
      </c>
      <c r="G3" s="562" t="n">
        <v>0</v>
      </c>
    </row>
    <row r="4" customFormat="false" ht="12" hidden="false" customHeight="false" outlineLevel="0" collapsed="false">
      <c r="A4" s="563" t="s">
        <v>59</v>
      </c>
      <c r="B4" s="564"/>
      <c r="C4" s="564"/>
      <c r="D4" s="564"/>
      <c r="E4" s="557"/>
      <c r="F4" s="564"/>
      <c r="G4" s="565"/>
    </row>
    <row r="5" customFormat="false" ht="12" hidden="false" customHeight="false" outlineLevel="0" collapsed="false">
      <c r="A5" s="566" t="s">
        <v>236</v>
      </c>
      <c r="B5" s="567" t="e">
        <f aca="true" t="array" ref="B5:B5">SUM(IF((DelPoint="4C")*(DType="pre")*(OFFSET(DelPoint,0,3,ROWS(DelPoint),24)&lt;0),DPrice*OFFSET(DelPoint,0,3,ROWS(DelPoint),24),0))</f>
        <v>#N/A</v>
      </c>
      <c r="C5" s="567"/>
      <c r="D5" s="567" t="e">
        <f aca="false">C5+B5</f>
        <v>#N/A</v>
      </c>
      <c r="E5" s="568" t="n">
        <f aca="false">SUM(Preschedule!B8:Y8)</f>
        <v>-1545</v>
      </c>
      <c r="F5" s="567" t="e">
        <f aca="false">IF(E5=0,0,B5/E5)</f>
        <v>#N/A</v>
      </c>
      <c r="G5" s="569" t="e">
        <f aca="false">IF(E5=0,0,D5/E5)</f>
        <v>#N/A</v>
      </c>
    </row>
    <row r="6" customFormat="false" ht="12" hidden="false" customHeight="false" outlineLevel="0" collapsed="false">
      <c r="A6" s="566" t="s">
        <v>61</v>
      </c>
      <c r="B6" s="567" t="n">
        <f aca="false">Balancing!L29</f>
        <v>0</v>
      </c>
      <c r="C6" s="567"/>
      <c r="D6" s="567" t="n">
        <f aca="false">C6+B6</f>
        <v>0</v>
      </c>
      <c r="E6" s="568" t="n">
        <f aca="false">SUM(Preschedule!B9:Y9)</f>
        <v>0</v>
      </c>
      <c r="F6" s="567" t="n">
        <f aca="false">IF(E6=0,0,B6/E6)</f>
        <v>0</v>
      </c>
      <c r="G6" s="569" t="n">
        <f aca="false">IF(E6=0,0,D6/E6)</f>
        <v>0</v>
      </c>
    </row>
    <row r="7" customFormat="false" ht="12" hidden="false" customHeight="false" outlineLevel="0" collapsed="false">
      <c r="A7" s="566" t="s">
        <v>237</v>
      </c>
      <c r="B7" s="567" t="n">
        <f aca="true" t="array" ref="B7:B7">SUM(IF((DelPoint="4C")*IF((DType="firm")+(DType="econ")&gt;0,1,0)*(OFFSET(DelPoint,0,3,ROWS(DelPoint),24)&lt;0),DPrice*OFFSET(DelPoint,0,3,ROWS(DelPoint),24),0))</f>
        <v>0</v>
      </c>
      <c r="C7" s="567"/>
      <c r="D7" s="567" t="n">
        <f aca="false">C7+B7</f>
        <v>0</v>
      </c>
      <c r="E7" s="568" t="n">
        <f aca="false">SUM(Preschedule!B10:Y10)</f>
        <v>0</v>
      </c>
      <c r="F7" s="567" t="n">
        <f aca="false">IF(E7=0,0,B7/E7)</f>
        <v>0</v>
      </c>
      <c r="G7" s="569" t="n">
        <f aca="false">IF(E7=0,0,D7/E7)</f>
        <v>0</v>
      </c>
    </row>
    <row r="8" customFormat="false" ht="12" hidden="false" customHeight="false" outlineLevel="0" collapsed="false">
      <c r="A8" s="570" t="s">
        <v>238</v>
      </c>
      <c r="B8" s="571" t="e">
        <f aca="true" t="array" ref="B8:B8">SUM(IF((DelPoint="PV")*(DType="pre")*(OFFSET(DelPoint,0,3,ROWS(DelPoint),24)&lt;0),DPrice*OFFSET(DelPoint,0,3,ROWS(DelPoint),24),0))</f>
        <v>#N/A</v>
      </c>
      <c r="C8" s="571"/>
      <c r="D8" s="571" t="e">
        <f aca="false">C8+B8</f>
        <v>#N/A</v>
      </c>
      <c r="E8" s="572" t="n">
        <f aca="false">SUM(Preschedule!B11:Y11)</f>
        <v>-4955</v>
      </c>
      <c r="F8" s="571" t="e">
        <f aca="false">IF(E8=0,0,B8/E8)</f>
        <v>#N/A</v>
      </c>
      <c r="G8" s="573" t="e">
        <f aca="false">IF(E8=0,0,D8/E8)</f>
        <v>#N/A</v>
      </c>
    </row>
    <row r="9" customFormat="false" ht="12" hidden="false" customHeight="false" outlineLevel="0" collapsed="false">
      <c r="A9" s="570" t="s">
        <v>64</v>
      </c>
      <c r="B9" s="571" t="n">
        <f aca="false">Balancing!D29</f>
        <v>0</v>
      </c>
      <c r="C9" s="571"/>
      <c r="D9" s="571" t="n">
        <f aca="false">C9+B9</f>
        <v>0</v>
      </c>
      <c r="E9" s="572" t="n">
        <f aca="false">SUM(Preschedule!B12:Y12)</f>
        <v>0</v>
      </c>
      <c r="F9" s="571" t="n">
        <f aca="false">IF(E9=0,0,B9/E9)</f>
        <v>0</v>
      </c>
      <c r="G9" s="573" t="n">
        <f aca="false">IF(E9=0,0,D9/E9)</f>
        <v>0</v>
      </c>
    </row>
    <row r="10" customFormat="false" ht="12" hidden="false" customHeight="false" outlineLevel="0" collapsed="false">
      <c r="A10" s="570" t="s">
        <v>239</v>
      </c>
      <c r="B10" s="571" t="e">
        <f aca="true" t="array" ref="B10:B10">SUM(IF((DelPoint="PV")*IF((DType="firm")+(DType="econ")&gt;0,1,0)*(OFFSET(DelPoint,0,3,ROWS(DelPoint),24)&lt;0),DPrice*OFFSET(DelPoint,0,3,ROWS(DelPoint),24),0))</f>
        <v>#N/A</v>
      </c>
      <c r="C10" s="571"/>
      <c r="D10" s="571" t="e">
        <f aca="false">C10+B10</f>
        <v>#N/A</v>
      </c>
      <c r="E10" s="572" t="n">
        <f aca="false">SUM(Preschedule!B14:Y14)</f>
        <v>-326</v>
      </c>
      <c r="F10" s="571" t="e">
        <f aca="false">IF(E10=0,0,B10/E10)</f>
        <v>#N/A</v>
      </c>
      <c r="G10" s="573" t="e">
        <f aca="false">IF(E10=0,0,D10/E10)</f>
        <v>#N/A</v>
      </c>
    </row>
    <row r="11" customFormat="false" ht="12" hidden="false" customHeight="false" outlineLevel="0" collapsed="false">
      <c r="A11" s="574" t="s">
        <v>240</v>
      </c>
      <c r="B11" s="564" t="n">
        <f aca="true" t="array" ref="B11:B11">SUM(IF((DelPoint="SPS")*(DType="pre")*(OFFSET(DelPoint,0,3,ROWS(DelPoint),24)&lt;0),DPrice*OFFSET(DelPoint,0,3,ROWS(DelPoint),24),0))</f>
        <v>0</v>
      </c>
      <c r="C11" s="564"/>
      <c r="D11" s="564" t="n">
        <f aca="false">C11+B11</f>
        <v>0</v>
      </c>
      <c r="E11" s="557" t="n">
        <f aca="false">SUM(Preschedule!B18:Y18)</f>
        <v>0</v>
      </c>
      <c r="F11" s="564" t="n">
        <f aca="false">IF(E11=0,0,B11/E11)</f>
        <v>0</v>
      </c>
      <c r="G11" s="565" t="n">
        <f aca="false">IF(E11=0,0,D11/E11)</f>
        <v>0</v>
      </c>
    </row>
    <row r="12" customFormat="false" ht="12" hidden="false" customHeight="false" outlineLevel="0" collapsed="false">
      <c r="A12" s="574" t="s">
        <v>71</v>
      </c>
      <c r="B12" s="564" t="n">
        <f aca="false">Balancing!H29</f>
        <v>0</v>
      </c>
      <c r="C12" s="564"/>
      <c r="D12" s="564" t="n">
        <f aca="false">C12+B12</f>
        <v>0</v>
      </c>
      <c r="E12" s="557" t="n">
        <f aca="false">SUM(Preschedule!B19:Y19)</f>
        <v>0</v>
      </c>
      <c r="F12" s="564" t="n">
        <f aca="false">IF(E12=0,0,B12/E12)</f>
        <v>0</v>
      </c>
      <c r="G12" s="565" t="n">
        <f aca="false">IF(E12=0,0,D12/E12)</f>
        <v>0</v>
      </c>
    </row>
    <row r="13" customFormat="false" ht="12" hidden="false" customHeight="false" outlineLevel="0" collapsed="false">
      <c r="A13" s="574" t="s">
        <v>241</v>
      </c>
      <c r="B13" s="564" t="n">
        <f aca="true" t="array" ref="B13:B13">SUM(IF((DelPoint="SPS")*IF((DType="firm")+(DType="econ")&gt;0,1,0)*(OFFSET(DelPoint,0,3,ROWS(DelPoint),24)&lt;0),DPrice*OFFSET(DelPoint,0,3,ROWS(DelPoint),24),0))</f>
        <v>0</v>
      </c>
      <c r="C13" s="564"/>
      <c r="D13" s="564" t="n">
        <f aca="false">C13+B13</f>
        <v>0</v>
      </c>
      <c r="E13" s="557" t="n">
        <f aca="false">SUM(Preschedule!B20:Y20)</f>
        <v>0</v>
      </c>
      <c r="F13" s="564" t="n">
        <f aca="false">IF(E13=0,0,B13/E13)</f>
        <v>0</v>
      </c>
      <c r="G13" s="565" t="n">
        <f aca="false">IF(E13=0,0,D13/E13)</f>
        <v>0</v>
      </c>
    </row>
    <row r="14" customFormat="false" ht="12" hidden="false" customHeight="false" outlineLevel="0" collapsed="false">
      <c r="A14" s="575"/>
      <c r="B14" s="576"/>
      <c r="C14" s="576"/>
      <c r="D14" s="576"/>
      <c r="E14" s="577"/>
      <c r="F14" s="576"/>
      <c r="G14" s="578"/>
    </row>
    <row r="15" customFormat="false" ht="12" hidden="false" customHeight="false" outlineLevel="0" collapsed="false">
      <c r="A15" s="574" t="s">
        <v>73</v>
      </c>
      <c r="B15" s="564"/>
      <c r="C15" s="564"/>
      <c r="D15" s="564"/>
      <c r="E15" s="557"/>
      <c r="F15" s="564"/>
      <c r="G15" s="565"/>
    </row>
    <row r="16" customFormat="false" ht="12" hidden="false" customHeight="false" outlineLevel="0" collapsed="false">
      <c r="A16" s="563" t="s">
        <v>76</v>
      </c>
      <c r="B16" s="564"/>
      <c r="C16" s="564"/>
      <c r="D16" s="564"/>
      <c r="E16" s="557"/>
      <c r="F16" s="564"/>
      <c r="G16" s="565"/>
    </row>
    <row r="17" customFormat="false" ht="12" hidden="false" customHeight="false" outlineLevel="0" collapsed="false">
      <c r="A17" s="566" t="s">
        <v>236</v>
      </c>
      <c r="B17" s="567" t="n">
        <f aca="true" t="array" ref="B17:B17">SUM(IF((DelPoint="4C")*(DType="pre")*(OFFSET(DelPoint,0,3,ROWS(DelPoint),24)&gt;0),DPrice*OFFSET(DelPoint,0,3,ROWS(DelPoint),24),0))</f>
        <v>0</v>
      </c>
      <c r="C17" s="567"/>
      <c r="D17" s="567" t="n">
        <f aca="false">C17+B17</f>
        <v>0</v>
      </c>
      <c r="E17" s="568" t="n">
        <f aca="false">SUM(Preschedule!B25:Y25)</f>
        <v>0</v>
      </c>
      <c r="F17" s="567" t="n">
        <f aca="false">IF(E17=0,0,B17/E17)</f>
        <v>0</v>
      </c>
      <c r="G17" s="569" t="n">
        <f aca="false">IF(E17=0,0,D17/E17)</f>
        <v>0</v>
      </c>
    </row>
    <row r="18" customFormat="false" ht="12" hidden="false" customHeight="false" outlineLevel="0" collapsed="false">
      <c r="A18" s="566" t="s">
        <v>61</v>
      </c>
      <c r="B18" s="567" t="n">
        <f aca="false">Balancing!L30</f>
        <v>0</v>
      </c>
      <c r="C18" s="567"/>
      <c r="D18" s="567" t="n">
        <f aca="false">C18+B18</f>
        <v>0</v>
      </c>
      <c r="E18" s="568" t="n">
        <f aca="false">SUM(Preschedule!B26:Y26)</f>
        <v>0</v>
      </c>
      <c r="F18" s="567" t="n">
        <f aca="false">IF(E18=0,0,B18/E18)</f>
        <v>0</v>
      </c>
      <c r="G18" s="569" t="n">
        <f aca="false">IF(E18=0,0,D18/E18)</f>
        <v>0</v>
      </c>
    </row>
    <row r="19" customFormat="false" ht="12" hidden="false" customHeight="false" outlineLevel="0" collapsed="false">
      <c r="A19" s="566" t="s">
        <v>237</v>
      </c>
      <c r="B19" s="567" t="n">
        <f aca="true" t="array" ref="B19:B19">SUM(IF((DelPoint="4C")*IF((DType="firm")+(DType="econ")&gt;0,1,0)*(OFFSET(DelPoint,0,3,ROWS(DelPoint),24)&gt;0),DPrice*OFFSET(DelPoint,0,3,ROWS(DelPoint),24),0))</f>
        <v>0</v>
      </c>
      <c r="C19" s="567"/>
      <c r="D19" s="567" t="n">
        <f aca="false">C19+B19</f>
        <v>0</v>
      </c>
      <c r="E19" s="568" t="n">
        <f aca="false">SUM(Preschedule!B28:Y28)</f>
        <v>0</v>
      </c>
      <c r="F19" s="567" t="n">
        <f aca="false">IF(E19=0,0,B19/E19)</f>
        <v>0</v>
      </c>
      <c r="G19" s="569" t="n">
        <f aca="false">IF(E19=0,0,D19/E19)</f>
        <v>0</v>
      </c>
    </row>
    <row r="20" customFormat="false" ht="12" hidden="false" customHeight="false" outlineLevel="0" collapsed="false">
      <c r="A20" s="570" t="s">
        <v>238</v>
      </c>
      <c r="B20" s="571" t="n">
        <f aca="true" t="array" ref="B20:B20">SUM(IF((DelPoint="PV")*(DType="pre")*(OFFSET(DelPoint,0,3,ROWS(DelPoint),24)&gt;0),DPrice*OFFSET(DelPoint,0,3,ROWS(DelPoint),24),0))</f>
        <v>0</v>
      </c>
      <c r="C20" s="571"/>
      <c r="D20" s="571" t="n">
        <f aca="false">C20+B20</f>
        <v>0</v>
      </c>
      <c r="E20" s="572" t="n">
        <f aca="false">SUM(Preschedule!B29:Y29)</f>
        <v>0</v>
      </c>
      <c r="F20" s="571" t="n">
        <f aca="false">IF(E20=0,0,B20/E20)</f>
        <v>0</v>
      </c>
      <c r="G20" s="573" t="n">
        <f aca="false">IF(E20=0,0,D20/E20)</f>
        <v>0</v>
      </c>
    </row>
    <row r="21" customFormat="false" ht="12" hidden="false" customHeight="false" outlineLevel="0" collapsed="false">
      <c r="A21" s="570" t="s">
        <v>64</v>
      </c>
      <c r="B21" s="571" t="n">
        <f aca="false">Balancing!D30</f>
        <v>0</v>
      </c>
      <c r="C21" s="571"/>
      <c r="D21" s="571" t="n">
        <f aca="false">C21+B21</f>
        <v>0</v>
      </c>
      <c r="E21" s="572" t="n">
        <f aca="false">SUM(Preschedule!B30:Y30)</f>
        <v>0</v>
      </c>
      <c r="F21" s="571" t="n">
        <f aca="false">IF(E21=0,0,B21/E21)</f>
        <v>0</v>
      </c>
      <c r="G21" s="573" t="n">
        <f aca="false">IF(E21=0,0,D21/E21)</f>
        <v>0</v>
      </c>
    </row>
    <row r="22" customFormat="false" ht="12" hidden="false" customHeight="false" outlineLevel="0" collapsed="false">
      <c r="A22" s="570" t="s">
        <v>239</v>
      </c>
      <c r="B22" s="571" t="e">
        <f aca="true" t="array" ref="B22:B22">SUM(IF((DelPoint="PV")*IF((DType="firm")+(DType="econ")&gt;0,1,0)*(OFFSET(DelPoint,0,3,ROWS(DelPoint),24)&gt;0),DPrice*OFFSET(DelPoint,0,3,ROWS(DelPoint),24),0))</f>
        <v>#N/A</v>
      </c>
      <c r="C22" s="571"/>
      <c r="D22" s="571" t="e">
        <f aca="false">C22+B22</f>
        <v>#N/A</v>
      </c>
      <c r="E22" s="572" t="n">
        <f aca="false">SUM(Preschedule!B32:Y32)</f>
        <v>1176</v>
      </c>
      <c r="F22" s="571" t="e">
        <f aca="false">IF(E22=0,0,B22/E22)</f>
        <v>#N/A</v>
      </c>
      <c r="G22" s="573" t="e">
        <f aca="false">IF(E22=0,0,D22/E22)</f>
        <v>#N/A</v>
      </c>
    </row>
    <row r="23" customFormat="false" ht="12" hidden="false" customHeight="false" outlineLevel="0" collapsed="false">
      <c r="A23" s="574" t="s">
        <v>242</v>
      </c>
      <c r="B23" s="564" t="n">
        <f aca="true" t="array" ref="B23:B23">SUM(IF((DelPoint="artesia")*(DType="pre")*(OFFSET(DelPoint,0,3,ROWS(DelPoint),24)&gt;0),DPrice*OFFSET(DelPoint,0,3,ROWS(DelPoint),24),0))</f>
        <v>0</v>
      </c>
      <c r="C23" s="564"/>
      <c r="D23" s="564" t="n">
        <f aca="false">C23+B23</f>
        <v>0</v>
      </c>
      <c r="E23" s="557" t="n">
        <f aca="false">SUM(Preschedule!B35:Y35)</f>
        <v>0</v>
      </c>
      <c r="F23" s="564" t="n">
        <f aca="false">IF(E23=0,0,B23/E23)</f>
        <v>0</v>
      </c>
      <c r="G23" s="565" t="n">
        <f aca="false">IF(E23=0,0,D23/E23)</f>
        <v>0</v>
      </c>
    </row>
    <row r="24" customFormat="false" ht="12" hidden="false" customHeight="false" outlineLevel="0" collapsed="false">
      <c r="A24" s="574" t="s">
        <v>71</v>
      </c>
      <c r="B24" s="564" t="n">
        <f aca="false">Balancing!H30</f>
        <v>0</v>
      </c>
      <c r="C24" s="564"/>
      <c r="D24" s="564" t="n">
        <f aca="false">C24+B24</f>
        <v>0</v>
      </c>
      <c r="E24" s="557" t="n">
        <f aca="false">SUM(Preschedule!B36:Y36)</f>
        <v>0</v>
      </c>
      <c r="F24" s="564" t="n">
        <f aca="false">IF(E24=0,0,B24/E24)</f>
        <v>0</v>
      </c>
      <c r="G24" s="565" t="n">
        <f aca="false">IF(E24=0,0,D24/E24)</f>
        <v>0</v>
      </c>
    </row>
    <row r="25" customFormat="false" ht="12.75" hidden="false" customHeight="false" outlineLevel="0" collapsed="false">
      <c r="A25" s="574" t="s">
        <v>241</v>
      </c>
      <c r="B25" s="564" t="n">
        <f aca="true" t="array" ref="B25:B25">SUM(IF((DelPoint="artesia")*IF((DType="firm")+(DType="econ")&gt;0,1,0)*(OFFSET(DelPoint,0,3,ROWS(DelPoint),24)&gt;0),DPrice*OFFSET(DelPoint,0,3,ROWS(DelPoint),24),0))</f>
        <v>0</v>
      </c>
      <c r="C25" s="564"/>
      <c r="D25" s="564" t="n">
        <f aca="false">C25+B25</f>
        <v>0</v>
      </c>
      <c r="E25" s="557" t="n">
        <f aca="false">SUM(Preschedule!C37:Y37)</f>
        <v>0</v>
      </c>
      <c r="F25" s="564" t="n">
        <f aca="false">IF(E25=0,0,B25/E25)</f>
        <v>0</v>
      </c>
      <c r="G25" s="565" t="n">
        <f aca="false">IF(E25=0,0,D25/E25)</f>
        <v>0</v>
      </c>
    </row>
    <row r="26" customFormat="false" ht="12.75" hidden="false" customHeight="false" outlineLevel="0" collapsed="false">
      <c r="A26" s="575"/>
      <c r="B26" s="576"/>
      <c r="C26" s="576"/>
      <c r="D26" s="576"/>
      <c r="E26" s="577"/>
      <c r="F26" s="576"/>
      <c r="G26" s="578"/>
      <c r="H26" s="579" t="s">
        <v>243</v>
      </c>
      <c r="I26" s="580" t="s">
        <v>244</v>
      </c>
    </row>
    <row r="27" customFormat="false" ht="12" hidden="false" customHeight="false" outlineLevel="0" collapsed="false">
      <c r="A27" s="574" t="s">
        <v>245</v>
      </c>
      <c r="B27" s="564"/>
      <c r="C27" s="564"/>
      <c r="D27" s="564"/>
      <c r="E27" s="557"/>
      <c r="F27" s="564"/>
      <c r="G27" s="565"/>
      <c r="H27" s="581" t="s">
        <v>246</v>
      </c>
      <c r="I27" s="582" t="s">
        <v>247</v>
      </c>
    </row>
    <row r="28" customFormat="false" ht="12" hidden="false" customHeight="false" outlineLevel="0" collapsed="false">
      <c r="A28" s="574" t="s">
        <v>248</v>
      </c>
      <c r="B28" s="564" t="n">
        <f aca="false">-F28*E28</f>
        <v>-30111.44864</v>
      </c>
      <c r="C28" s="564"/>
      <c r="D28" s="564" t="n">
        <f aca="false">C28+B28</f>
        <v>-30111.44864</v>
      </c>
      <c r="E28" s="557" t="n">
        <f aca="false">SUM(Preschedule!B56:Y56)</f>
        <v>2303</v>
      </c>
      <c r="F28" s="564" t="n">
        <f aca="false">H28*I28</f>
        <v>13.07488</v>
      </c>
      <c r="G28" s="565" t="n">
        <f aca="false">-IF(E28=0,0,D28/E28)</f>
        <v>13.07488</v>
      </c>
      <c r="H28" s="583" t="n">
        <v>10.0576</v>
      </c>
      <c r="I28" s="584" t="n">
        <v>1.3</v>
      </c>
    </row>
    <row r="29" customFormat="false" ht="12" hidden="false" customHeight="false" outlineLevel="0" collapsed="false">
      <c r="A29" s="574" t="s">
        <v>249</v>
      </c>
      <c r="B29" s="564" t="n">
        <f aca="false">-F29*E29</f>
        <v>-0</v>
      </c>
      <c r="C29" s="564"/>
      <c r="D29" s="564" t="n">
        <f aca="false">C29+B29</f>
        <v>0</v>
      </c>
      <c r="E29" s="557" t="n">
        <f aca="false">SUM(Preschedule!B57:Y57)</f>
        <v>0</v>
      </c>
      <c r="F29" s="564" t="n">
        <f aca="false">H29*I29</f>
        <v>13.07488</v>
      </c>
      <c r="G29" s="565" t="n">
        <f aca="false">-IF(E29=0,0,D29/E29)</f>
        <v>-0</v>
      </c>
      <c r="H29" s="583" t="n">
        <v>10.0576</v>
      </c>
      <c r="I29" s="584" t="n">
        <v>1.3</v>
      </c>
    </row>
    <row r="30" customFormat="false" ht="12" hidden="false" customHeight="false" outlineLevel="0" collapsed="false">
      <c r="A30" s="574" t="s">
        <v>250</v>
      </c>
      <c r="B30" s="564" t="n">
        <f aca="false">-F30*E30</f>
        <v>-9320.784</v>
      </c>
      <c r="C30" s="564"/>
      <c r="D30" s="564" t="n">
        <f aca="false">C30+B30</f>
        <v>-9320.784</v>
      </c>
      <c r="E30" s="557" t="n">
        <f aca="false">SUM(Preschedule!B53:Y53)</f>
        <v>1529</v>
      </c>
      <c r="F30" s="564" t="n">
        <f aca="false">H30*I30</f>
        <v>6.096</v>
      </c>
      <c r="G30" s="565" t="n">
        <f aca="false">-IF(E30=0,0,D30/E30)</f>
        <v>6.096</v>
      </c>
      <c r="H30" s="583" t="n">
        <v>10.16</v>
      </c>
      <c r="I30" s="584" t="n">
        <v>0.6</v>
      </c>
    </row>
    <row r="31" customFormat="false" ht="12" hidden="false" customHeight="false" outlineLevel="0" collapsed="false">
      <c r="A31" s="574" t="s">
        <v>251</v>
      </c>
      <c r="B31" s="564" t="n">
        <f aca="false">-F31*E31</f>
        <v>-9326.88</v>
      </c>
      <c r="C31" s="564"/>
      <c r="D31" s="564" t="n">
        <f aca="false">C31+B31</f>
        <v>-9326.88</v>
      </c>
      <c r="E31" s="557" t="n">
        <f aca="false">SUM(Preschedule!B54:Y54)</f>
        <v>1530</v>
      </c>
      <c r="F31" s="564" t="n">
        <f aca="false">H31*I31</f>
        <v>6.096</v>
      </c>
      <c r="G31" s="565" t="n">
        <f aca="false">-IF(E31=0,0,D31/E31)</f>
        <v>6.096</v>
      </c>
      <c r="H31" s="583" t="n">
        <v>10.16</v>
      </c>
      <c r="I31" s="584" t="n">
        <v>0.6</v>
      </c>
    </row>
    <row r="32" customFormat="false" ht="12" hidden="false" customHeight="false" outlineLevel="0" collapsed="false">
      <c r="A32" s="574" t="s">
        <v>252</v>
      </c>
      <c r="B32" s="564" t="n">
        <f aca="false">-F32*E32</f>
        <v>-9314.688</v>
      </c>
      <c r="C32" s="564"/>
      <c r="D32" s="564" t="n">
        <f aca="false">C32+B32</f>
        <v>-9314.688</v>
      </c>
      <c r="E32" s="557" t="n">
        <f aca="false">SUM(Preschedule!B55:Y55)</f>
        <v>1528</v>
      </c>
      <c r="F32" s="564" t="n">
        <f aca="false">H32*I32</f>
        <v>6.096</v>
      </c>
      <c r="G32" s="565" t="n">
        <f aca="false">-IF(E32=0,0,D32/E32)</f>
        <v>6.096</v>
      </c>
      <c r="H32" s="583" t="n">
        <v>10.16</v>
      </c>
      <c r="I32" s="584" t="n">
        <v>0.6</v>
      </c>
    </row>
    <row r="33" customFormat="false" ht="12" hidden="false" customHeight="false" outlineLevel="0" collapsed="false">
      <c r="A33" s="574"/>
      <c r="B33" s="564"/>
      <c r="C33" s="564"/>
      <c r="D33" s="564"/>
      <c r="E33" s="557"/>
      <c r="F33" s="564"/>
      <c r="G33" s="565"/>
      <c r="H33" s="585"/>
      <c r="I33" s="584"/>
    </row>
    <row r="34" customFormat="false" ht="12" hidden="false" customHeight="false" outlineLevel="0" collapsed="false">
      <c r="A34" s="574" t="s">
        <v>201</v>
      </c>
      <c r="B34" s="564" t="e">
        <f aca="true">Gencost(Preschedule!B41:Y41,OFFSET(HeatRateStart,1,MATCH(A34,HeatRateNames,0)-1,250,1),I34)</f>
        <v>#VALUE!</v>
      </c>
      <c r="C34" s="564"/>
      <c r="D34" s="564" t="e">
        <f aca="false">IF(ISTEXT(B34),0,C34+B34)</f>
        <v>#VALUE!</v>
      </c>
      <c r="E34" s="557" t="n">
        <f aca="false">SUM(Preschedule!B41:Y41)</f>
        <v>1055</v>
      </c>
      <c r="F34" s="564" t="e">
        <f aca="false">-IF(OR(ISTEXT(B34),E34=0),0,B34/E34)</f>
        <v>#VALUE!</v>
      </c>
      <c r="G34" s="565" t="e">
        <f aca="false">-IF(E34=0,0,D34/E34)</f>
        <v>#VALUE!</v>
      </c>
      <c r="H34" s="585"/>
      <c r="I34" s="584" t="n">
        <f aca="false">INDEX(FuelPriceTable,MATCH(A34,FuelNames,0),5)</f>
        <v>1.96</v>
      </c>
    </row>
    <row r="35" customFormat="false" ht="12" hidden="false" customHeight="false" outlineLevel="0" collapsed="false">
      <c r="A35" s="574" t="s">
        <v>200</v>
      </c>
      <c r="B35" s="564" t="e">
        <f aca="true">Gencost(Preschedule!B42:Y42,OFFSET(HeatRateStart,1,MATCH(A35,HeatRateNames,0)-1,250,1),I35)</f>
        <v>#VALUE!</v>
      </c>
      <c r="C35" s="564"/>
      <c r="D35" s="564" t="e">
        <f aca="false">IF(ISTEXT(B35),0,C35+B35)</f>
        <v>#VALUE!</v>
      </c>
      <c r="E35" s="557" t="n">
        <f aca="false">SUM(Preschedule!B42:Y42)</f>
        <v>945</v>
      </c>
      <c r="F35" s="564" t="e">
        <f aca="false">-IF(OR(ISTEXT(B35),E35=0),0,B35/E35)</f>
        <v>#VALUE!</v>
      </c>
      <c r="G35" s="565" t="e">
        <f aca="false">-IF(E35=0,0,D35/E35)</f>
        <v>#VALUE!</v>
      </c>
      <c r="H35" s="585"/>
      <c r="I35" s="584" t="n">
        <f aca="false">INDEX(FuelPriceTable,MATCH(A35,FuelNames,0),5)</f>
        <v>1.96</v>
      </c>
    </row>
    <row r="36" customFormat="false" ht="12" hidden="false" customHeight="false" outlineLevel="0" collapsed="false">
      <c r="A36" s="574" t="s">
        <v>199</v>
      </c>
      <c r="B36" s="564" t="e">
        <f aca="true">Gencost(Preschedule!B43:Y43,OFFSET(HeatRateStart,1,MATCH(A36,HeatRateNames,0)-1,250,1),I36)</f>
        <v>#VALUE!</v>
      </c>
      <c r="C36" s="564"/>
      <c r="D36" s="564" t="e">
        <f aca="false">IF(ISTEXT(B36),0,C36+B36)</f>
        <v>#VALUE!</v>
      </c>
      <c r="E36" s="557" t="n">
        <f aca="false">SUM(Preschedule!B43:Y43)</f>
        <v>1543</v>
      </c>
      <c r="F36" s="564" t="e">
        <f aca="false">-IF(OR(ISTEXT(B36),E36=0),0,B36/E36)</f>
        <v>#VALUE!</v>
      </c>
      <c r="G36" s="565" t="e">
        <f aca="false">-IF(E36=0,0,D36/E36)</f>
        <v>#VALUE!</v>
      </c>
      <c r="H36" s="585"/>
      <c r="I36" s="584" t="n">
        <f aca="false">INDEX(FuelPriceTable,MATCH(A36,FuelNames,0),5)</f>
        <v>1.96</v>
      </c>
    </row>
    <row r="37" customFormat="false" ht="12" hidden="false" customHeight="false" outlineLevel="0" collapsed="false">
      <c r="A37" s="574" t="s">
        <v>91</v>
      </c>
      <c r="B37" s="564" t="e">
        <f aca="true">Gencost(Preschedule!B44:Y44,OFFSET(HeatRateStart,1,MATCH(A37,HeatRateNames,0)-1,250,1),I37)</f>
        <v>#VALUE!</v>
      </c>
      <c r="C37" s="564"/>
      <c r="D37" s="564" t="e">
        <f aca="false">IF(ISTEXT(B37),0,C37+B37)</f>
        <v>#VALUE!</v>
      </c>
      <c r="E37" s="557" t="n">
        <f aca="false">SUM(Preschedule!B44:Y44)</f>
        <v>77</v>
      </c>
      <c r="F37" s="564" t="e">
        <f aca="false">-IF(OR(ISTEXT(B37),E37=0),0,B37/E37)</f>
        <v>#VALUE!</v>
      </c>
      <c r="G37" s="565" t="e">
        <f aca="false">-IF(E37=0,0,D37/E37)</f>
        <v>#VALUE!</v>
      </c>
      <c r="H37" s="585"/>
      <c r="I37" s="584" t="n">
        <f aca="false">INDEX(FuelPriceTable,MATCH(A37,FuelNames,0),5)</f>
        <v>1.96</v>
      </c>
    </row>
    <row r="38" customFormat="false" ht="12" hidden="false" customHeight="false" outlineLevel="0" collapsed="false">
      <c r="A38" s="574" t="s">
        <v>92</v>
      </c>
      <c r="B38" s="564" t="e">
        <f aca="true">Gencost(Preschedule!B45:Y45,OFFSET(HeatRateStart,1,MATCH(A38,HeatRateNames,0)-1,250,1),I38)</f>
        <v>#VALUE!</v>
      </c>
      <c r="C38" s="564"/>
      <c r="D38" s="564" t="e">
        <f aca="false">IF(ISTEXT(B38),0,C38+B38)</f>
        <v>#VALUE!</v>
      </c>
      <c r="E38" s="557" t="n">
        <f aca="false">SUM(Preschedule!B45:Y45)</f>
        <v>70</v>
      </c>
      <c r="F38" s="564" t="e">
        <f aca="false">-IF(OR(ISTEXT(B38),E38=0),0,B38/E38)</f>
        <v>#VALUE!</v>
      </c>
      <c r="G38" s="565" t="e">
        <f aca="false">-IF(E38=0,0,D38/E38)</f>
        <v>#VALUE!</v>
      </c>
      <c r="H38" s="585"/>
      <c r="I38" s="584" t="n">
        <f aca="false">INDEX(FuelPriceTable,MATCH(A38,FuelNames,0),5)</f>
        <v>1.96</v>
      </c>
    </row>
    <row r="39" customFormat="false" ht="12" hidden="false" customHeight="false" outlineLevel="0" collapsed="false">
      <c r="A39" s="574" t="s">
        <v>197</v>
      </c>
      <c r="B39" s="564" t="e">
        <f aca="true">Gencost(Preschedule!B46:Y46,OFFSET(HeatRateStart,1,MATCH(A39,HeatRateNames,0)-1,250,1),I39)</f>
        <v>#VALUE!</v>
      </c>
      <c r="C39" s="564"/>
      <c r="D39" s="564" t="e">
        <f aca="false">IF(ISTEXT(B39),0,C39+B39)</f>
        <v>#VALUE!</v>
      </c>
      <c r="E39" s="557" t="n">
        <f aca="false">SUM(Preschedule!B46:Y46)</f>
        <v>0</v>
      </c>
      <c r="F39" s="564" t="n">
        <f aca="false">-IF(OR(ISTEXT(B39),E39=0),0,B39/E39)</f>
        <v>-0</v>
      </c>
      <c r="G39" s="565" t="n">
        <f aca="false">-IF(E39=0,0,D39/E39)</f>
        <v>-0</v>
      </c>
      <c r="H39" s="585"/>
      <c r="I39" s="584" t="n">
        <f aca="false">INDEX(FuelPriceTable,MATCH(A39,FuelNames,0),5)</f>
        <v>1.96</v>
      </c>
    </row>
    <row r="40" customFormat="false" ht="12" hidden="false" customHeight="false" outlineLevel="0" collapsed="false">
      <c r="A40" s="574" t="s">
        <v>198</v>
      </c>
      <c r="B40" s="564" t="e">
        <f aca="true">Gencost(Preschedule!B47:Y47,OFFSET(HeatRateStart,1,MATCH(A40,HeatRateNames,0)-1,250,1),I40)</f>
        <v>#VALUE!</v>
      </c>
      <c r="C40" s="564"/>
      <c r="D40" s="564" t="e">
        <f aca="false">IF(ISTEXT(B40),0,C40+B40)</f>
        <v>#VALUE!</v>
      </c>
      <c r="E40" s="557" t="n">
        <f aca="false">SUM(Preschedule!B47:Y47)</f>
        <v>0</v>
      </c>
      <c r="F40" s="564" t="n">
        <f aca="false">-IF(OR(ISTEXT(B40),E40=0),0,B40/E40)</f>
        <v>-0</v>
      </c>
      <c r="G40" s="565" t="n">
        <f aca="false">-IF(E40=0,0,D40/E40)</f>
        <v>-0</v>
      </c>
      <c r="H40" s="585"/>
      <c r="I40" s="584" t="n">
        <f aca="false">INDEX(FuelPriceTable,MATCH(A40,FuelNames,0),5)</f>
        <v>1.96</v>
      </c>
    </row>
    <row r="41" customFormat="false" ht="12" hidden="false" customHeight="false" outlineLevel="0" collapsed="false">
      <c r="A41" s="574" t="s">
        <v>196</v>
      </c>
      <c r="B41" s="564" t="e">
        <f aca="true">Gencost(Preschedule!B48:Y48,OFFSET(HeatRateStart,1,MATCH(A41,HeatRateNames,0)-1,250,1),I41)</f>
        <v>#VALUE!</v>
      </c>
      <c r="C41" s="564"/>
      <c r="D41" s="564" t="e">
        <f aca="false">IF(ISTEXT(B41),0,C41+B41)</f>
        <v>#VALUE!</v>
      </c>
      <c r="E41" s="557" t="n">
        <f aca="false">SUM(Preschedule!B48:Y48)</f>
        <v>2820</v>
      </c>
      <c r="F41" s="564" t="e">
        <f aca="false">-IF(OR(ISTEXT(B41),E41=0),0,B41/E41)</f>
        <v>#VALUE!</v>
      </c>
      <c r="G41" s="565" t="e">
        <f aca="false">-IF(E41=0,0,D41/E41)</f>
        <v>#VALUE!</v>
      </c>
      <c r="H41" s="585"/>
      <c r="I41" s="584" t="n">
        <v>1.96</v>
      </c>
    </row>
    <row r="42" customFormat="false" ht="12" hidden="false" customHeight="false" outlineLevel="0" collapsed="false">
      <c r="A42" s="574" t="s">
        <v>191</v>
      </c>
      <c r="B42" s="564" t="e">
        <f aca="true">Gencost(Preschedule!B49:Y49,OFFSET(HeatRateStart,1,MATCH(A42,HeatRateNames,0)-1,250,1),I42)</f>
        <v>#VALUE!</v>
      </c>
      <c r="C42" s="564"/>
      <c r="D42" s="564" t="e">
        <f aca="false">IF(ISTEXT(B42),0,C42+B42)</f>
        <v>#VALUE!</v>
      </c>
      <c r="E42" s="557" t="n">
        <f aca="false">SUM(Preschedule!B49:Y49)</f>
        <v>0</v>
      </c>
      <c r="F42" s="564" t="n">
        <f aca="false">-IF(OR(ISTEXT(B42),E42=0),0,B42/E42)</f>
        <v>-0</v>
      </c>
      <c r="G42" s="565" t="n">
        <f aca="false">-IF(E42=0,0,D42/E42)</f>
        <v>-0</v>
      </c>
      <c r="H42" s="585"/>
      <c r="I42" s="584" t="n">
        <f aca="false">INDEX(FuelPriceTable,MATCH(A42,FuelNames,0),5)</f>
        <v>1.96</v>
      </c>
    </row>
    <row r="43" customFormat="false" ht="12" hidden="false" customHeight="false" outlineLevel="0" collapsed="false">
      <c r="A43" s="574" t="s">
        <v>189</v>
      </c>
      <c r="B43" s="564" t="e">
        <f aca="true">Gencost(Preschedule!B50:Y50,OFFSET(HeatRateStart,1,MATCH(A43,HeatRateNames,0)-1,250,1),I43)</f>
        <v>#VALUE!</v>
      </c>
      <c r="C43" s="564"/>
      <c r="D43" s="564" t="e">
        <f aca="false">IF(ISTEXT(B43),0,C43+B43)</f>
        <v>#VALUE!</v>
      </c>
      <c r="E43" s="557" t="n">
        <f aca="false">SUM(Preschedule!B50:Y50)</f>
        <v>0</v>
      </c>
      <c r="F43" s="564" t="n">
        <f aca="false">-IF(OR(ISTEXT(B43),E43=0),0,B43/E43)</f>
        <v>-0</v>
      </c>
      <c r="G43" s="565" t="n">
        <f aca="false">-IF(E43=0,0,D43/E43)</f>
        <v>-0</v>
      </c>
      <c r="H43" s="585"/>
      <c r="I43" s="584" t="n">
        <f aca="false">INDEX(FuelPriceTable,MATCH(A43,FuelNames,0),5)</f>
        <v>2.09</v>
      </c>
    </row>
    <row r="44" customFormat="false" ht="12" hidden="false" customHeight="false" outlineLevel="0" collapsed="false">
      <c r="A44" s="574" t="s">
        <v>188</v>
      </c>
      <c r="B44" s="564" t="e">
        <f aca="true">Gencost(Preschedule!B51:Y51,OFFSET(HeatRateStart,1,MATCH(A44,HeatRateNames,0)-1,250,1),I44)</f>
        <v>#VALUE!</v>
      </c>
      <c r="C44" s="564"/>
      <c r="D44" s="564" t="e">
        <f aca="false">IF(ISTEXT(B44),0,C44+B44)</f>
        <v>#VALUE!</v>
      </c>
      <c r="E44" s="557" t="n">
        <f aca="false">SUM(Preschedule!B51:Y51)</f>
        <v>256</v>
      </c>
      <c r="F44" s="564" t="e">
        <f aca="false">-IF(OR(ISTEXT(B44),E44=0),0,B44/E44)</f>
        <v>#VALUE!</v>
      </c>
      <c r="G44" s="565" t="e">
        <f aca="false">-IF(E44=0,0,D44/E44)</f>
        <v>#VALUE!</v>
      </c>
      <c r="H44" s="585"/>
      <c r="I44" s="584" t="n">
        <f aca="false">INDEX(FuelPriceTable,MATCH(A44,FuelNames,0),5)</f>
        <v>2.09</v>
      </c>
    </row>
    <row r="45" customFormat="false" ht="12.75" hidden="false" customHeight="false" outlineLevel="0" collapsed="false">
      <c r="A45" s="574" t="s">
        <v>187</v>
      </c>
      <c r="B45" s="564" t="e">
        <f aca="true">Gencost(Preschedule!B52:Y52,OFFSET(HeatRateStart,1,MATCH(A45,HeatRateNames,0)-1,250,1),I45)</f>
        <v>#VALUE!</v>
      </c>
      <c r="C45" s="564"/>
      <c r="D45" s="564" t="e">
        <f aca="false">IF(ISTEXT(B45),0,C45+B45)</f>
        <v>#VALUE!</v>
      </c>
      <c r="E45" s="557" t="n">
        <f aca="false">SUM(Preschedule!B52:Y52)</f>
        <v>2359</v>
      </c>
      <c r="F45" s="564" t="e">
        <f aca="false">-IF(OR(ISTEXT(B45),E45=0),0,B45/E45)</f>
        <v>#VALUE!</v>
      </c>
      <c r="G45" s="565" t="e">
        <f aca="false">-IF(E45=0,0,D45/E45)</f>
        <v>#VALUE!</v>
      </c>
      <c r="H45" s="586"/>
      <c r="I45" s="587" t="n">
        <f aca="false">INDEX(FuelPriceTable,MATCH(A45,FuelNames,0),5)</f>
        <v>2.09</v>
      </c>
    </row>
    <row r="46" customFormat="false" ht="7.5" hidden="false" customHeight="true" outlineLevel="0" collapsed="false">
      <c r="A46" s="575"/>
      <c r="B46" s="576"/>
      <c r="C46" s="576"/>
      <c r="D46" s="576"/>
      <c r="E46" s="577"/>
      <c r="F46" s="576"/>
      <c r="G46" s="578"/>
    </row>
    <row r="47" customFormat="false" ht="12" hidden="false" customHeight="false" outlineLevel="0" collapsed="false">
      <c r="A47" s="574" t="s">
        <v>111</v>
      </c>
      <c r="B47" s="564" t="e">
        <f aca="false">SUM(B3:B45)</f>
        <v>#VALUE!</v>
      </c>
      <c r="C47" s="564" t="n">
        <f aca="false">SUM(C5:C45)</f>
        <v>0</v>
      </c>
      <c r="D47" s="564" t="e">
        <f aca="false">SUM(D5:D45,B3)</f>
        <v>#VALUE!</v>
      </c>
      <c r="E47" s="557"/>
      <c r="F47" s="564"/>
      <c r="G47" s="565"/>
    </row>
    <row r="48" customFormat="false" ht="7.5" hidden="false" customHeight="true" outlineLevel="0" collapsed="false">
      <c r="A48" s="588"/>
      <c r="B48" s="589"/>
      <c r="C48" s="589"/>
      <c r="D48" s="589"/>
      <c r="E48" s="590"/>
      <c r="F48" s="589"/>
      <c r="G48" s="591"/>
    </row>
    <row r="49" customFormat="false" ht="12.75" hidden="false" customHeight="false" outlineLevel="0" collapsed="false"/>
    <row r="54" customFormat="false" ht="12" hidden="false" customHeight="false" outlineLevel="0" collapsed="false">
      <c r="E54" s="59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3" t="s">
        <v>253</v>
      </c>
      <c r="B1" s="593"/>
      <c r="C1" s="593"/>
      <c r="D1" s="593"/>
      <c r="E1" s="593"/>
      <c r="F1" s="593"/>
      <c r="G1" s="593"/>
      <c r="H1" s="593"/>
      <c r="I1" s="593"/>
      <c r="J1" s="593"/>
      <c r="K1" s="593"/>
      <c r="L1" s="593"/>
      <c r="N1" s="594" t="s">
        <v>254</v>
      </c>
      <c r="O1" s="594"/>
      <c r="P1" s="594"/>
      <c r="Q1" s="594"/>
      <c r="R1" s="594"/>
    </row>
    <row r="2" customFormat="false" ht="15" hidden="false" customHeight="false" outlineLevel="0" collapsed="false">
      <c r="A2" s="595" t="s">
        <v>255</v>
      </c>
      <c r="B2" s="596"/>
      <c r="C2" s="597"/>
      <c r="D2" s="598"/>
      <c r="E2" s="599" t="s">
        <v>256</v>
      </c>
      <c r="F2" s="600"/>
      <c r="G2" s="600"/>
      <c r="H2" s="601"/>
      <c r="I2" s="602" t="s">
        <v>257</v>
      </c>
      <c r="J2" s="603"/>
      <c r="K2" s="603"/>
      <c r="L2" s="604"/>
      <c r="N2" s="605"/>
      <c r="O2" s="600" t="s">
        <v>258</v>
      </c>
      <c r="P2" s="600"/>
      <c r="Q2" s="600"/>
      <c r="R2" s="606" t="s">
        <v>259</v>
      </c>
    </row>
    <row r="3" customFormat="false" ht="15.75" hidden="false" customHeight="true" outlineLevel="0" collapsed="false">
      <c r="A3" s="607" t="s">
        <v>38</v>
      </c>
      <c r="B3" s="608" t="s">
        <v>207</v>
      </c>
      <c r="C3" s="608" t="s">
        <v>5</v>
      </c>
      <c r="D3" s="609" t="s">
        <v>8</v>
      </c>
      <c r="E3" s="610" t="s">
        <v>38</v>
      </c>
      <c r="F3" s="611" t="s">
        <v>207</v>
      </c>
      <c r="G3" s="611" t="s">
        <v>5</v>
      </c>
      <c r="H3" s="612" t="s">
        <v>8</v>
      </c>
      <c r="I3" s="613" t="s">
        <v>38</v>
      </c>
      <c r="J3" s="614" t="s">
        <v>207</v>
      </c>
      <c r="K3" s="614" t="s">
        <v>5</v>
      </c>
      <c r="L3" s="615" t="s">
        <v>8</v>
      </c>
      <c r="N3" s="616" t="s">
        <v>38</v>
      </c>
      <c r="O3" s="617" t="s">
        <v>260</v>
      </c>
      <c r="P3" s="617" t="s">
        <v>261</v>
      </c>
      <c r="Q3" s="617" t="s">
        <v>262</v>
      </c>
      <c r="R3" s="618" t="s">
        <v>263</v>
      </c>
    </row>
    <row r="4" customFormat="false" ht="12.75" hidden="false" customHeight="false" outlineLevel="0" collapsed="false">
      <c r="A4" s="619" t="n">
        <v>1</v>
      </c>
      <c r="B4" s="620"/>
      <c r="C4" s="621"/>
      <c r="D4" s="622" t="n">
        <f aca="false">C4*B4</f>
        <v>0</v>
      </c>
      <c r="E4" s="623" t="n">
        <v>1</v>
      </c>
      <c r="F4" s="624"/>
      <c r="G4" s="625"/>
      <c r="H4" s="626" t="n">
        <f aca="false">G4*F4</f>
        <v>0</v>
      </c>
      <c r="I4" s="627" t="n">
        <v>1</v>
      </c>
      <c r="J4" s="628"/>
      <c r="K4" s="629"/>
      <c r="L4" s="630" t="n">
        <f aca="false">K4*J4</f>
        <v>0</v>
      </c>
      <c r="N4" s="631" t="n">
        <v>1</v>
      </c>
      <c r="O4" s="632" t="n">
        <v>593.893180105911</v>
      </c>
      <c r="P4" s="633"/>
      <c r="Q4" s="634" t="n">
        <f aca="false">P4+O4</f>
        <v>593.893180105911</v>
      </c>
      <c r="R4" s="635"/>
    </row>
    <row r="5" customFormat="false" ht="12.75" hidden="false" customHeight="false" outlineLevel="0" collapsed="false">
      <c r="A5" s="619" t="n">
        <v>2</v>
      </c>
      <c r="B5" s="636"/>
      <c r="C5" s="637"/>
      <c r="D5" s="622" t="n">
        <f aca="false">C5*B5</f>
        <v>0</v>
      </c>
      <c r="E5" s="623" t="n">
        <v>2</v>
      </c>
      <c r="F5" s="638"/>
      <c r="G5" s="639"/>
      <c r="H5" s="626" t="n">
        <f aca="false">G5*F5</f>
        <v>0</v>
      </c>
      <c r="I5" s="627" t="n">
        <v>2</v>
      </c>
      <c r="J5" s="640"/>
      <c r="K5" s="641"/>
      <c r="L5" s="630" t="n">
        <f aca="false">K5*J5</f>
        <v>0</v>
      </c>
      <c r="N5" s="631" t="n">
        <v>2</v>
      </c>
      <c r="O5" s="642" t="n">
        <v>574.578655933721</v>
      </c>
      <c r="P5" s="643"/>
      <c r="Q5" s="634" t="n">
        <f aca="false">P5+O5</f>
        <v>574.578655933721</v>
      </c>
      <c r="R5" s="635"/>
    </row>
    <row r="6" customFormat="false" ht="12.75" hidden="false" customHeight="false" outlineLevel="0" collapsed="false">
      <c r="A6" s="619" t="n">
        <v>3</v>
      </c>
      <c r="B6" s="636"/>
      <c r="C6" s="637"/>
      <c r="D6" s="622" t="n">
        <f aca="false">C6*B6</f>
        <v>0</v>
      </c>
      <c r="E6" s="623" t="n">
        <v>3</v>
      </c>
      <c r="F6" s="638"/>
      <c r="G6" s="639"/>
      <c r="H6" s="626" t="n">
        <f aca="false">G6*F6</f>
        <v>0</v>
      </c>
      <c r="I6" s="627" t="n">
        <v>3</v>
      </c>
      <c r="J6" s="640"/>
      <c r="K6" s="641"/>
      <c r="L6" s="630" t="n">
        <f aca="false">K6*J6</f>
        <v>0</v>
      </c>
      <c r="N6" s="631" t="n">
        <v>3</v>
      </c>
      <c r="O6" s="642" t="n">
        <v>564.026926847557</v>
      </c>
      <c r="P6" s="643"/>
      <c r="Q6" s="634" t="n">
        <f aca="false">P6+O6</f>
        <v>564.026926847557</v>
      </c>
      <c r="R6" s="635"/>
    </row>
    <row r="7" customFormat="false" ht="12.75" hidden="false" customHeight="false" outlineLevel="0" collapsed="false">
      <c r="A7" s="619" t="n">
        <v>4</v>
      </c>
      <c r="B7" s="636"/>
      <c r="C7" s="637"/>
      <c r="D7" s="622" t="n">
        <f aca="false">C7*B7</f>
        <v>0</v>
      </c>
      <c r="E7" s="623" t="n">
        <v>4</v>
      </c>
      <c r="F7" s="638"/>
      <c r="G7" s="639"/>
      <c r="H7" s="626" t="n">
        <f aca="false">G7*F7</f>
        <v>0</v>
      </c>
      <c r="I7" s="627" t="n">
        <v>4</v>
      </c>
      <c r="J7" s="640"/>
      <c r="K7" s="641"/>
      <c r="L7" s="630" t="n">
        <f aca="false">K7*J7</f>
        <v>0</v>
      </c>
      <c r="N7" s="631" t="n">
        <v>4</v>
      </c>
      <c r="O7" s="642" t="n">
        <v>562.625502951551</v>
      </c>
      <c r="P7" s="643"/>
      <c r="Q7" s="634" t="n">
        <f aca="false">P7+O7</f>
        <v>562.625502951551</v>
      </c>
      <c r="R7" s="635"/>
    </row>
    <row r="8" customFormat="false" ht="12.75" hidden="false" customHeight="false" outlineLevel="0" collapsed="false">
      <c r="A8" s="619" t="n">
        <v>5</v>
      </c>
      <c r="B8" s="636"/>
      <c r="C8" s="637"/>
      <c r="D8" s="622" t="n">
        <f aca="false">C8*B8</f>
        <v>0</v>
      </c>
      <c r="E8" s="623" t="n">
        <v>5</v>
      </c>
      <c r="F8" s="638"/>
      <c r="G8" s="639"/>
      <c r="H8" s="626" t="n">
        <f aca="false">G8*F8</f>
        <v>0</v>
      </c>
      <c r="I8" s="627" t="n">
        <v>5</v>
      </c>
      <c r="J8" s="640"/>
      <c r="K8" s="641"/>
      <c r="L8" s="630" t="n">
        <f aca="false">K8*J8</f>
        <v>0</v>
      </c>
      <c r="N8" s="631" t="n">
        <v>5</v>
      </c>
      <c r="O8" s="642" t="n">
        <v>575.532005759939</v>
      </c>
      <c r="P8" s="643"/>
      <c r="Q8" s="634" t="n">
        <f aca="false">P8+O8</f>
        <v>575.532005759939</v>
      </c>
      <c r="R8" s="635"/>
    </row>
    <row r="9" customFormat="false" ht="12.75" hidden="false" customHeight="false" outlineLevel="0" collapsed="false">
      <c r="A9" s="619" t="n">
        <v>6</v>
      </c>
      <c r="B9" s="636"/>
      <c r="C9" s="637"/>
      <c r="D9" s="622" t="n">
        <f aca="false">C9*B9</f>
        <v>0</v>
      </c>
      <c r="E9" s="623" t="n">
        <v>6</v>
      </c>
      <c r="F9" s="638"/>
      <c r="G9" s="639"/>
      <c r="H9" s="626" t="n">
        <f aca="false">G9*F9</f>
        <v>0</v>
      </c>
      <c r="I9" s="627" t="n">
        <v>6</v>
      </c>
      <c r="J9" s="640"/>
      <c r="K9" s="641"/>
      <c r="L9" s="630" t="n">
        <f aca="false">K9*J9</f>
        <v>0</v>
      </c>
      <c r="N9" s="631" t="n">
        <v>6</v>
      </c>
      <c r="O9" s="642" t="n">
        <v>629.090253326053</v>
      </c>
      <c r="P9" s="643"/>
      <c r="Q9" s="634" t="n">
        <f aca="false">P9+O9</f>
        <v>629.090253326053</v>
      </c>
      <c r="R9" s="635"/>
    </row>
    <row r="10" customFormat="false" ht="12.75" hidden="false" customHeight="false" outlineLevel="0" collapsed="false">
      <c r="A10" s="619" t="n">
        <v>7</v>
      </c>
      <c r="B10" s="636"/>
      <c r="C10" s="637"/>
      <c r="D10" s="622" t="n">
        <f aca="false">C10*B10</f>
        <v>0</v>
      </c>
      <c r="E10" s="623" t="n">
        <v>7</v>
      </c>
      <c r="F10" s="638"/>
      <c r="G10" s="639"/>
      <c r="H10" s="626" t="n">
        <f aca="false">G10*F10</f>
        <v>0</v>
      </c>
      <c r="I10" s="627" t="n">
        <v>7</v>
      </c>
      <c r="J10" s="640"/>
      <c r="K10" s="641"/>
      <c r="L10" s="630" t="n">
        <f aca="false">K10*J10</f>
        <v>0</v>
      </c>
      <c r="N10" s="631" t="n">
        <v>7</v>
      </c>
      <c r="O10" s="642" t="n">
        <v>718.6739438519</v>
      </c>
      <c r="P10" s="643"/>
      <c r="Q10" s="634" t="n">
        <f aca="false">P10+O10</f>
        <v>718.6739438519</v>
      </c>
      <c r="R10" s="635"/>
    </row>
    <row r="11" customFormat="false" ht="12.75" hidden="false" customHeight="false" outlineLevel="0" collapsed="false">
      <c r="A11" s="619" t="n">
        <v>8</v>
      </c>
      <c r="B11" s="636"/>
      <c r="C11" s="637"/>
      <c r="D11" s="622" t="n">
        <f aca="false">C11*B11</f>
        <v>0</v>
      </c>
      <c r="E11" s="623" t="n">
        <v>8</v>
      </c>
      <c r="F11" s="638"/>
      <c r="G11" s="639"/>
      <c r="H11" s="626" t="n">
        <f aca="false">G11*F11</f>
        <v>0</v>
      </c>
      <c r="I11" s="627" t="n">
        <v>8</v>
      </c>
      <c r="J11" s="640"/>
      <c r="K11" s="641"/>
      <c r="L11" s="630" t="n">
        <f aca="false">K11*J11</f>
        <v>0</v>
      </c>
      <c r="N11" s="631" t="n">
        <v>8</v>
      </c>
      <c r="O11" s="642" t="n">
        <v>786.7930624403</v>
      </c>
      <c r="P11" s="643"/>
      <c r="Q11" s="634" t="n">
        <f aca="false">P11+O11</f>
        <v>786.7930624403</v>
      </c>
      <c r="R11" s="635"/>
    </row>
    <row r="12" customFormat="false" ht="12.75" hidden="false" customHeight="false" outlineLevel="0" collapsed="false">
      <c r="A12" s="619" t="n">
        <v>9</v>
      </c>
      <c r="B12" s="636"/>
      <c r="C12" s="637"/>
      <c r="D12" s="622"/>
      <c r="E12" s="623" t="n">
        <v>9</v>
      </c>
      <c r="F12" s="638"/>
      <c r="G12" s="639"/>
      <c r="H12" s="626" t="n">
        <f aca="false">G12*F12</f>
        <v>0</v>
      </c>
      <c r="I12" s="627" t="n">
        <v>9</v>
      </c>
      <c r="J12" s="640"/>
      <c r="K12" s="641"/>
      <c r="L12" s="630" t="n">
        <f aca="false">K12*J12</f>
        <v>0</v>
      </c>
      <c r="N12" s="631" t="n">
        <v>9</v>
      </c>
      <c r="O12" s="642" t="n">
        <v>824.485573728655</v>
      </c>
      <c r="P12" s="643"/>
      <c r="Q12" s="634" t="n">
        <f aca="false">P12+O12</f>
        <v>824.485573728655</v>
      </c>
      <c r="R12" s="635"/>
    </row>
    <row r="13" customFormat="false" ht="12.75" hidden="false" customHeight="false" outlineLevel="0" collapsed="false">
      <c r="A13" s="619" t="n">
        <v>10</v>
      </c>
      <c r="B13" s="636"/>
      <c r="C13" s="637"/>
      <c r="D13" s="622"/>
      <c r="E13" s="623" t="n">
        <v>10</v>
      </c>
      <c r="F13" s="638"/>
      <c r="G13" s="639"/>
      <c r="H13" s="626" t="n">
        <f aca="false">G13*F13</f>
        <v>0</v>
      </c>
      <c r="I13" s="627" t="n">
        <v>10</v>
      </c>
      <c r="J13" s="640"/>
      <c r="K13" s="641"/>
      <c r="L13" s="630" t="n">
        <f aca="false">K13*J13</f>
        <v>0</v>
      </c>
      <c r="N13" s="631" t="n">
        <v>10</v>
      </c>
      <c r="O13" s="642" t="n">
        <v>846.242317457065</v>
      </c>
      <c r="P13" s="643"/>
      <c r="Q13" s="634" t="n">
        <f aca="false">P13+O13</f>
        <v>846.242317457065</v>
      </c>
      <c r="R13" s="635"/>
    </row>
    <row r="14" customFormat="false" ht="12.75" hidden="false" customHeight="false" outlineLevel="0" collapsed="false">
      <c r="A14" s="619" t="n">
        <v>11</v>
      </c>
      <c r="B14" s="636"/>
      <c r="C14" s="637"/>
      <c r="D14" s="622"/>
      <c r="E14" s="623" t="n">
        <v>11</v>
      </c>
      <c r="F14" s="638"/>
      <c r="G14" s="639"/>
      <c r="H14" s="626" t="n">
        <f aca="false">G14*F14</f>
        <v>0</v>
      </c>
      <c r="I14" s="627" t="n">
        <v>11</v>
      </c>
      <c r="J14" s="640"/>
      <c r="K14" s="641"/>
      <c r="L14" s="630" t="n">
        <f aca="false">K14*J14</f>
        <v>0</v>
      </c>
      <c r="N14" s="631" t="n">
        <v>11</v>
      </c>
      <c r="O14" s="642" t="n">
        <v>860.717818501047</v>
      </c>
      <c r="P14" s="643"/>
      <c r="Q14" s="634" t="n">
        <f aca="false">P14+O14</f>
        <v>860.717818501047</v>
      </c>
      <c r="R14" s="635"/>
    </row>
    <row r="15" customFormat="false" ht="12.75" hidden="false" customHeight="false" outlineLevel="0" collapsed="false">
      <c r="A15" s="619" t="n">
        <v>12</v>
      </c>
      <c r="B15" s="636"/>
      <c r="C15" s="637"/>
      <c r="D15" s="622"/>
      <c r="E15" s="623" t="n">
        <v>12</v>
      </c>
      <c r="F15" s="638"/>
      <c r="G15" s="639"/>
      <c r="H15" s="626" t="n">
        <f aca="false">G15*F15</f>
        <v>0</v>
      </c>
      <c r="I15" s="627" t="n">
        <v>12</v>
      </c>
      <c r="J15" s="640"/>
      <c r="K15" s="641"/>
      <c r="L15" s="630" t="n">
        <f aca="false">K15*J15</f>
        <v>0</v>
      </c>
      <c r="N15" s="631" t="n">
        <v>12</v>
      </c>
      <c r="O15" s="642" t="n">
        <v>860.748812497332</v>
      </c>
      <c r="P15" s="643"/>
      <c r="Q15" s="634" t="n">
        <f aca="false">P15+O15</f>
        <v>860.748812497332</v>
      </c>
      <c r="R15" s="635"/>
    </row>
    <row r="16" customFormat="false" ht="12.75" hidden="false" customHeight="false" outlineLevel="0" collapsed="false">
      <c r="A16" s="619" t="n">
        <v>13</v>
      </c>
      <c r="B16" s="636"/>
      <c r="C16" s="637"/>
      <c r="D16" s="622"/>
      <c r="E16" s="623" t="n">
        <v>13</v>
      </c>
      <c r="F16" s="638"/>
      <c r="G16" s="639"/>
      <c r="H16" s="626" t="n">
        <f aca="false">G16*F16</f>
        <v>0</v>
      </c>
      <c r="I16" s="627" t="n">
        <v>13</v>
      </c>
      <c r="J16" s="640"/>
      <c r="K16" s="641"/>
      <c r="L16" s="630" t="n">
        <f aca="false">K16*J16</f>
        <v>0</v>
      </c>
      <c r="N16" s="631" t="n">
        <v>13</v>
      </c>
      <c r="O16" s="642" t="n">
        <v>857.479586820673</v>
      </c>
      <c r="P16" s="643"/>
      <c r="Q16" s="634" t="n">
        <f aca="false">P16+O16</f>
        <v>857.479586820673</v>
      </c>
      <c r="R16" s="635"/>
    </row>
    <row r="17" customFormat="false" ht="12.75" hidden="false" customHeight="false" outlineLevel="0" collapsed="false">
      <c r="A17" s="619" t="n">
        <v>14</v>
      </c>
      <c r="B17" s="636"/>
      <c r="C17" s="637"/>
      <c r="D17" s="622"/>
      <c r="E17" s="623" t="n">
        <v>14</v>
      </c>
      <c r="F17" s="638"/>
      <c r="G17" s="639"/>
      <c r="H17" s="626" t="n">
        <f aca="false">G17*F17</f>
        <v>0</v>
      </c>
      <c r="I17" s="627" t="n">
        <v>14</v>
      </c>
      <c r="J17" s="640"/>
      <c r="K17" s="641"/>
      <c r="L17" s="630" t="n">
        <f aca="false">K17*J17</f>
        <v>0</v>
      </c>
      <c r="N17" s="631" t="n">
        <v>14</v>
      </c>
      <c r="O17" s="642" t="n">
        <v>858.396616032294</v>
      </c>
      <c r="P17" s="643"/>
      <c r="Q17" s="634" t="n">
        <f aca="false">P17+O17</f>
        <v>858.396616032294</v>
      </c>
      <c r="R17" s="635"/>
    </row>
    <row r="18" customFormat="false" ht="12.75" hidden="false" customHeight="false" outlineLevel="0" collapsed="false">
      <c r="A18" s="619" t="n">
        <v>15</v>
      </c>
      <c r="B18" s="636"/>
      <c r="C18" s="637"/>
      <c r="D18" s="622"/>
      <c r="E18" s="623" t="n">
        <v>15</v>
      </c>
      <c r="F18" s="638"/>
      <c r="G18" s="639"/>
      <c r="H18" s="626" t="n">
        <f aca="false">G18*F18</f>
        <v>0</v>
      </c>
      <c r="I18" s="627" t="n">
        <v>15</v>
      </c>
      <c r="J18" s="640"/>
      <c r="K18" s="641"/>
      <c r="L18" s="630" t="n">
        <f aca="false">K18*J18</f>
        <v>0</v>
      </c>
      <c r="N18" s="631" t="n">
        <v>15</v>
      </c>
      <c r="O18" s="642" t="n">
        <v>852.076091769202</v>
      </c>
      <c r="P18" s="643"/>
      <c r="Q18" s="634" t="n">
        <f aca="false">P18+O18</f>
        <v>852.076091769202</v>
      </c>
      <c r="R18" s="635"/>
    </row>
    <row r="19" customFormat="false" ht="12.75" hidden="false" customHeight="false" outlineLevel="0" collapsed="false">
      <c r="A19" s="619" t="n">
        <v>16</v>
      </c>
      <c r="B19" s="636"/>
      <c r="C19" s="637"/>
      <c r="D19" s="622"/>
      <c r="E19" s="623" t="n">
        <v>16</v>
      </c>
      <c r="F19" s="638"/>
      <c r="G19" s="639"/>
      <c r="H19" s="626" t="n">
        <f aca="false">G19*F19</f>
        <v>0</v>
      </c>
      <c r="I19" s="627" t="n">
        <v>16</v>
      </c>
      <c r="J19" s="640"/>
      <c r="K19" s="641"/>
      <c r="L19" s="630" t="n">
        <f aca="false">K19*J19</f>
        <v>0</v>
      </c>
      <c r="N19" s="631" t="n">
        <v>16</v>
      </c>
      <c r="O19" s="642" t="n">
        <v>839.570615726883</v>
      </c>
      <c r="P19" s="643"/>
      <c r="Q19" s="634" t="n">
        <f aca="false">P19+O19</f>
        <v>839.570615726883</v>
      </c>
      <c r="R19" s="635"/>
    </row>
    <row r="20" customFormat="false" ht="12.75" hidden="false" customHeight="false" outlineLevel="0" collapsed="false">
      <c r="A20" s="619" t="n">
        <v>17</v>
      </c>
      <c r="B20" s="636"/>
      <c r="C20" s="637"/>
      <c r="D20" s="622"/>
      <c r="E20" s="623" t="n">
        <v>17</v>
      </c>
      <c r="F20" s="638"/>
      <c r="G20" s="639"/>
      <c r="H20" s="626" t="n">
        <f aca="false">G20*F20</f>
        <v>0</v>
      </c>
      <c r="I20" s="627" t="n">
        <v>17</v>
      </c>
      <c r="J20" s="640"/>
      <c r="K20" s="641"/>
      <c r="L20" s="630" t="n">
        <f aca="false">K20*J20</f>
        <v>0</v>
      </c>
      <c r="N20" s="631" t="n">
        <v>17</v>
      </c>
      <c r="O20" s="642" t="n">
        <v>817.917013800289</v>
      </c>
      <c r="P20" s="643"/>
      <c r="Q20" s="634" t="n">
        <f aca="false">P20+O20</f>
        <v>817.917013800289</v>
      </c>
      <c r="R20" s="635"/>
    </row>
    <row r="21" customFormat="false" ht="12.75" hidden="false" customHeight="false" outlineLevel="0" collapsed="false">
      <c r="A21" s="619" t="n">
        <v>18</v>
      </c>
      <c r="B21" s="636"/>
      <c r="C21" s="637"/>
      <c r="D21" s="622"/>
      <c r="E21" s="623" t="n">
        <v>18</v>
      </c>
      <c r="F21" s="638"/>
      <c r="G21" s="639"/>
      <c r="H21" s="626" t="n">
        <f aca="false">G21*F21</f>
        <v>0</v>
      </c>
      <c r="I21" s="627" t="n">
        <v>18</v>
      </c>
      <c r="J21" s="640"/>
      <c r="K21" s="641"/>
      <c r="L21" s="630" t="n">
        <f aca="false">K21*J21</f>
        <v>0</v>
      </c>
      <c r="N21" s="631" t="n">
        <v>18</v>
      </c>
      <c r="O21" s="642" t="n">
        <v>801.874168458768</v>
      </c>
      <c r="P21" s="643"/>
      <c r="Q21" s="634" t="n">
        <f aca="false">P21+O21</f>
        <v>801.874168458768</v>
      </c>
      <c r="R21" s="635"/>
    </row>
    <row r="22" customFormat="false" ht="12.75" hidden="false" customHeight="false" outlineLevel="0" collapsed="false">
      <c r="A22" s="619" t="n">
        <v>19</v>
      </c>
      <c r="B22" s="636"/>
      <c r="C22" s="637"/>
      <c r="D22" s="622"/>
      <c r="E22" s="623" t="n">
        <v>19</v>
      </c>
      <c r="F22" s="638"/>
      <c r="G22" s="639"/>
      <c r="H22" s="626" t="n">
        <f aca="false">G22*F22</f>
        <v>0</v>
      </c>
      <c r="I22" s="627" t="n">
        <v>19</v>
      </c>
      <c r="J22" s="640"/>
      <c r="K22" s="641"/>
      <c r="L22" s="630" t="n">
        <f aca="false">K22*J22</f>
        <v>0</v>
      </c>
      <c r="N22" s="631" t="n">
        <v>19</v>
      </c>
      <c r="O22" s="642" t="n">
        <v>851.808786247838</v>
      </c>
      <c r="P22" s="643"/>
      <c r="Q22" s="634" t="n">
        <f aca="false">P22+O22</f>
        <v>851.808786247838</v>
      </c>
      <c r="R22" s="635"/>
    </row>
    <row r="23" customFormat="false" ht="12.75" hidden="false" customHeight="false" outlineLevel="0" collapsed="false">
      <c r="A23" s="619" t="n">
        <v>20</v>
      </c>
      <c r="B23" s="636"/>
      <c r="C23" s="637"/>
      <c r="D23" s="622"/>
      <c r="E23" s="623" t="n">
        <v>20</v>
      </c>
      <c r="F23" s="638"/>
      <c r="G23" s="639"/>
      <c r="H23" s="626" t="n">
        <f aca="false">G23*F23</f>
        <v>0</v>
      </c>
      <c r="I23" s="627" t="n">
        <v>20</v>
      </c>
      <c r="J23" s="640"/>
      <c r="K23" s="641"/>
      <c r="L23" s="630" t="n">
        <f aca="false">K23*J23</f>
        <v>0</v>
      </c>
      <c r="N23" s="631" t="n">
        <v>20</v>
      </c>
      <c r="O23" s="642" t="n">
        <v>878.839208635787</v>
      </c>
      <c r="P23" s="643"/>
      <c r="Q23" s="634" t="n">
        <f aca="false">P23+O23</f>
        <v>878.839208635787</v>
      </c>
      <c r="R23" s="635"/>
    </row>
    <row r="24" customFormat="false" ht="12.75" hidden="false" customHeight="false" outlineLevel="0" collapsed="false">
      <c r="A24" s="619" t="n">
        <v>21</v>
      </c>
      <c r="B24" s="636"/>
      <c r="C24" s="637"/>
      <c r="D24" s="622"/>
      <c r="E24" s="623" t="n">
        <v>21</v>
      </c>
      <c r="F24" s="638"/>
      <c r="G24" s="639"/>
      <c r="H24" s="626" t="n">
        <f aca="false">G24*F24</f>
        <v>0</v>
      </c>
      <c r="I24" s="627" t="n">
        <v>21</v>
      </c>
      <c r="J24" s="640"/>
      <c r="K24" s="641"/>
      <c r="L24" s="630" t="n">
        <f aca="false">K24*J24</f>
        <v>0</v>
      </c>
      <c r="N24" s="631" t="n">
        <v>21</v>
      </c>
      <c r="O24" s="642" t="n">
        <v>854.477321175531</v>
      </c>
      <c r="P24" s="643"/>
      <c r="Q24" s="634" t="n">
        <f aca="false">P24+O24</f>
        <v>854.477321175531</v>
      </c>
      <c r="R24" s="635"/>
    </row>
    <row r="25" customFormat="false" ht="12.75" hidden="false" customHeight="false" outlineLevel="0" collapsed="false">
      <c r="A25" s="619" t="n">
        <v>22</v>
      </c>
      <c r="B25" s="636"/>
      <c r="C25" s="637"/>
      <c r="D25" s="622"/>
      <c r="E25" s="623" t="n">
        <v>22</v>
      </c>
      <c r="F25" s="638"/>
      <c r="G25" s="639"/>
      <c r="H25" s="626" t="n">
        <f aca="false">G25*F25</f>
        <v>0</v>
      </c>
      <c r="I25" s="627" t="n">
        <v>22</v>
      </c>
      <c r="J25" s="640"/>
      <c r="K25" s="641"/>
      <c r="L25" s="630" t="n">
        <f aca="false">K25*J25</f>
        <v>0</v>
      </c>
      <c r="N25" s="631" t="n">
        <v>22</v>
      </c>
      <c r="O25" s="642" t="n">
        <v>801.459256674956</v>
      </c>
      <c r="P25" s="643"/>
      <c r="Q25" s="634" t="n">
        <f aca="false">P25+O25</f>
        <v>801.459256674956</v>
      </c>
      <c r="R25" s="635"/>
    </row>
    <row r="26" customFormat="false" ht="12.75" hidden="false" customHeight="false" outlineLevel="0" collapsed="false">
      <c r="A26" s="619" t="n">
        <v>23</v>
      </c>
      <c r="B26" s="636"/>
      <c r="C26" s="637"/>
      <c r="D26" s="622"/>
      <c r="E26" s="623" t="n">
        <v>23</v>
      </c>
      <c r="F26" s="638"/>
      <c r="G26" s="639"/>
      <c r="H26" s="626" t="n">
        <f aca="false">G26*F26</f>
        <v>0</v>
      </c>
      <c r="I26" s="627" t="n">
        <v>23</v>
      </c>
      <c r="J26" s="640"/>
      <c r="K26" s="641"/>
      <c r="L26" s="630" t="n">
        <f aca="false">K26*J26</f>
        <v>0</v>
      </c>
      <c r="N26" s="631" t="n">
        <v>23</v>
      </c>
      <c r="O26" s="642" t="n">
        <v>721.080747928474</v>
      </c>
      <c r="P26" s="643"/>
      <c r="Q26" s="634" t="n">
        <f aca="false">P26+O26</f>
        <v>721.080747928474</v>
      </c>
      <c r="R26" s="635"/>
    </row>
    <row r="27" customFormat="false" ht="12.75" hidden="false" customHeight="false" outlineLevel="0" collapsed="false">
      <c r="A27" s="619" t="n">
        <v>24</v>
      </c>
      <c r="B27" s="644"/>
      <c r="C27" s="645"/>
      <c r="D27" s="622"/>
      <c r="E27" s="623" t="n">
        <v>24</v>
      </c>
      <c r="F27" s="646"/>
      <c r="G27" s="647"/>
      <c r="H27" s="626" t="n">
        <f aca="false">G27*F27</f>
        <v>0</v>
      </c>
      <c r="I27" s="627" t="n">
        <v>24</v>
      </c>
      <c r="J27" s="648"/>
      <c r="K27" s="649"/>
      <c r="L27" s="630" t="n">
        <f aca="false">K27*J27</f>
        <v>0</v>
      </c>
      <c r="N27" s="631" t="n">
        <v>24</v>
      </c>
      <c r="O27" s="650" t="n">
        <v>645.289446579562</v>
      </c>
      <c r="P27" s="651"/>
      <c r="Q27" s="634" t="n">
        <f aca="false">P27+O27</f>
        <v>645.289446579562</v>
      </c>
      <c r="R27" s="635"/>
    </row>
    <row r="28" customFormat="false" ht="13.5" hidden="false" customHeight="false" outlineLevel="0" collapsed="false">
      <c r="A28" s="619"/>
      <c r="B28" s="652"/>
      <c r="C28" s="652"/>
      <c r="D28" s="622"/>
      <c r="E28" s="623"/>
      <c r="F28" s="634"/>
      <c r="G28" s="634"/>
      <c r="H28" s="626"/>
      <c r="I28" s="627"/>
      <c r="J28" s="653"/>
      <c r="K28" s="653"/>
      <c r="L28" s="630"/>
      <c r="N28" s="654"/>
      <c r="O28" s="655" t="s">
        <v>1</v>
      </c>
      <c r="P28" s="655"/>
      <c r="Q28" s="655"/>
      <c r="R28" s="656"/>
    </row>
    <row r="29" customFormat="false" ht="13.5" hidden="false" customHeight="false" outlineLevel="0" collapsed="false">
      <c r="A29" s="657" t="s">
        <v>264</v>
      </c>
      <c r="B29" s="652" t="n">
        <f aca="false">SUMIF(B4:B27,"&lt;0")</f>
        <v>0</v>
      </c>
      <c r="C29" s="652"/>
      <c r="D29" s="622" t="n">
        <f aca="false">SUMIF(D4:D27,"&lt;0")</f>
        <v>0</v>
      </c>
      <c r="E29" s="658" t="s">
        <v>264</v>
      </c>
      <c r="F29" s="634" t="n">
        <f aca="false">SUMIF(F4:F27,"&lt;0")</f>
        <v>0</v>
      </c>
      <c r="G29" s="634"/>
      <c r="H29" s="626" t="n">
        <f aca="false">SUMIF(H4:H27,"&lt;0")</f>
        <v>0</v>
      </c>
      <c r="I29" s="659" t="s">
        <v>264</v>
      </c>
      <c r="J29" s="653" t="n">
        <f aca="false">SUMIF(J4:J27,"&lt;0")</f>
        <v>0</v>
      </c>
      <c r="K29" s="653"/>
      <c r="L29" s="630" t="n">
        <f aca="false">SUMIF(L4:L27,"&lt;0")</f>
        <v>0</v>
      </c>
    </row>
    <row r="30" customFormat="false" ht="12.75" hidden="false" customHeight="false" outlineLevel="0" collapsed="false">
      <c r="A30" s="657" t="s">
        <v>265</v>
      </c>
      <c r="B30" s="652" t="n">
        <f aca="false">SUMIF(B4:B27,"&gt;0")</f>
        <v>0</v>
      </c>
      <c r="C30" s="652"/>
      <c r="D30" s="622" t="n">
        <f aca="false">SUMIF(D4:D27,"&gt;0")</f>
        <v>0</v>
      </c>
      <c r="E30" s="658" t="s">
        <v>265</v>
      </c>
      <c r="F30" s="634" t="n">
        <f aca="false">SUMIF(F4:F27,"&gt;0")</f>
        <v>0</v>
      </c>
      <c r="G30" s="634"/>
      <c r="H30" s="626" t="n">
        <f aca="false">SUMIF(H4:H27,"&gt;0")</f>
        <v>0</v>
      </c>
      <c r="I30" s="659" t="s">
        <v>265</v>
      </c>
      <c r="J30" s="653" t="n">
        <f aca="false">SUMIF(J4:J27,"&gt;0")</f>
        <v>0</v>
      </c>
      <c r="K30" s="653"/>
      <c r="L30" s="630" t="n">
        <f aca="false">SUMIF(L4:L27,"&gt;0")</f>
        <v>0</v>
      </c>
    </row>
    <row r="31" customFormat="false" ht="13.5" hidden="false" customHeight="false" outlineLevel="0" collapsed="false">
      <c r="A31" s="660" t="s">
        <v>111</v>
      </c>
      <c r="B31" s="661" t="n">
        <f aca="false">SUM(B4:B27)</f>
        <v>0</v>
      </c>
      <c r="C31" s="661"/>
      <c r="D31" s="662" t="n">
        <f aca="false">SUM(D4:D27)</f>
        <v>0</v>
      </c>
      <c r="E31" s="663" t="s">
        <v>111</v>
      </c>
      <c r="F31" s="655" t="n">
        <f aca="false">SUM(F4:F27)</f>
        <v>0</v>
      </c>
      <c r="G31" s="655"/>
      <c r="H31" s="664" t="n">
        <f aca="false">SUM(H4:H27)</f>
        <v>0</v>
      </c>
      <c r="I31" s="665" t="s">
        <v>111</v>
      </c>
      <c r="J31" s="666" t="n">
        <f aca="false">SUM(J4:J27)</f>
        <v>0</v>
      </c>
      <c r="K31" s="666"/>
      <c r="L31" s="66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266</v>
      </c>
    </row>
    <row r="2" customFormat="false" ht="12.75" hidden="false" customHeight="false" outlineLevel="0" collapsed="false">
      <c r="A2" s="0" t="s">
        <v>267</v>
      </c>
    </row>
    <row r="4" customFormat="false" ht="12.75" hidden="false" customHeight="false" outlineLevel="0" collapsed="false">
      <c r="A4" s="668" t="s">
        <v>268</v>
      </c>
      <c r="B4" s="668" t="s">
        <v>269</v>
      </c>
      <c r="C4" s="669" t="s">
        <v>270</v>
      </c>
      <c r="D4" s="669" t="s">
        <v>271</v>
      </c>
    </row>
    <row r="5" customFormat="false" ht="12.75" hidden="false" customHeight="false" outlineLevel="0" collapsed="false">
      <c r="A5" s="670"/>
      <c r="B5" s="671"/>
      <c r="C5" s="672"/>
      <c r="D5" s="672"/>
    </row>
    <row r="6" customFormat="false" ht="12.75" hidden="false" customHeight="false" outlineLevel="0" collapsed="false">
      <c r="A6" s="670" t="n">
        <v>36592</v>
      </c>
      <c r="B6" s="673" t="s">
        <v>272</v>
      </c>
      <c r="C6" s="672" t="s">
        <v>273</v>
      </c>
      <c r="D6" s="672" t="s">
        <v>274</v>
      </c>
    </row>
    <row r="7" customFormat="false" ht="12.75" hidden="false" customHeight="false" outlineLevel="0" collapsed="false">
      <c r="A7" s="674"/>
      <c r="B7" s="673" t="s">
        <v>275</v>
      </c>
      <c r="C7" s="672"/>
      <c r="D7" s="672" t="s">
        <v>276</v>
      </c>
    </row>
    <row r="8" customFormat="false" ht="12.75" hidden="false" customHeight="false" outlineLevel="0" collapsed="false">
      <c r="A8" s="675"/>
      <c r="B8" s="673"/>
      <c r="C8" s="672"/>
      <c r="D8" s="672" t="s">
        <v>277</v>
      </c>
    </row>
    <row r="9" customFormat="false" ht="12.75" hidden="false" customHeight="false" outlineLevel="0" collapsed="false">
      <c r="A9" s="674"/>
      <c r="B9" s="673"/>
      <c r="C9" s="672"/>
      <c r="D9" s="672"/>
    </row>
    <row r="10" customFormat="false" ht="12.75" hidden="false" customHeight="false" outlineLevel="0" collapsed="false">
      <c r="A10" s="670" t="n">
        <v>36603</v>
      </c>
      <c r="B10" s="673" t="s">
        <v>278</v>
      </c>
      <c r="C10" s="672" t="s">
        <v>279</v>
      </c>
      <c r="D10" s="672" t="s">
        <v>280</v>
      </c>
    </row>
    <row r="11" customFormat="false" ht="12.75" hidden="false" customHeight="false" outlineLevel="0" collapsed="false">
      <c r="A11" s="674"/>
      <c r="B11" s="673" t="s">
        <v>281</v>
      </c>
      <c r="C11" s="672"/>
      <c r="D11" s="672" t="s">
        <v>282</v>
      </c>
    </row>
    <row r="12" customFormat="false" ht="12.75" hidden="false" customHeight="false" outlineLevel="0" collapsed="false">
      <c r="A12" s="674"/>
      <c r="B12" s="673"/>
      <c r="C12" s="672"/>
      <c r="D12" s="672" t="s">
        <v>283</v>
      </c>
    </row>
    <row r="13" customFormat="false" ht="12.75" hidden="false" customHeight="false" outlineLevel="0" collapsed="false">
      <c r="A13" s="674"/>
      <c r="B13" s="673"/>
      <c r="C13" s="672"/>
      <c r="D13" s="672" t="s">
        <v>284</v>
      </c>
    </row>
    <row r="14" customFormat="false" ht="12.75" hidden="false" customHeight="false" outlineLevel="0" collapsed="false">
      <c r="A14" s="674"/>
      <c r="B14" s="673"/>
      <c r="C14" s="672"/>
      <c r="D14" s="672"/>
    </row>
    <row r="15" customFormat="false" ht="12.75" hidden="false" customHeight="false" outlineLevel="0" collapsed="false">
      <c r="A15" s="670" t="n">
        <v>36603</v>
      </c>
      <c r="B15" s="673" t="s">
        <v>285</v>
      </c>
      <c r="C15" s="672" t="s">
        <v>279</v>
      </c>
      <c r="D15" s="672" t="s">
        <v>286</v>
      </c>
    </row>
    <row r="16" customFormat="false" ht="12.75" hidden="false" customHeight="false" outlineLevel="0" collapsed="false">
      <c r="A16" s="674"/>
      <c r="B16" s="673" t="s">
        <v>287</v>
      </c>
      <c r="C16" s="672"/>
      <c r="D16" s="672" t="s">
        <v>288</v>
      </c>
    </row>
    <row r="17" customFormat="false" ht="12.75" hidden="false" customHeight="false" outlineLevel="0" collapsed="false">
      <c r="A17" s="675"/>
      <c r="B17" s="673"/>
      <c r="C17" s="672"/>
      <c r="D17" s="672" t="s">
        <v>289</v>
      </c>
    </row>
    <row r="18" customFormat="false" ht="12.75" hidden="false" customHeight="false" outlineLevel="0" collapsed="false">
      <c r="A18" s="674"/>
      <c r="B18" s="673"/>
      <c r="C18" s="672"/>
      <c r="D18" s="672" t="s">
        <v>290</v>
      </c>
    </row>
    <row r="19" customFormat="false" ht="12.75" hidden="false" customHeight="false" outlineLevel="0" collapsed="false">
      <c r="A19" s="674"/>
      <c r="B19" s="673"/>
      <c r="C19" s="672"/>
      <c r="D19" s="672" t="s">
        <v>291</v>
      </c>
    </row>
    <row r="20" customFormat="false" ht="12.75" hidden="false" customHeight="false" outlineLevel="0" collapsed="false">
      <c r="A20" s="670" t="n">
        <v>36644</v>
      </c>
      <c r="B20" s="673" t="s">
        <v>292</v>
      </c>
      <c r="C20" s="672" t="s">
        <v>293</v>
      </c>
      <c r="D20" s="672" t="s">
        <v>294</v>
      </c>
    </row>
    <row r="21" customFormat="false" ht="12.75" hidden="false" customHeight="false" outlineLevel="0" collapsed="false">
      <c r="A21" s="670"/>
      <c r="B21" s="673"/>
      <c r="C21" s="672"/>
      <c r="D21" s="672"/>
    </row>
    <row r="22" customFormat="false" ht="12.75" hidden="false" customHeight="false" outlineLevel="0" collapsed="false">
      <c r="A22" s="670" t="n">
        <v>36730</v>
      </c>
      <c r="B22" s="673" t="s">
        <v>295</v>
      </c>
      <c r="C22" s="672" t="s">
        <v>296</v>
      </c>
      <c r="D22" s="672" t="s">
        <v>297</v>
      </c>
    </row>
    <row r="23" customFormat="false" ht="12.75" hidden="false" customHeight="false" outlineLevel="0" collapsed="false">
      <c r="A23" s="674"/>
      <c r="B23" s="673"/>
      <c r="C23" s="672"/>
      <c r="D23" s="672"/>
    </row>
    <row r="24" customFormat="false" ht="12.75" hidden="false" customHeight="false" outlineLevel="0" collapsed="false">
      <c r="A24" s="670" t="n">
        <v>36733</v>
      </c>
      <c r="B24" s="673" t="s">
        <v>298</v>
      </c>
      <c r="C24" s="672" t="s">
        <v>299</v>
      </c>
      <c r="D24" s="672" t="s">
        <v>300</v>
      </c>
    </row>
    <row r="25" customFormat="false" ht="12.75" hidden="false" customHeight="false" outlineLevel="0" collapsed="false">
      <c r="A25" s="674"/>
      <c r="B25" s="673"/>
      <c r="C25" s="672"/>
      <c r="D25" s="672"/>
    </row>
    <row r="26" customFormat="false" ht="12.75" hidden="false" customHeight="false" outlineLevel="0" collapsed="false">
      <c r="A26" s="670" t="n">
        <v>36733</v>
      </c>
      <c r="B26" s="673" t="s">
        <v>301</v>
      </c>
      <c r="C26" s="672" t="s">
        <v>299</v>
      </c>
      <c r="D26" s="672" t="s">
        <v>302</v>
      </c>
    </row>
    <row r="27" customFormat="false" ht="12.75" hidden="false" customHeight="false" outlineLevel="0" collapsed="false">
      <c r="A27" s="674"/>
      <c r="B27" s="673"/>
      <c r="C27" s="672"/>
      <c r="D27" s="672"/>
    </row>
    <row r="28" customFormat="false" ht="12.75" hidden="false" customHeight="false" outlineLevel="0" collapsed="false">
      <c r="A28" s="670" t="n">
        <v>36734</v>
      </c>
      <c r="B28" s="673" t="s">
        <v>303</v>
      </c>
      <c r="C28" s="672" t="s">
        <v>299</v>
      </c>
      <c r="D28" s="672" t="s">
        <v>304</v>
      </c>
    </row>
    <row r="29" customFormat="false" ht="12.75" hidden="false" customHeight="false" outlineLevel="0" collapsed="false">
      <c r="A29" s="674"/>
      <c r="B29" s="673"/>
      <c r="C29" s="672"/>
      <c r="D29" s="672"/>
    </row>
    <row r="30" customFormat="false" ht="12.75" hidden="false" customHeight="false" outlineLevel="0" collapsed="false">
      <c r="A30" s="670" t="n">
        <v>36734</v>
      </c>
      <c r="B30" s="673" t="s">
        <v>305</v>
      </c>
      <c r="C30" s="672"/>
      <c r="D30" s="672" t="s">
        <v>306</v>
      </c>
    </row>
    <row r="31" customFormat="false" ht="12.75" hidden="false" customHeight="false" outlineLevel="0" collapsed="false">
      <c r="A31" s="674"/>
      <c r="B31" s="673"/>
      <c r="C31" s="672"/>
      <c r="D31" s="672"/>
    </row>
    <row r="32" customFormat="false" ht="12.75" hidden="false" customHeight="false" outlineLevel="0" collapsed="false">
      <c r="A32" s="670" t="n">
        <v>36778</v>
      </c>
      <c r="B32" s="673" t="s">
        <v>307</v>
      </c>
      <c r="C32" s="672" t="s">
        <v>308</v>
      </c>
      <c r="D32" s="672" t="s">
        <v>309</v>
      </c>
    </row>
    <row r="33" customFormat="false" ht="12.75" hidden="false" customHeight="false" outlineLevel="0" collapsed="false">
      <c r="A33" s="674"/>
      <c r="B33" s="673"/>
      <c r="C33" s="672"/>
      <c r="D33" s="672"/>
    </row>
    <row r="34" customFormat="false" ht="12.75" hidden="false" customHeight="false" outlineLevel="0" collapsed="false">
      <c r="A34" s="670" t="n">
        <v>36778</v>
      </c>
      <c r="B34" s="673" t="s">
        <v>310</v>
      </c>
      <c r="C34" s="672" t="s">
        <v>311</v>
      </c>
      <c r="D34" s="672" t="s">
        <v>312</v>
      </c>
    </row>
    <row r="35" customFormat="false" ht="12.75" hidden="false" customHeight="false" outlineLevel="0" collapsed="false">
      <c r="A35" s="674"/>
      <c r="B35" s="673"/>
      <c r="C35" s="672"/>
      <c r="D35" s="672"/>
    </row>
    <row r="36" customFormat="false" ht="12.75" hidden="false" customHeight="false" outlineLevel="0" collapsed="false">
      <c r="A36" s="670" t="n">
        <v>36779</v>
      </c>
      <c r="B36" s="673" t="s">
        <v>313</v>
      </c>
      <c r="C36" s="672" t="s">
        <v>314</v>
      </c>
      <c r="D36" s="672" t="s">
        <v>315</v>
      </c>
    </row>
    <row r="37" customFormat="false" ht="12.75" hidden="false" customHeight="false" outlineLevel="0" collapsed="false">
      <c r="A37" s="674"/>
      <c r="B37" s="673"/>
      <c r="C37" s="672"/>
      <c r="D37" s="672"/>
    </row>
    <row r="38" customFormat="false" ht="12.75" hidden="false" customHeight="false" outlineLevel="0" collapsed="false">
      <c r="A38" s="670" t="n">
        <v>36779</v>
      </c>
      <c r="B38" s="673" t="s">
        <v>316</v>
      </c>
      <c r="C38" s="672" t="s">
        <v>314</v>
      </c>
      <c r="D38" s="672" t="s">
        <v>317</v>
      </c>
    </row>
    <row r="39" customFormat="false" ht="12.75" hidden="false" customHeight="false" outlineLevel="0" collapsed="false">
      <c r="A39" s="674"/>
      <c r="B39" s="673"/>
      <c r="C39" s="672"/>
      <c r="D39" s="672"/>
    </row>
    <row r="40" customFormat="false" ht="12.75" hidden="false" customHeight="false" outlineLevel="0" collapsed="false">
      <c r="A40" s="670" t="n">
        <v>36803</v>
      </c>
      <c r="B40" s="673" t="s">
        <v>318</v>
      </c>
      <c r="C40" s="672" t="s">
        <v>319</v>
      </c>
      <c r="D40" s="672" t="s">
        <v>320</v>
      </c>
    </row>
    <row r="41" customFormat="false" ht="12.75" hidden="false" customHeight="false" outlineLevel="0" collapsed="false">
      <c r="A41" s="674"/>
      <c r="B41" s="673"/>
      <c r="C41" s="672"/>
      <c r="D41" s="672"/>
    </row>
    <row r="42" customFormat="false" ht="12.75" hidden="false" customHeight="false" outlineLevel="0" collapsed="false">
      <c r="A42" s="670" t="n">
        <v>36839</v>
      </c>
      <c r="B42" s="673" t="s">
        <v>321</v>
      </c>
      <c r="C42" s="672"/>
      <c r="D42" s="672" t="s">
        <v>322</v>
      </c>
    </row>
    <row r="43" customFormat="false" ht="12.75" hidden="false" customHeight="false" outlineLevel="0" collapsed="false">
      <c r="A43" s="674"/>
      <c r="B43" s="673"/>
      <c r="C43" s="672"/>
      <c r="D43" s="672"/>
    </row>
    <row r="44" customFormat="false" ht="12.75" hidden="false" customHeight="false" outlineLevel="0" collapsed="false">
      <c r="A44" s="670" t="n">
        <v>36847</v>
      </c>
      <c r="B44" s="673" t="s">
        <v>323</v>
      </c>
      <c r="C44" s="672" t="s">
        <v>324</v>
      </c>
      <c r="D44" s="672" t="s">
        <v>325</v>
      </c>
    </row>
    <row r="45" customFormat="false" ht="12.75" hidden="false" customHeight="false" outlineLevel="0" collapsed="false">
      <c r="A45" s="674"/>
      <c r="B45" s="673"/>
      <c r="C45" s="672"/>
      <c r="D45" s="672"/>
    </row>
    <row r="46" customFormat="false" ht="12.75" hidden="false" customHeight="false" outlineLevel="0" collapsed="false">
      <c r="A46" s="670" t="n">
        <v>36886</v>
      </c>
      <c r="B46" s="673" t="s">
        <v>326</v>
      </c>
      <c r="C46" s="672" t="s">
        <v>327</v>
      </c>
      <c r="D46" s="672" t="s">
        <v>328</v>
      </c>
    </row>
    <row r="47" customFormat="false" ht="12.75" hidden="false" customHeight="false" outlineLevel="0" collapsed="false">
      <c r="A47" s="674"/>
      <c r="B47" s="673"/>
      <c r="C47" s="672"/>
      <c r="D47" s="672"/>
    </row>
    <row r="48" customFormat="false" ht="12.75" hidden="false" customHeight="false" outlineLevel="0" collapsed="false">
      <c r="A48" s="674"/>
      <c r="B48" s="673"/>
      <c r="C48" s="672"/>
      <c r="D48" s="672"/>
    </row>
    <row r="49" customFormat="false" ht="12.75" hidden="false" customHeight="false" outlineLevel="0" collapsed="false">
      <c r="A49" s="674"/>
      <c r="B49" s="673"/>
      <c r="C49" s="672"/>
      <c r="D49" s="672"/>
    </row>
    <row r="50" customFormat="false" ht="12.75" hidden="false" customHeight="false" outlineLevel="0" collapsed="false">
      <c r="A50" s="674"/>
      <c r="B50" s="673"/>
      <c r="C50" s="672"/>
      <c r="D50" s="672"/>
    </row>
    <row r="51" customFormat="false" ht="12.75" hidden="false" customHeight="false" outlineLevel="0" collapsed="false">
      <c r="A51" s="674"/>
      <c r="B51" s="673"/>
      <c r="C51" s="672"/>
      <c r="D51" s="672"/>
    </row>
    <row r="52" customFormat="false" ht="12.75" hidden="false" customHeight="false" outlineLevel="0" collapsed="false">
      <c r="A52" s="674"/>
      <c r="B52" s="673"/>
      <c r="C52" s="672"/>
      <c r="D52" s="672"/>
    </row>
    <row r="53" customFormat="false" ht="12.75" hidden="false" customHeight="false" outlineLevel="0" collapsed="false">
      <c r="A53" s="674"/>
      <c r="B53" s="673"/>
      <c r="C53" s="672"/>
      <c r="D53" s="672"/>
    </row>
    <row r="54" customFormat="false" ht="12.75" hidden="false" customHeight="false" outlineLevel="0" collapsed="false">
      <c r="A54" s="674"/>
      <c r="B54" s="673"/>
      <c r="C54" s="672"/>
      <c r="D54" s="672"/>
    </row>
    <row r="55" customFormat="false" ht="12.75" hidden="false" customHeight="false" outlineLevel="0" collapsed="false">
      <c r="A55" s="674"/>
      <c r="B55" s="673"/>
      <c r="C55" s="672"/>
      <c r="D55" s="672"/>
    </row>
    <row r="56" customFormat="false" ht="12.75" hidden="false" customHeight="false" outlineLevel="0" collapsed="false">
      <c r="A56" s="674"/>
      <c r="B56" s="673"/>
      <c r="C56" s="672"/>
      <c r="D56" s="672"/>
    </row>
    <row r="57" customFormat="false" ht="12.75" hidden="false" customHeight="false" outlineLevel="0" collapsed="false">
      <c r="A57" s="674"/>
      <c r="B57" s="673"/>
      <c r="C57" s="672"/>
      <c r="D57" s="672"/>
    </row>
    <row r="58" customFormat="false" ht="12.75" hidden="false" customHeight="false" outlineLevel="0" collapsed="false">
      <c r="A58" s="674"/>
      <c r="B58" s="673"/>
      <c r="C58" s="672"/>
      <c r="D58" s="672"/>
    </row>
    <row r="59" customFormat="false" ht="12.75" hidden="false" customHeight="false" outlineLevel="0" collapsed="false">
      <c r="A59" s="674"/>
      <c r="B59" s="673"/>
      <c r="C59" s="672"/>
      <c r="D59" s="672"/>
    </row>
    <row r="60" customFormat="false" ht="12.75" hidden="false" customHeight="false" outlineLevel="0" collapsed="false">
      <c r="A60" s="674"/>
      <c r="B60" s="673"/>
      <c r="C60" s="672"/>
      <c r="D60" s="672"/>
    </row>
    <row r="61" customFormat="false" ht="12.75" hidden="false" customHeight="false" outlineLevel="0" collapsed="false">
      <c r="A61" s="674"/>
      <c r="B61" s="673"/>
      <c r="C61" s="672"/>
      <c r="D61" s="672"/>
    </row>
    <row r="62" customFormat="false" ht="12.75" hidden="false" customHeight="false" outlineLevel="0" collapsed="false">
      <c r="A62" s="674"/>
      <c r="B62" s="673"/>
      <c r="C62" s="672"/>
      <c r="D62" s="672"/>
    </row>
    <row r="63" customFormat="false" ht="12.75" hidden="false" customHeight="false" outlineLevel="0" collapsed="false">
      <c r="A63" s="674"/>
      <c r="B63" s="673"/>
      <c r="C63" s="672"/>
      <c r="D63" s="672"/>
    </row>
    <row r="64" customFormat="false" ht="12.75" hidden="false" customHeight="false" outlineLevel="0" collapsed="false">
      <c r="A64" s="674"/>
      <c r="B64" s="673"/>
      <c r="C64" s="672"/>
      <c r="D64" s="672"/>
    </row>
    <row r="65" customFormat="false" ht="12.75" hidden="false" customHeight="false" outlineLevel="0" collapsed="false">
      <c r="A65" s="674"/>
      <c r="B65" s="673"/>
      <c r="C65" s="672"/>
      <c r="D65" s="672"/>
    </row>
    <row r="66" customFormat="false" ht="12.75" hidden="false" customHeight="false" outlineLevel="0" collapsed="false">
      <c r="A66" s="674"/>
      <c r="B66" s="673"/>
      <c r="C66" s="672"/>
      <c r="D66" s="672"/>
    </row>
    <row r="67" customFormat="false" ht="12.75" hidden="false" customHeight="false" outlineLevel="0" collapsed="false">
      <c r="A67" s="674"/>
      <c r="B67" s="673"/>
      <c r="C67" s="672"/>
      <c r="D67" s="672"/>
    </row>
    <row r="68" customFormat="false" ht="12.75" hidden="false" customHeight="false" outlineLevel="0" collapsed="false">
      <c r="A68" s="674"/>
      <c r="B68" s="673"/>
      <c r="C68" s="672"/>
      <c r="D68" s="672"/>
    </row>
    <row r="69" customFormat="false" ht="12.75" hidden="false" customHeight="false" outlineLevel="0" collapsed="false">
      <c r="A69" s="674"/>
      <c r="B69" s="673"/>
      <c r="C69" s="672"/>
      <c r="D69" s="672"/>
    </row>
    <row r="70" customFormat="false" ht="12.75" hidden="false" customHeight="false" outlineLevel="0" collapsed="false">
      <c r="A70" s="674"/>
      <c r="B70" s="673"/>
      <c r="C70" s="672"/>
      <c r="D70" s="672"/>
    </row>
    <row r="71" customFormat="false" ht="12.75" hidden="false" customHeight="false" outlineLevel="0" collapsed="false">
      <c r="A71" s="674"/>
      <c r="B71" s="673"/>
      <c r="C71" s="672"/>
      <c r="D71" s="672"/>
    </row>
    <row r="72" customFormat="false" ht="12.75" hidden="false" customHeight="false" outlineLevel="0" collapsed="false">
      <c r="A72" s="674"/>
      <c r="B72" s="673"/>
      <c r="C72" s="672"/>
      <c r="D72" s="672"/>
    </row>
    <row r="73" customFormat="false" ht="12.75" hidden="false" customHeight="false" outlineLevel="0" collapsed="false">
      <c r="A73" s="674"/>
      <c r="B73" s="673"/>
      <c r="C73" s="672"/>
      <c r="D73" s="672"/>
    </row>
    <row r="74" customFormat="false" ht="12.75" hidden="false" customHeight="false" outlineLevel="0" collapsed="false">
      <c r="A74" s="674"/>
      <c r="B74" s="673"/>
      <c r="C74" s="672"/>
      <c r="D74" s="672"/>
    </row>
    <row r="75" customFormat="false" ht="12.75" hidden="false" customHeight="false" outlineLevel="0" collapsed="false">
      <c r="A75" s="674"/>
      <c r="B75" s="673"/>
      <c r="C75" s="672"/>
      <c r="D75" s="672"/>
    </row>
    <row r="76" customFormat="false" ht="12.75" hidden="false" customHeight="false" outlineLevel="0" collapsed="false">
      <c r="A76" s="674"/>
      <c r="B76" s="673"/>
      <c r="C76" s="672"/>
      <c r="D76" s="672"/>
    </row>
    <row r="77" customFormat="false" ht="12.75" hidden="false" customHeight="false" outlineLevel="0" collapsed="false">
      <c r="A77" s="674"/>
      <c r="B77" s="673"/>
      <c r="C77" s="672"/>
      <c r="D77" s="672"/>
    </row>
    <row r="78" customFormat="false" ht="12.75" hidden="false" customHeight="false" outlineLevel="0" collapsed="false">
      <c r="A78" s="674"/>
      <c r="B78" s="673"/>
      <c r="C78" s="672"/>
      <c r="D78" s="672"/>
    </row>
    <row r="79" customFormat="false" ht="12.75" hidden="false" customHeight="false" outlineLevel="0" collapsed="false">
      <c r="A79" s="674"/>
      <c r="B79" s="673"/>
      <c r="C79" s="672"/>
      <c r="D79" s="672"/>
    </row>
    <row r="80" customFormat="false" ht="12.75" hidden="false" customHeight="false" outlineLevel="0" collapsed="false">
      <c r="A80" s="674"/>
      <c r="B80" s="673"/>
      <c r="C80" s="672"/>
      <c r="D80" s="672"/>
    </row>
    <row r="81" customFormat="false" ht="12.75" hidden="false" customHeight="false" outlineLevel="0" collapsed="false">
      <c r="A81" s="674"/>
      <c r="B81" s="673"/>
      <c r="C81" s="672"/>
      <c r="D81" s="672"/>
    </row>
    <row r="82" customFormat="false" ht="12.75" hidden="false" customHeight="false" outlineLevel="0" collapsed="false">
      <c r="A82" s="674"/>
      <c r="B82" s="673"/>
      <c r="C82" s="672"/>
      <c r="D82" s="672"/>
    </row>
    <row r="83" customFormat="false" ht="12.75" hidden="false" customHeight="false" outlineLevel="0" collapsed="false">
      <c r="A83" s="674"/>
      <c r="B83" s="673"/>
      <c r="C83" s="672"/>
      <c r="D83" s="672"/>
    </row>
    <row r="84" customFormat="false" ht="12.75" hidden="false" customHeight="false" outlineLevel="0" collapsed="false">
      <c r="A84" s="674"/>
      <c r="B84" s="673"/>
      <c r="C84" s="672"/>
      <c r="D84" s="672"/>
    </row>
    <row r="85" customFormat="false" ht="12.75" hidden="false" customHeight="false" outlineLevel="0" collapsed="false">
      <c r="A85" s="674"/>
      <c r="B85" s="673"/>
      <c r="C85" s="672"/>
      <c r="D85" s="672"/>
    </row>
    <row r="86" customFormat="false" ht="12.75" hidden="false" customHeight="false" outlineLevel="0" collapsed="false">
      <c r="A86" s="674"/>
      <c r="B86" s="673"/>
      <c r="C86" s="672"/>
      <c r="D86" s="672"/>
    </row>
    <row r="87" customFormat="false" ht="12.75" hidden="false" customHeight="false" outlineLevel="0" collapsed="false">
      <c r="A87" s="674"/>
      <c r="B87" s="673"/>
      <c r="C87" s="672"/>
      <c r="D87" s="672"/>
    </row>
    <row r="88" customFormat="false" ht="12.75" hidden="false" customHeight="false" outlineLevel="0" collapsed="false">
      <c r="A88" s="674"/>
      <c r="B88" s="673"/>
      <c r="C88" s="672"/>
      <c r="D88" s="672"/>
    </row>
    <row r="89" customFormat="false" ht="12.75" hidden="false" customHeight="false" outlineLevel="0" collapsed="false">
      <c r="A89" s="674"/>
      <c r="B89" s="673"/>
      <c r="C89" s="672"/>
      <c r="D89" s="672"/>
    </row>
    <row r="90" customFormat="false" ht="12.75" hidden="false" customHeight="false" outlineLevel="0" collapsed="false">
      <c r="A90" s="674"/>
      <c r="B90" s="673"/>
      <c r="C90" s="672"/>
      <c r="D90" s="672"/>
    </row>
    <row r="91" customFormat="false" ht="12.75" hidden="false" customHeight="false" outlineLevel="0" collapsed="false">
      <c r="A91" s="674"/>
      <c r="B91" s="673"/>
      <c r="C91" s="672"/>
      <c r="D91" s="672"/>
    </row>
    <row r="92" customFormat="false" ht="12.75" hidden="false" customHeight="false" outlineLevel="0" collapsed="false">
      <c r="A92" s="674"/>
      <c r="B92" s="673"/>
      <c r="C92" s="672"/>
      <c r="D92" s="672"/>
    </row>
    <row r="93" customFormat="false" ht="12.75" hidden="false" customHeight="false" outlineLevel="0" collapsed="false">
      <c r="A93" s="674"/>
      <c r="B93" s="673"/>
      <c r="C93" s="672"/>
      <c r="D93" s="672"/>
    </row>
    <row r="94" customFormat="false" ht="12.75" hidden="false" customHeight="false" outlineLevel="0" collapsed="false">
      <c r="A94" s="674"/>
      <c r="B94" s="673"/>
      <c r="C94" s="672"/>
      <c r="D94" s="672"/>
    </row>
    <row r="95" customFormat="false" ht="12.75" hidden="false" customHeight="false" outlineLevel="0" collapsed="false">
      <c r="A95" s="674"/>
      <c r="B95" s="673"/>
      <c r="C95" s="672"/>
      <c r="D95" s="672"/>
    </row>
    <row r="96" customFormat="false" ht="12.75" hidden="false" customHeight="false" outlineLevel="0" collapsed="false">
      <c r="A96" s="674"/>
      <c r="B96" s="673"/>
      <c r="C96" s="672"/>
      <c r="D96" s="672"/>
    </row>
    <row r="97" customFormat="false" ht="12.75" hidden="false" customHeight="false" outlineLevel="0" collapsed="false">
      <c r="A97" s="674"/>
      <c r="B97" s="673"/>
      <c r="C97" s="672"/>
      <c r="D97" s="672"/>
    </row>
    <row r="98" customFormat="false" ht="12.75" hidden="false" customHeight="false" outlineLevel="0" collapsed="false">
      <c r="A98" s="674"/>
      <c r="B98" s="673"/>
      <c r="C98" s="672"/>
      <c r="D98" s="672"/>
    </row>
    <row r="99" customFormat="false" ht="12.75" hidden="false" customHeight="false" outlineLevel="0" collapsed="false">
      <c r="A99" s="674"/>
      <c r="B99" s="673"/>
      <c r="C99" s="672"/>
      <c r="D99" s="672"/>
    </row>
    <row r="100" customFormat="false" ht="12.75" hidden="false" customHeight="false" outlineLevel="0" collapsed="false">
      <c r="A100" s="674"/>
      <c r="B100" s="673"/>
      <c r="C100" s="672"/>
      <c r="D100" s="672"/>
    </row>
    <row r="101" customFormat="false" ht="12.75" hidden="false" customHeight="false" outlineLevel="0" collapsed="false">
      <c r="A101" s="674"/>
      <c r="B101" s="673"/>
      <c r="C101" s="672"/>
      <c r="D101" s="672"/>
    </row>
    <row r="102" customFormat="false" ht="12.75" hidden="false" customHeight="false" outlineLevel="0" collapsed="false">
      <c r="A102" s="674"/>
      <c r="B102" s="673"/>
      <c r="C102" s="672"/>
      <c r="D102" s="672"/>
    </row>
    <row r="103" customFormat="false" ht="12.75" hidden="false" customHeight="false" outlineLevel="0" collapsed="false">
      <c r="A103" s="674"/>
      <c r="B103" s="673"/>
      <c r="C103" s="672"/>
      <c r="D103" s="672"/>
    </row>
    <row r="104" customFormat="false" ht="12.75" hidden="false" customHeight="false" outlineLevel="0" collapsed="false">
      <c r="A104" s="674"/>
      <c r="B104" s="673"/>
      <c r="C104" s="672"/>
      <c r="D104" s="672"/>
    </row>
    <row r="105" customFormat="false" ht="12.75" hidden="false" customHeight="false" outlineLevel="0" collapsed="false">
      <c r="A105" s="674"/>
      <c r="B105" s="673"/>
      <c r="C105" s="672"/>
      <c r="D105" s="672"/>
    </row>
    <row r="106" customFormat="false" ht="12.75" hidden="false" customHeight="false" outlineLevel="0" collapsed="false">
      <c r="A106" s="674"/>
      <c r="B106" s="673"/>
      <c r="C106" s="672"/>
      <c r="D106" s="672"/>
    </row>
    <row r="107" customFormat="false" ht="12.75" hidden="false" customHeight="false" outlineLevel="0" collapsed="false">
      <c r="A107" s="674"/>
      <c r="B107" s="673"/>
      <c r="C107" s="672"/>
      <c r="D107" s="672"/>
    </row>
    <row r="108" customFormat="false" ht="12.75" hidden="false" customHeight="false" outlineLevel="0" collapsed="false">
      <c r="A108" s="674"/>
      <c r="B108" s="673"/>
      <c r="C108" s="672"/>
      <c r="D108" s="672"/>
    </row>
    <row r="109" customFormat="false" ht="12.75" hidden="false" customHeight="false" outlineLevel="0" collapsed="false">
      <c r="A109" s="674"/>
      <c r="B109" s="673"/>
      <c r="C109" s="672"/>
      <c r="D109" s="672"/>
    </row>
    <row r="110" customFormat="false" ht="12.75" hidden="false" customHeight="false" outlineLevel="0" collapsed="false">
      <c r="A110" s="674"/>
      <c r="B110" s="673"/>
      <c r="C110" s="672"/>
      <c r="D110" s="672"/>
    </row>
    <row r="111" customFormat="false" ht="12.75" hidden="false" customHeight="false" outlineLevel="0" collapsed="false">
      <c r="A111" s="674"/>
      <c r="B111" s="673"/>
      <c r="C111" s="672"/>
      <c r="D111" s="672"/>
    </row>
    <row r="112" customFormat="false" ht="12.75" hidden="false" customHeight="false" outlineLevel="0" collapsed="false">
      <c r="A112" s="674"/>
      <c r="B112" s="673"/>
      <c r="C112" s="672"/>
      <c r="D112" s="672"/>
    </row>
    <row r="113" customFormat="false" ht="12.75" hidden="false" customHeight="false" outlineLevel="0" collapsed="false">
      <c r="A113" s="674"/>
      <c r="B113" s="673"/>
      <c r="C113" s="672"/>
      <c r="D113" s="672"/>
    </row>
    <row r="114" customFormat="false" ht="12.75" hidden="false" customHeight="false" outlineLevel="0" collapsed="false">
      <c r="A114" s="674"/>
      <c r="B114" s="673"/>
      <c r="C114" s="672"/>
      <c r="D114" s="672"/>
    </row>
    <row r="115" customFormat="false" ht="12.75" hidden="false" customHeight="false" outlineLevel="0" collapsed="false">
      <c r="A115" s="674"/>
      <c r="B115" s="673"/>
      <c r="C115" s="672"/>
      <c r="D115" s="672"/>
    </row>
    <row r="116" customFormat="false" ht="12.75" hidden="false" customHeight="false" outlineLevel="0" collapsed="false">
      <c r="A116" s="674"/>
      <c r="B116" s="673"/>
      <c r="C116" s="672"/>
      <c r="D116" s="672"/>
    </row>
    <row r="117" customFormat="false" ht="12.75" hidden="false" customHeight="false" outlineLevel="0" collapsed="false">
      <c r="A117" s="674"/>
      <c r="B117" s="673"/>
      <c r="C117" s="672"/>
      <c r="D117" s="672"/>
    </row>
    <row r="118" customFormat="false" ht="12.75" hidden="false" customHeight="false" outlineLevel="0" collapsed="false">
      <c r="A118" s="674"/>
      <c r="B118" s="673"/>
      <c r="C118" s="672"/>
      <c r="D118" s="672"/>
    </row>
    <row r="119" customFormat="false" ht="12.75" hidden="false" customHeight="false" outlineLevel="0" collapsed="false">
      <c r="A119" s="674"/>
      <c r="B119" s="673"/>
      <c r="C119" s="672"/>
      <c r="D119" s="672"/>
    </row>
    <row r="120" customFormat="false" ht="12.75" hidden="false" customHeight="false" outlineLevel="0" collapsed="false">
      <c r="A120" s="674"/>
      <c r="B120" s="673"/>
      <c r="C120" s="672"/>
      <c r="D120" s="672"/>
    </row>
    <row r="121" customFormat="false" ht="12.75" hidden="false" customHeight="false" outlineLevel="0" collapsed="false">
      <c r="A121" s="674"/>
      <c r="B121" s="673"/>
      <c r="C121" s="672"/>
      <c r="D121" s="672"/>
    </row>
    <row r="122" customFormat="false" ht="12.75" hidden="false" customHeight="false" outlineLevel="0" collapsed="false">
      <c r="A122" s="674"/>
      <c r="B122" s="673"/>
      <c r="C122" s="672"/>
      <c r="D122" s="672"/>
    </row>
    <row r="123" customFormat="false" ht="12.75" hidden="false" customHeight="false" outlineLevel="0" collapsed="false">
      <c r="A123" s="674"/>
      <c r="B123" s="673"/>
      <c r="C123" s="672"/>
      <c r="D123" s="672"/>
    </row>
    <row r="124" customFormat="false" ht="12.75" hidden="false" customHeight="false" outlineLevel="0" collapsed="false">
      <c r="A124" s="674"/>
      <c r="B124" s="673"/>
      <c r="C124" s="672"/>
      <c r="D124" s="672"/>
    </row>
    <row r="125" customFormat="false" ht="12.75" hidden="false" customHeight="false" outlineLevel="0" collapsed="false">
      <c r="A125" s="674"/>
      <c r="B125" s="673"/>
      <c r="C125" s="672"/>
      <c r="D125" s="672"/>
    </row>
    <row r="126" customFormat="false" ht="12.75" hidden="false" customHeight="false" outlineLevel="0" collapsed="false">
      <c r="A126" s="674"/>
      <c r="B126" s="673"/>
      <c r="C126" s="672"/>
      <c r="D126" s="672"/>
    </row>
    <row r="127" customFormat="false" ht="12.75" hidden="false" customHeight="false" outlineLevel="0" collapsed="false">
      <c r="A127" s="674"/>
      <c r="B127" s="673"/>
      <c r="C127" s="672"/>
      <c r="D127" s="672"/>
    </row>
    <row r="128" customFormat="false" ht="12.75" hidden="false" customHeight="false" outlineLevel="0" collapsed="false">
      <c r="A128" s="674"/>
      <c r="B128" s="673"/>
      <c r="C128" s="672"/>
      <c r="D128" s="672"/>
    </row>
    <row r="129" customFormat="false" ht="12.75" hidden="false" customHeight="false" outlineLevel="0" collapsed="false">
      <c r="A129" s="674"/>
      <c r="B129" s="673"/>
      <c r="C129" s="672"/>
      <c r="D129" s="672"/>
    </row>
    <row r="130" customFormat="false" ht="12.75" hidden="false" customHeight="false" outlineLevel="0" collapsed="false">
      <c r="A130" s="674"/>
      <c r="B130" s="673"/>
      <c r="C130" s="672"/>
      <c r="D130" s="672"/>
    </row>
    <row r="131" customFormat="false" ht="12.75" hidden="false" customHeight="false" outlineLevel="0" collapsed="false">
      <c r="A131" s="674"/>
      <c r="B131" s="673"/>
      <c r="C131" s="672"/>
      <c r="D131" s="672"/>
    </row>
    <row r="132" customFormat="false" ht="12.75" hidden="false" customHeight="false" outlineLevel="0" collapsed="false">
      <c r="A132" s="674"/>
      <c r="B132" s="673"/>
      <c r="C132" s="672"/>
      <c r="D132" s="672"/>
    </row>
    <row r="133" customFormat="false" ht="12.75" hidden="false" customHeight="false" outlineLevel="0" collapsed="false">
      <c r="A133" s="674"/>
      <c r="B133" s="673"/>
      <c r="C133" s="672"/>
      <c r="D133" s="672"/>
    </row>
    <row r="134" customFormat="false" ht="12.75" hidden="false" customHeight="false" outlineLevel="0" collapsed="false">
      <c r="A134" s="674"/>
      <c r="B134" s="673"/>
      <c r="C134" s="672"/>
      <c r="D134" s="672"/>
    </row>
    <row r="135" customFormat="false" ht="12.75" hidden="false" customHeight="false" outlineLevel="0" collapsed="false">
      <c r="A135" s="674"/>
      <c r="B135" s="673"/>
      <c r="C135" s="672"/>
      <c r="D135" s="672"/>
    </row>
    <row r="136" customFormat="false" ht="12.75" hidden="false" customHeight="false" outlineLevel="0" collapsed="false">
      <c r="A136" s="674"/>
      <c r="B136" s="673"/>
      <c r="C136" s="672"/>
      <c r="D136" s="672"/>
    </row>
    <row r="137" customFormat="false" ht="12.75" hidden="false" customHeight="false" outlineLevel="0" collapsed="false">
      <c r="A137" s="674"/>
      <c r="B137" s="673"/>
      <c r="C137" s="672"/>
      <c r="D137" s="672"/>
    </row>
    <row r="138" customFormat="false" ht="12.75" hidden="false" customHeight="false" outlineLevel="0" collapsed="false">
      <c r="A138" s="674"/>
      <c r="B138" s="673"/>
      <c r="C138" s="672"/>
      <c r="D138" s="672"/>
    </row>
    <row r="139" customFormat="false" ht="12.75" hidden="false" customHeight="false" outlineLevel="0" collapsed="false">
      <c r="A139" s="674"/>
      <c r="B139" s="673"/>
      <c r="C139" s="672"/>
      <c r="D139" s="672"/>
    </row>
    <row r="140" customFormat="false" ht="12.75" hidden="false" customHeight="false" outlineLevel="0" collapsed="false">
      <c r="A140" s="674"/>
      <c r="B140" s="673"/>
      <c r="C140" s="672"/>
      <c r="D140" s="672"/>
    </row>
    <row r="141" customFormat="false" ht="12.75" hidden="false" customHeight="false" outlineLevel="0" collapsed="false">
      <c r="A141" s="674"/>
      <c r="B141" s="673"/>
      <c r="C141" s="672"/>
      <c r="D141" s="672"/>
    </row>
    <row r="142" customFormat="false" ht="12.75" hidden="false" customHeight="false" outlineLevel="0" collapsed="false">
      <c r="A142" s="674"/>
      <c r="B142" s="673"/>
      <c r="C142" s="672"/>
      <c r="D142" s="672"/>
    </row>
    <row r="143" customFormat="false" ht="12.75" hidden="false" customHeight="false" outlineLevel="0" collapsed="false">
      <c r="A143" s="674"/>
      <c r="B143" s="673"/>
      <c r="C143" s="672"/>
      <c r="D143" s="672"/>
    </row>
    <row r="144" customFormat="false" ht="12.75" hidden="false" customHeight="false" outlineLevel="0" collapsed="false">
      <c r="A144" s="674"/>
      <c r="B144" s="673"/>
      <c r="C144" s="672"/>
      <c r="D144" s="672"/>
    </row>
    <row r="145" customFormat="false" ht="12.75" hidden="false" customHeight="false" outlineLevel="0" collapsed="false">
      <c r="A145" s="674"/>
      <c r="B145" s="673"/>
      <c r="C145" s="672"/>
      <c r="D145" s="672"/>
    </row>
    <row r="146" customFormat="false" ht="12.75" hidden="false" customHeight="false" outlineLevel="0" collapsed="false">
      <c r="A146" s="674"/>
      <c r="B146" s="673"/>
      <c r="C146" s="672"/>
      <c r="D146" s="672"/>
    </row>
    <row r="147" customFormat="false" ht="12.75" hidden="false" customHeight="false" outlineLevel="0" collapsed="false">
      <c r="A147" s="674"/>
      <c r="B147" s="673"/>
      <c r="C147" s="672"/>
      <c r="D147" s="672"/>
    </row>
    <row r="148" customFormat="false" ht="12.75" hidden="false" customHeight="false" outlineLevel="0" collapsed="false">
      <c r="A148" s="674"/>
      <c r="B148" s="673"/>
      <c r="C148" s="672"/>
      <c r="D148" s="672"/>
    </row>
    <row r="149" customFormat="false" ht="12.75" hidden="false" customHeight="false" outlineLevel="0" collapsed="false">
      <c r="A149" s="674"/>
      <c r="B149" s="673"/>
      <c r="C149" s="672"/>
      <c r="D149" s="672"/>
    </row>
    <row r="150" customFormat="false" ht="12.75" hidden="false" customHeight="false" outlineLevel="0" collapsed="false">
      <c r="A150" s="674"/>
      <c r="B150" s="673"/>
      <c r="C150" s="672"/>
      <c r="D150" s="672"/>
    </row>
    <row r="151" customFormat="false" ht="12.75" hidden="false" customHeight="false" outlineLevel="0" collapsed="false">
      <c r="A151" s="674"/>
      <c r="B151" s="673"/>
      <c r="C151" s="672"/>
      <c r="D151" s="672"/>
    </row>
    <row r="152" customFormat="false" ht="12.75" hidden="false" customHeight="false" outlineLevel="0" collapsed="false">
      <c r="A152" s="674"/>
      <c r="B152" s="673"/>
      <c r="C152" s="672"/>
      <c r="D152" s="672"/>
    </row>
    <row r="153" customFormat="false" ht="12.75" hidden="false" customHeight="false" outlineLevel="0" collapsed="false">
      <c r="A153" s="674"/>
      <c r="B153" s="673"/>
      <c r="C153" s="672"/>
      <c r="D153" s="672"/>
    </row>
    <row r="154" customFormat="false" ht="12.75" hidden="false" customHeight="false" outlineLevel="0" collapsed="false">
      <c r="A154" s="674"/>
      <c r="B154" s="673"/>
      <c r="C154" s="672"/>
      <c r="D154" s="672"/>
    </row>
    <row r="155" customFormat="false" ht="12.75" hidden="false" customHeight="false" outlineLevel="0" collapsed="false">
      <c r="A155" s="674"/>
      <c r="B155" s="673"/>
      <c r="C155" s="672"/>
      <c r="D155" s="672"/>
    </row>
    <row r="156" customFormat="false" ht="12.75" hidden="false" customHeight="false" outlineLevel="0" collapsed="false">
      <c r="A156" s="674"/>
      <c r="B156" s="673"/>
      <c r="C156" s="672"/>
      <c r="D156" s="672"/>
    </row>
    <row r="157" customFormat="false" ht="12.75" hidden="false" customHeight="false" outlineLevel="0" collapsed="false">
      <c r="A157" s="674"/>
      <c r="B157" s="673"/>
      <c r="C157" s="672"/>
      <c r="D157" s="672"/>
    </row>
    <row r="158" customFormat="false" ht="12.75" hidden="false" customHeight="false" outlineLevel="0" collapsed="false">
      <c r="A158" s="674"/>
      <c r="B158" s="673"/>
      <c r="C158" s="672"/>
      <c r="D158" s="672"/>
    </row>
    <row r="159" customFormat="false" ht="12.75" hidden="false" customHeight="false" outlineLevel="0" collapsed="false">
      <c r="A159" s="674"/>
      <c r="B159" s="673"/>
      <c r="C159" s="672"/>
      <c r="D159" s="672"/>
    </row>
    <row r="160" customFormat="false" ht="12.75" hidden="false" customHeight="false" outlineLevel="0" collapsed="false">
      <c r="A160" s="674"/>
      <c r="B160" s="673"/>
      <c r="C160" s="672"/>
      <c r="D160" s="672"/>
    </row>
    <row r="161" customFormat="false" ht="12.75" hidden="false" customHeight="false" outlineLevel="0" collapsed="false">
      <c r="A161" s="674"/>
      <c r="B161" s="673"/>
      <c r="C161" s="672"/>
      <c r="D161" s="672"/>
    </row>
    <row r="162" customFormat="false" ht="12.75" hidden="false" customHeight="false" outlineLevel="0" collapsed="false">
      <c r="A162" s="674"/>
      <c r="B162" s="673"/>
      <c r="C162" s="672"/>
      <c r="D162" s="672"/>
    </row>
    <row r="163" customFormat="false" ht="12.75" hidden="false" customHeight="false" outlineLevel="0" collapsed="false">
      <c r="A163" s="674"/>
      <c r="B163" s="673"/>
      <c r="C163" s="672"/>
      <c r="D163" s="672"/>
    </row>
    <row r="164" customFormat="false" ht="12.75" hidden="false" customHeight="false" outlineLevel="0" collapsed="false">
      <c r="A164" s="674"/>
      <c r="B164" s="673"/>
      <c r="C164" s="672"/>
      <c r="D164" s="672"/>
    </row>
    <row r="165" customFormat="false" ht="12.75" hidden="false" customHeight="false" outlineLevel="0" collapsed="false">
      <c r="A165" s="674"/>
      <c r="B165" s="673"/>
      <c r="C165" s="672"/>
      <c r="D165" s="672"/>
    </row>
    <row r="166" customFormat="false" ht="12.75" hidden="false" customHeight="false" outlineLevel="0" collapsed="false">
      <c r="A166" s="674"/>
      <c r="B166" s="673"/>
      <c r="C166" s="672"/>
      <c r="D166" s="672"/>
    </row>
    <row r="167" customFormat="false" ht="12.75" hidden="false" customHeight="false" outlineLevel="0" collapsed="false">
      <c r="A167" s="674"/>
      <c r="B167" s="673"/>
      <c r="C167" s="672"/>
      <c r="D167" s="672"/>
    </row>
    <row r="168" customFormat="false" ht="12.75" hidden="false" customHeight="false" outlineLevel="0" collapsed="false">
      <c r="A168" s="674"/>
      <c r="B168" s="673"/>
      <c r="C168" s="672"/>
      <c r="D168" s="672"/>
    </row>
    <row r="169" customFormat="false" ht="12.75" hidden="false" customHeight="false" outlineLevel="0" collapsed="false">
      <c r="A169" s="674"/>
      <c r="B169" s="673"/>
      <c r="C169" s="672"/>
      <c r="D169" s="672"/>
    </row>
    <row r="170" customFormat="false" ht="12.75" hidden="false" customHeight="false" outlineLevel="0" collapsed="false">
      <c r="A170" s="674"/>
      <c r="B170" s="673"/>
      <c r="C170" s="672"/>
      <c r="D170" s="672"/>
    </row>
    <row r="171" customFormat="false" ht="12.75" hidden="false" customHeight="false" outlineLevel="0" collapsed="false">
      <c r="A171" s="674"/>
      <c r="B171" s="673"/>
      <c r="C171" s="672"/>
      <c r="D171" s="672"/>
    </row>
    <row r="172" customFormat="false" ht="12.75" hidden="false" customHeight="false" outlineLevel="0" collapsed="false">
      <c r="A172" s="674"/>
      <c r="B172" s="673"/>
      <c r="C172" s="672"/>
      <c r="D172" s="672"/>
    </row>
    <row r="173" customFormat="false" ht="12.75" hidden="false" customHeight="false" outlineLevel="0" collapsed="false">
      <c r="A173" s="674"/>
      <c r="B173" s="673"/>
      <c r="C173" s="672"/>
      <c r="D173" s="672"/>
    </row>
    <row r="174" customFormat="false" ht="12.75" hidden="false" customHeight="false" outlineLevel="0" collapsed="false">
      <c r="A174" s="674"/>
      <c r="B174" s="673"/>
      <c r="C174" s="672"/>
      <c r="D174" s="672"/>
    </row>
    <row r="175" customFormat="false" ht="12.75" hidden="false" customHeight="false" outlineLevel="0" collapsed="false">
      <c r="A175" s="674"/>
      <c r="B175" s="673"/>
      <c r="C175" s="672"/>
      <c r="D175" s="672"/>
    </row>
    <row r="176" customFormat="false" ht="12.75" hidden="false" customHeight="false" outlineLevel="0" collapsed="false">
      <c r="A176" s="674"/>
      <c r="B176" s="673"/>
      <c r="C176" s="672"/>
      <c r="D176" s="672"/>
    </row>
    <row r="177" customFormat="false" ht="12.75" hidden="false" customHeight="false" outlineLevel="0" collapsed="false">
      <c r="A177" s="674"/>
      <c r="B177" s="673"/>
      <c r="C177" s="672"/>
      <c r="D177" s="672"/>
    </row>
    <row r="178" customFormat="false" ht="12.75" hidden="false" customHeight="false" outlineLevel="0" collapsed="false">
      <c r="A178" s="674"/>
      <c r="B178" s="673"/>
      <c r="C178" s="672"/>
      <c r="D178" s="672"/>
    </row>
    <row r="179" customFormat="false" ht="12.75" hidden="false" customHeight="false" outlineLevel="0" collapsed="false">
      <c r="A179" s="674"/>
      <c r="B179" s="673"/>
      <c r="C179" s="672"/>
      <c r="D179" s="672"/>
    </row>
    <row r="180" customFormat="false" ht="12.75" hidden="false" customHeight="false" outlineLevel="0" collapsed="false">
      <c r="A180" s="674"/>
      <c r="B180" s="673"/>
      <c r="C180" s="672"/>
      <c r="D180" s="672"/>
    </row>
    <row r="181" customFormat="false" ht="12.75" hidden="false" customHeight="false" outlineLevel="0" collapsed="false">
      <c r="A181" s="674"/>
      <c r="B181" s="673"/>
      <c r="C181" s="672"/>
      <c r="D181" s="672"/>
    </row>
    <row r="182" customFormat="false" ht="12.75" hidden="false" customHeight="false" outlineLevel="0" collapsed="false">
      <c r="A182" s="674"/>
      <c r="B182" s="673"/>
      <c r="C182" s="672"/>
      <c r="D182" s="672"/>
    </row>
    <row r="183" customFormat="false" ht="12.75" hidden="false" customHeight="false" outlineLevel="0" collapsed="false">
      <c r="A183" s="674"/>
      <c r="B183" s="673"/>
      <c r="C183" s="672"/>
      <c r="D183" s="672"/>
    </row>
    <row r="184" customFormat="false" ht="12.75" hidden="false" customHeight="false" outlineLevel="0" collapsed="false">
      <c r="A184" s="674"/>
      <c r="B184" s="673"/>
      <c r="C184" s="672"/>
      <c r="D184" s="672"/>
    </row>
    <row r="185" customFormat="false" ht="12.75" hidden="false" customHeight="false" outlineLevel="0" collapsed="false">
      <c r="A185" s="674"/>
      <c r="B185" s="673"/>
      <c r="C185" s="672"/>
      <c r="D185" s="672"/>
    </row>
    <row r="186" customFormat="false" ht="12.75" hidden="false" customHeight="false" outlineLevel="0" collapsed="false">
      <c r="A186" s="674"/>
      <c r="B186" s="673"/>
      <c r="C186" s="672"/>
      <c r="D186" s="672"/>
    </row>
    <row r="187" customFormat="false" ht="12.75" hidden="false" customHeight="false" outlineLevel="0" collapsed="false">
      <c r="A187" s="674"/>
      <c r="B187" s="673"/>
      <c r="C187" s="672"/>
      <c r="D187" s="672"/>
    </row>
    <row r="188" customFormat="false" ht="12.75" hidden="false" customHeight="false" outlineLevel="0" collapsed="false">
      <c r="A188" s="674"/>
      <c r="B188" s="673"/>
      <c r="C188" s="672"/>
      <c r="D188" s="672"/>
    </row>
    <row r="189" customFormat="false" ht="12.75" hidden="false" customHeight="false" outlineLevel="0" collapsed="false">
      <c r="A189" s="674"/>
      <c r="B189" s="673"/>
      <c r="C189" s="672"/>
      <c r="D189" s="672"/>
    </row>
    <row r="190" customFormat="false" ht="12.75" hidden="false" customHeight="false" outlineLevel="0" collapsed="false">
      <c r="A190" s="674"/>
      <c r="B190" s="673"/>
      <c r="C190" s="672"/>
      <c r="D190" s="672"/>
    </row>
    <row r="191" customFormat="false" ht="12.75" hidden="false" customHeight="false" outlineLevel="0" collapsed="false">
      <c r="A191" s="674"/>
      <c r="B191" s="673"/>
      <c r="C191" s="672"/>
      <c r="D191" s="672"/>
    </row>
    <row r="192" customFormat="false" ht="12.75" hidden="false" customHeight="false" outlineLevel="0" collapsed="false">
      <c r="A192" s="674"/>
      <c r="B192" s="673"/>
      <c r="C192" s="672"/>
      <c r="D192" s="672"/>
    </row>
    <row r="193" customFormat="false" ht="12.75" hidden="false" customHeight="false" outlineLevel="0" collapsed="false">
      <c r="A193" s="674"/>
      <c r="B193" s="673"/>
      <c r="C193" s="672"/>
      <c r="D193" s="672"/>
    </row>
    <row r="194" customFormat="false" ht="12.75" hidden="false" customHeight="false" outlineLevel="0" collapsed="false">
      <c r="A194" s="674"/>
      <c r="B194" s="673"/>
      <c r="C194" s="672"/>
      <c r="D194" s="672"/>
    </row>
    <row r="195" customFormat="false" ht="12.75" hidden="false" customHeight="false" outlineLevel="0" collapsed="false">
      <c r="A195" s="674"/>
      <c r="B195" s="673"/>
      <c r="C195" s="672"/>
      <c r="D195" s="672"/>
    </row>
    <row r="196" customFormat="false" ht="12.75" hidden="false" customHeight="false" outlineLevel="0" collapsed="false">
      <c r="A196" s="674"/>
      <c r="B196" s="673"/>
      <c r="C196" s="672"/>
      <c r="D196" s="672"/>
    </row>
    <row r="197" customFormat="false" ht="12.75" hidden="false" customHeight="false" outlineLevel="0" collapsed="false">
      <c r="A197" s="674"/>
      <c r="B197" s="673"/>
      <c r="C197" s="672"/>
      <c r="D197" s="672"/>
    </row>
    <row r="198" customFormat="false" ht="12.75" hidden="false" customHeight="false" outlineLevel="0" collapsed="false">
      <c r="A198" s="674"/>
      <c r="B198" s="673"/>
      <c r="C198" s="672"/>
      <c r="D198" s="672"/>
    </row>
    <row r="199" customFormat="false" ht="12.75" hidden="false" customHeight="false" outlineLevel="0" collapsed="false">
      <c r="A199" s="674"/>
      <c r="B199" s="673"/>
      <c r="C199" s="672"/>
      <c r="D199" s="672"/>
    </row>
    <row r="200" customFormat="false" ht="12.75" hidden="false" customHeight="false" outlineLevel="0" collapsed="false">
      <c r="A200" s="674"/>
      <c r="B200" s="673"/>
      <c r="C200" s="672"/>
      <c r="D200" s="672"/>
    </row>
    <row r="201" customFormat="false" ht="12.75" hidden="false" customHeight="false" outlineLevel="0" collapsed="false">
      <c r="A201" s="674"/>
      <c r="B201" s="673"/>
      <c r="C201" s="672"/>
      <c r="D201" s="672"/>
    </row>
    <row r="202" customFormat="false" ht="12.75" hidden="false" customHeight="false" outlineLevel="0" collapsed="false">
      <c r="A202" s="674"/>
      <c r="B202" s="673"/>
      <c r="C202" s="672"/>
      <c r="D202" s="672"/>
    </row>
    <row r="203" customFormat="false" ht="12.75" hidden="false" customHeight="false" outlineLevel="0" collapsed="false">
      <c r="A203" s="674"/>
      <c r="B203" s="673"/>
      <c r="C203" s="672"/>
      <c r="D203" s="672"/>
    </row>
    <row r="204" customFormat="false" ht="12.75" hidden="false" customHeight="false" outlineLevel="0" collapsed="false">
      <c r="A204" s="674"/>
      <c r="B204" s="673"/>
      <c r="C204" s="672"/>
      <c r="D204" s="672"/>
    </row>
    <row r="205" customFormat="false" ht="12.75" hidden="false" customHeight="false" outlineLevel="0" collapsed="false">
      <c r="A205" s="674"/>
      <c r="B205" s="673"/>
      <c r="C205" s="672"/>
      <c r="D205" s="672"/>
    </row>
    <row r="206" customFormat="false" ht="12.75" hidden="false" customHeight="false" outlineLevel="0" collapsed="false">
      <c r="A206" s="674"/>
      <c r="B206" s="673"/>
      <c r="C206" s="672"/>
      <c r="D206" s="672"/>
    </row>
    <row r="207" customFormat="false" ht="12.75" hidden="false" customHeight="false" outlineLevel="0" collapsed="false">
      <c r="A207" s="674"/>
      <c r="B207" s="673"/>
      <c r="C207" s="672"/>
      <c r="D207" s="672"/>
    </row>
    <row r="208" customFormat="false" ht="12.75" hidden="false" customHeight="false" outlineLevel="0" collapsed="false">
      <c r="A208" s="674"/>
      <c r="B208" s="673"/>
      <c r="C208" s="672"/>
      <c r="D208" s="672"/>
    </row>
    <row r="209" customFormat="false" ht="12.75" hidden="false" customHeight="false" outlineLevel="0" collapsed="false">
      <c r="A209" s="674"/>
      <c r="B209" s="673"/>
      <c r="C209" s="672"/>
      <c r="D209" s="672"/>
    </row>
    <row r="210" customFormat="false" ht="12.75" hidden="false" customHeight="false" outlineLevel="0" collapsed="false">
      <c r="A210" s="674"/>
      <c r="B210" s="673"/>
      <c r="C210" s="672"/>
      <c r="D210" s="672"/>
    </row>
    <row r="211" customFormat="false" ht="12.75" hidden="false" customHeight="false" outlineLevel="0" collapsed="false">
      <c r="A211" s="674"/>
      <c r="B211" s="673"/>
      <c r="C211" s="672"/>
      <c r="D211" s="672"/>
    </row>
    <row r="212" customFormat="false" ht="12.75" hidden="false" customHeight="false" outlineLevel="0" collapsed="false">
      <c r="A212" s="674"/>
      <c r="B212" s="673"/>
      <c r="C212" s="672"/>
      <c r="D212" s="672"/>
    </row>
    <row r="213" customFormat="false" ht="12.75" hidden="false" customHeight="false" outlineLevel="0" collapsed="false">
      <c r="A213" s="674"/>
      <c r="B213" s="673"/>
      <c r="C213" s="672"/>
      <c r="D213" s="672"/>
    </row>
    <row r="214" customFormat="false" ht="12.75" hidden="false" customHeight="false" outlineLevel="0" collapsed="false">
      <c r="A214" s="674"/>
      <c r="B214" s="673"/>
      <c r="C214" s="672"/>
      <c r="D214" s="672"/>
    </row>
    <row r="215" customFormat="false" ht="12.75" hidden="false" customHeight="false" outlineLevel="0" collapsed="false">
      <c r="A215" s="674"/>
      <c r="B215" s="673"/>
      <c r="C215" s="672"/>
      <c r="D215" s="672"/>
    </row>
    <row r="216" customFormat="false" ht="12.75" hidden="false" customHeight="false" outlineLevel="0" collapsed="false">
      <c r="A216" s="674"/>
      <c r="B216" s="673"/>
      <c r="C216" s="672"/>
      <c r="D216" s="672"/>
    </row>
    <row r="217" customFormat="false" ht="12.75" hidden="false" customHeight="false" outlineLevel="0" collapsed="false">
      <c r="A217" s="674"/>
      <c r="B217" s="673"/>
      <c r="C217" s="672"/>
      <c r="D217" s="672"/>
    </row>
    <row r="218" customFormat="false" ht="12.75" hidden="false" customHeight="false" outlineLevel="0" collapsed="false">
      <c r="A218" s="674"/>
      <c r="B218" s="673"/>
      <c r="C218" s="672"/>
      <c r="D218" s="672"/>
    </row>
    <row r="219" customFormat="false" ht="12.75" hidden="false" customHeight="false" outlineLevel="0" collapsed="false">
      <c r="A219" s="674"/>
      <c r="B219" s="673"/>
      <c r="C219" s="672"/>
      <c r="D219" s="672"/>
    </row>
    <row r="220" customFormat="false" ht="12.75" hidden="false" customHeight="false" outlineLevel="0" collapsed="false">
      <c r="A220" s="674"/>
      <c r="B220" s="673"/>
      <c r="C220" s="672"/>
      <c r="D220" s="672"/>
    </row>
    <row r="221" customFormat="false" ht="12.75" hidden="false" customHeight="false" outlineLevel="0" collapsed="false">
      <c r="A221" s="674"/>
      <c r="B221" s="673"/>
      <c r="C221" s="672"/>
      <c r="D221" s="672"/>
    </row>
    <row r="222" customFormat="false" ht="12.75" hidden="false" customHeight="false" outlineLevel="0" collapsed="false">
      <c r="A222" s="674"/>
      <c r="B222" s="673"/>
      <c r="C222" s="672"/>
      <c r="D222" s="672"/>
    </row>
    <row r="223" customFormat="false" ht="12.75" hidden="false" customHeight="false" outlineLevel="0" collapsed="false">
      <c r="A223" s="674"/>
      <c r="B223" s="673"/>
      <c r="C223" s="672"/>
      <c r="D223" s="672"/>
    </row>
    <row r="224" customFormat="false" ht="12.75" hidden="false" customHeight="false" outlineLevel="0" collapsed="false">
      <c r="A224" s="674"/>
      <c r="B224" s="673"/>
      <c r="C224" s="672"/>
      <c r="D224" s="672"/>
    </row>
    <row r="225" customFormat="false" ht="12.75" hidden="false" customHeight="false" outlineLevel="0" collapsed="false">
      <c r="A225" s="674"/>
      <c r="B225" s="673"/>
      <c r="C225" s="672"/>
      <c r="D225" s="672"/>
    </row>
    <row r="226" customFormat="false" ht="12.75" hidden="false" customHeight="false" outlineLevel="0" collapsed="false">
      <c r="A226" s="674"/>
      <c r="B226" s="673"/>
      <c r="C226" s="672"/>
      <c r="D226" s="672"/>
    </row>
    <row r="227" customFormat="false" ht="12.75" hidden="false" customHeight="false" outlineLevel="0" collapsed="false">
      <c r="A227" s="674"/>
      <c r="B227" s="673"/>
      <c r="C227" s="672"/>
      <c r="D227" s="672"/>
    </row>
    <row r="228" customFormat="false" ht="12.75" hidden="false" customHeight="false" outlineLevel="0" collapsed="false">
      <c r="A228" s="674"/>
      <c r="B228" s="673"/>
      <c r="C228" s="672"/>
      <c r="D228" s="672"/>
    </row>
    <row r="229" customFormat="false" ht="12.75" hidden="false" customHeight="false" outlineLevel="0" collapsed="false">
      <c r="A229" s="674"/>
      <c r="B229" s="673"/>
      <c r="C229" s="672"/>
      <c r="D229" s="672"/>
    </row>
    <row r="230" customFormat="false" ht="12.75" hidden="false" customHeight="false" outlineLevel="0" collapsed="false">
      <c r="A230" s="674"/>
      <c r="B230" s="673"/>
      <c r="C230" s="672"/>
      <c r="D230" s="672"/>
    </row>
    <row r="231" customFormat="false" ht="12.75" hidden="false" customHeight="false" outlineLevel="0" collapsed="false">
      <c r="A231" s="674"/>
      <c r="B231" s="673"/>
      <c r="C231" s="672"/>
      <c r="D231" s="672"/>
    </row>
    <row r="232" customFormat="false" ht="12.75" hidden="false" customHeight="false" outlineLevel="0" collapsed="false">
      <c r="A232" s="674"/>
      <c r="B232" s="673"/>
      <c r="C232" s="672"/>
      <c r="D232" s="672"/>
    </row>
    <row r="233" customFormat="false" ht="12.75" hidden="false" customHeight="false" outlineLevel="0" collapsed="false">
      <c r="A233" s="674"/>
      <c r="B233" s="673"/>
      <c r="C233" s="672"/>
      <c r="D233" s="672"/>
    </row>
    <row r="234" customFormat="false" ht="12.75" hidden="false" customHeight="false" outlineLevel="0" collapsed="false">
      <c r="A234" s="674"/>
      <c r="B234" s="673"/>
      <c r="C234" s="672"/>
      <c r="D234" s="672"/>
    </row>
    <row r="235" customFormat="false" ht="12.75" hidden="false" customHeight="false" outlineLevel="0" collapsed="false">
      <c r="A235" s="674"/>
      <c r="B235" s="673"/>
      <c r="C235" s="672"/>
      <c r="D235" s="672"/>
    </row>
    <row r="236" customFormat="false" ht="12.75" hidden="false" customHeight="false" outlineLevel="0" collapsed="false">
      <c r="A236" s="674"/>
      <c r="B236" s="673"/>
      <c r="C236" s="672"/>
      <c r="D236" s="672"/>
    </row>
    <row r="237" customFormat="false" ht="12.75" hidden="false" customHeight="false" outlineLevel="0" collapsed="false">
      <c r="A237" s="674"/>
      <c r="B237" s="673"/>
      <c r="C237" s="672"/>
      <c r="D237" s="672"/>
    </row>
    <row r="238" customFormat="false" ht="12.75" hidden="false" customHeight="false" outlineLevel="0" collapsed="false">
      <c r="A238" s="674"/>
      <c r="B238" s="673"/>
      <c r="C238" s="672"/>
      <c r="D238" s="672"/>
    </row>
    <row r="239" customFormat="false" ht="12.75" hidden="false" customHeight="false" outlineLevel="0" collapsed="false">
      <c r="A239" s="674"/>
      <c r="B239" s="673"/>
      <c r="C239" s="672"/>
      <c r="D239" s="672"/>
    </row>
    <row r="240" customFormat="false" ht="12.75" hidden="false" customHeight="false" outlineLevel="0" collapsed="false">
      <c r="A240" s="674"/>
      <c r="B240" s="673"/>
      <c r="C240" s="672"/>
      <c r="D240" s="672"/>
    </row>
    <row r="241" customFormat="false" ht="12.75" hidden="false" customHeight="false" outlineLevel="0" collapsed="false">
      <c r="A241" s="674"/>
      <c r="B241" s="673"/>
      <c r="C241" s="672"/>
      <c r="D241" s="672"/>
    </row>
    <row r="242" customFormat="false" ht="12.75" hidden="false" customHeight="false" outlineLevel="0" collapsed="false">
      <c r="A242" s="674"/>
      <c r="B242" s="673"/>
      <c r="C242" s="672"/>
      <c r="D242" s="672"/>
    </row>
    <row r="243" customFormat="false" ht="12.75" hidden="false" customHeight="false" outlineLevel="0" collapsed="false">
      <c r="A243" s="674"/>
      <c r="B243" s="673"/>
      <c r="C243" s="672"/>
      <c r="D243" s="672"/>
    </row>
    <row r="244" customFormat="false" ht="12.75" hidden="false" customHeight="false" outlineLevel="0" collapsed="false">
      <c r="A244" s="674"/>
      <c r="B244" s="673"/>
      <c r="C244" s="672"/>
      <c r="D244" s="672"/>
    </row>
    <row r="245" customFormat="false" ht="12.75" hidden="false" customHeight="false" outlineLevel="0" collapsed="false">
      <c r="A245" s="674"/>
      <c r="B245" s="673"/>
      <c r="C245" s="672"/>
      <c r="D245" s="672"/>
    </row>
    <row r="246" customFormat="false" ht="12.75" hidden="false" customHeight="false" outlineLevel="0" collapsed="false">
      <c r="A246" s="674"/>
      <c r="B246" s="673"/>
      <c r="C246" s="672"/>
      <c r="D246" s="672"/>
    </row>
    <row r="247" customFormat="false" ht="12.75" hidden="false" customHeight="false" outlineLevel="0" collapsed="false">
      <c r="A247" s="674"/>
      <c r="B247" s="673"/>
      <c r="C247" s="672"/>
      <c r="D247" s="672"/>
    </row>
    <row r="248" customFormat="false" ht="12.75" hidden="false" customHeight="false" outlineLevel="0" collapsed="false">
      <c r="A248" s="674"/>
      <c r="B248" s="673"/>
      <c r="C248" s="672"/>
      <c r="D248" s="672"/>
    </row>
    <row r="249" customFormat="false" ht="12.75" hidden="false" customHeight="false" outlineLevel="0" collapsed="false">
      <c r="A249" s="674"/>
      <c r="B249" s="673"/>
      <c r="C249" s="672"/>
      <c r="D249" s="672"/>
    </row>
    <row r="250" customFormat="false" ht="12.75" hidden="false" customHeight="false" outlineLevel="0" collapsed="false">
      <c r="A250" s="674"/>
      <c r="B250" s="673"/>
      <c r="C250" s="672"/>
      <c r="D250" s="672"/>
    </row>
    <row r="251" customFormat="false" ht="12.75" hidden="false" customHeight="false" outlineLevel="0" collapsed="false">
      <c r="A251" s="674"/>
      <c r="B251" s="673"/>
      <c r="C251" s="672"/>
      <c r="D251" s="672"/>
    </row>
    <row r="252" customFormat="false" ht="12.75" hidden="false" customHeight="false" outlineLevel="0" collapsed="false">
      <c r="A252" s="674"/>
      <c r="B252" s="673"/>
      <c r="C252" s="672"/>
      <c r="D252" s="672"/>
    </row>
    <row r="253" customFormat="false" ht="12.75" hidden="false" customHeight="false" outlineLevel="0" collapsed="false">
      <c r="A253" s="674"/>
      <c r="B253" s="673"/>
      <c r="C253" s="672"/>
      <c r="D253" s="672"/>
    </row>
    <row r="254" customFormat="false" ht="12.75" hidden="false" customHeight="false" outlineLevel="0" collapsed="false">
      <c r="A254" s="674"/>
      <c r="B254" s="673"/>
      <c r="C254" s="672"/>
      <c r="D254" s="672"/>
    </row>
    <row r="255" customFormat="false" ht="12.75" hidden="false" customHeight="false" outlineLevel="0" collapsed="false">
      <c r="A255" s="674"/>
      <c r="B255" s="673"/>
      <c r="C255" s="672"/>
      <c r="D255" s="672"/>
    </row>
    <row r="256" customFormat="false" ht="12.75" hidden="false" customHeight="false" outlineLevel="0" collapsed="false">
      <c r="A256" s="674"/>
      <c r="B256" s="673"/>
      <c r="C256" s="672"/>
      <c r="D256" s="672"/>
    </row>
    <row r="257" customFormat="false" ht="12.75" hidden="false" customHeight="false" outlineLevel="0" collapsed="false">
      <c r="A257" s="674"/>
      <c r="B257" s="673"/>
      <c r="C257" s="672"/>
      <c r="D257" s="672"/>
    </row>
    <row r="258" customFormat="false" ht="12.75" hidden="false" customHeight="false" outlineLevel="0" collapsed="false">
      <c r="A258" s="674"/>
      <c r="B258" s="673"/>
      <c r="C258" s="672"/>
      <c r="D258" s="672"/>
    </row>
    <row r="259" customFormat="false" ht="12.75" hidden="false" customHeight="false" outlineLevel="0" collapsed="false">
      <c r="A259" s="674"/>
      <c r="B259" s="673"/>
      <c r="C259" s="672"/>
      <c r="D259" s="672"/>
    </row>
    <row r="260" customFormat="false" ht="12.75" hidden="false" customHeight="false" outlineLevel="0" collapsed="false">
      <c r="A260" s="674"/>
      <c r="B260" s="673"/>
      <c r="C260" s="672"/>
      <c r="D260" s="672"/>
    </row>
    <row r="261" customFormat="false" ht="12.75" hidden="false" customHeight="false" outlineLevel="0" collapsed="false">
      <c r="A261" s="674"/>
      <c r="B261" s="673"/>
      <c r="C261" s="672"/>
      <c r="D261" s="672"/>
    </row>
    <row r="262" customFormat="false" ht="12.75" hidden="false" customHeight="false" outlineLevel="0" collapsed="false">
      <c r="A262" s="674"/>
      <c r="B262" s="673"/>
      <c r="C262" s="672"/>
      <c r="D262" s="672"/>
    </row>
    <row r="263" customFormat="false" ht="12.75" hidden="false" customHeight="false" outlineLevel="0" collapsed="false">
      <c r="A263" s="674"/>
      <c r="B263" s="673"/>
      <c r="C263" s="672"/>
      <c r="D263" s="672"/>
    </row>
    <row r="264" customFormat="false" ht="12.75" hidden="false" customHeight="false" outlineLevel="0" collapsed="false">
      <c r="A264" s="674"/>
      <c r="B264" s="673"/>
      <c r="C264" s="672"/>
      <c r="D264" s="672"/>
    </row>
    <row r="265" customFormat="false" ht="12.75" hidden="false" customHeight="false" outlineLevel="0" collapsed="false">
      <c r="A265" s="674"/>
      <c r="B265" s="673"/>
      <c r="C265" s="672"/>
      <c r="D265" s="672"/>
    </row>
    <row r="266" customFormat="false" ht="12.75" hidden="false" customHeight="false" outlineLevel="0" collapsed="false">
      <c r="A266" s="674"/>
      <c r="B266" s="673"/>
      <c r="C266" s="672"/>
      <c r="D266" s="672"/>
    </row>
    <row r="267" customFormat="false" ht="12.75" hidden="false" customHeight="false" outlineLevel="0" collapsed="false">
      <c r="A267" s="674"/>
      <c r="B267" s="673"/>
      <c r="C267" s="672"/>
      <c r="D267" s="672"/>
    </row>
    <row r="268" customFormat="false" ht="12.75" hidden="false" customHeight="false" outlineLevel="0" collapsed="false">
      <c r="A268" s="674"/>
      <c r="B268" s="673"/>
      <c r="C268" s="672"/>
      <c r="D268" s="672"/>
    </row>
    <row r="269" customFormat="false" ht="12.75" hidden="false" customHeight="false" outlineLevel="0" collapsed="false">
      <c r="A269" s="674"/>
      <c r="B269" s="673"/>
      <c r="C269" s="672"/>
      <c r="D269" s="672"/>
    </row>
    <row r="270" customFormat="false" ht="12.75" hidden="false" customHeight="false" outlineLevel="0" collapsed="false">
      <c r="A270" s="674"/>
      <c r="B270" s="673"/>
      <c r="C270" s="672"/>
      <c r="D270" s="672"/>
    </row>
    <row r="271" customFormat="false" ht="12.75" hidden="false" customHeight="false" outlineLevel="0" collapsed="false">
      <c r="A271" s="674"/>
      <c r="B271" s="673"/>
      <c r="C271" s="672"/>
      <c r="D271" s="672"/>
    </row>
    <row r="272" customFormat="false" ht="12.75" hidden="false" customHeight="false" outlineLevel="0" collapsed="false">
      <c r="A272" s="674"/>
      <c r="B272" s="673"/>
      <c r="C272" s="672"/>
      <c r="D272" s="672"/>
    </row>
    <row r="273" customFormat="false" ht="12.75" hidden="false" customHeight="false" outlineLevel="0" collapsed="false">
      <c r="A273" s="674"/>
      <c r="B273" s="673"/>
      <c r="C273" s="672"/>
      <c r="D273" s="672"/>
    </row>
    <row r="274" customFormat="false" ht="12.75" hidden="false" customHeight="false" outlineLevel="0" collapsed="false">
      <c r="A274" s="674"/>
      <c r="B274" s="673"/>
      <c r="C274" s="672"/>
      <c r="D274" s="672"/>
    </row>
    <row r="275" customFormat="false" ht="12.75" hidden="false" customHeight="false" outlineLevel="0" collapsed="false">
      <c r="A275" s="674"/>
      <c r="B275" s="673"/>
      <c r="C275" s="672"/>
      <c r="D275" s="672"/>
    </row>
    <row r="276" customFormat="false" ht="12.75" hidden="false" customHeight="false" outlineLevel="0" collapsed="false">
      <c r="A276" s="674"/>
      <c r="B276" s="673"/>
      <c r="C276" s="672"/>
      <c r="D276" s="672"/>
    </row>
    <row r="277" customFormat="false" ht="12.75" hidden="false" customHeight="false" outlineLevel="0" collapsed="false">
      <c r="A277" s="674"/>
      <c r="B277" s="673"/>
      <c r="C277" s="672"/>
      <c r="D277" s="672"/>
    </row>
    <row r="278" customFormat="false" ht="12.75" hidden="false" customHeight="false" outlineLevel="0" collapsed="false">
      <c r="A278" s="674"/>
      <c r="B278" s="673"/>
      <c r="C278" s="672"/>
      <c r="D278" s="672"/>
    </row>
    <row r="279" customFormat="false" ht="12.75" hidden="false" customHeight="false" outlineLevel="0" collapsed="false">
      <c r="A279" s="674"/>
      <c r="B279" s="673"/>
      <c r="C279" s="672"/>
      <c r="D279" s="672"/>
    </row>
    <row r="280" customFormat="false" ht="12.75" hidden="false" customHeight="false" outlineLevel="0" collapsed="false">
      <c r="A280" s="674"/>
      <c r="B280" s="673"/>
      <c r="C280" s="672"/>
      <c r="D280" s="672"/>
    </row>
    <row r="281" customFormat="false" ht="12.75" hidden="false" customHeight="false" outlineLevel="0" collapsed="false">
      <c r="A281" s="674"/>
      <c r="B281" s="673"/>
      <c r="C281" s="672"/>
      <c r="D281" s="672"/>
    </row>
    <row r="282" customFormat="false" ht="12.75" hidden="false" customHeight="false" outlineLevel="0" collapsed="false">
      <c r="A282" s="674"/>
      <c r="B282" s="673"/>
      <c r="C282" s="672"/>
      <c r="D282" s="672"/>
    </row>
    <row r="283" customFormat="false" ht="12.75" hidden="false" customHeight="false" outlineLevel="0" collapsed="false">
      <c r="A283" s="674"/>
      <c r="B283" s="673"/>
      <c r="C283" s="672"/>
      <c r="D283" s="672"/>
    </row>
    <row r="284" customFormat="false" ht="12.75" hidden="false" customHeight="false" outlineLevel="0" collapsed="false">
      <c r="A284" s="674"/>
      <c r="B284" s="673"/>
      <c r="C284" s="672"/>
      <c r="D284" s="672"/>
    </row>
    <row r="285" customFormat="false" ht="12.75" hidden="false" customHeight="false" outlineLevel="0" collapsed="false">
      <c r="A285" s="674"/>
      <c r="B285" s="673"/>
      <c r="C285" s="672"/>
      <c r="D285" s="672"/>
    </row>
    <row r="286" customFormat="false" ht="12.75" hidden="false" customHeight="false" outlineLevel="0" collapsed="false">
      <c r="A286" s="674"/>
      <c r="B286" s="673"/>
      <c r="C286" s="672"/>
      <c r="D286" s="672"/>
    </row>
    <row r="287" customFormat="false" ht="12.75" hidden="false" customHeight="false" outlineLevel="0" collapsed="false">
      <c r="A287" s="674"/>
      <c r="B287" s="673"/>
      <c r="C287" s="672"/>
      <c r="D287" s="672"/>
    </row>
    <row r="288" customFormat="false" ht="12.75" hidden="false" customHeight="false" outlineLevel="0" collapsed="false">
      <c r="A288" s="674"/>
      <c r="B288" s="673"/>
      <c r="C288" s="672"/>
      <c r="D288" s="672"/>
    </row>
    <row r="289" customFormat="false" ht="12.75" hidden="false" customHeight="false" outlineLevel="0" collapsed="false">
      <c r="A289" s="674"/>
      <c r="B289" s="673"/>
      <c r="C289" s="672"/>
      <c r="D289" s="672"/>
    </row>
    <row r="290" customFormat="false" ht="12.75" hidden="false" customHeight="false" outlineLevel="0" collapsed="false">
      <c r="A290" s="674"/>
      <c r="B290" s="673"/>
      <c r="C290" s="672"/>
      <c r="D290" s="672"/>
    </row>
    <row r="291" customFormat="false" ht="12.75" hidden="false" customHeight="false" outlineLevel="0" collapsed="false">
      <c r="A291" s="674"/>
      <c r="B291" s="673"/>
      <c r="C291" s="672"/>
      <c r="D291" s="672"/>
    </row>
    <row r="292" customFormat="false" ht="12.75" hidden="false" customHeight="false" outlineLevel="0" collapsed="false">
      <c r="A292" s="674"/>
      <c r="B292" s="673"/>
      <c r="C292" s="672"/>
      <c r="D292" s="672"/>
    </row>
    <row r="293" customFormat="false" ht="12.75" hidden="false" customHeight="false" outlineLevel="0" collapsed="false">
      <c r="A293" s="674"/>
      <c r="B293" s="673"/>
      <c r="C293" s="672"/>
      <c r="D293" s="672"/>
    </row>
    <row r="294" customFormat="false" ht="12.75" hidden="false" customHeight="false" outlineLevel="0" collapsed="false">
      <c r="A294" s="674"/>
      <c r="B294" s="673"/>
      <c r="C294" s="672"/>
      <c r="D294" s="672"/>
    </row>
    <row r="295" customFormat="false" ht="12.75" hidden="false" customHeight="false" outlineLevel="0" collapsed="false">
      <c r="A295" s="674"/>
      <c r="B295" s="673"/>
      <c r="C295" s="672"/>
      <c r="D295" s="672"/>
    </row>
    <row r="296" customFormat="false" ht="12.75" hidden="false" customHeight="false" outlineLevel="0" collapsed="false">
      <c r="A296" s="674"/>
      <c r="B296" s="673"/>
      <c r="C296" s="672"/>
      <c r="D296" s="672"/>
    </row>
    <row r="297" customFormat="false" ht="12.75" hidden="false" customHeight="false" outlineLevel="0" collapsed="false">
      <c r="A297" s="674"/>
      <c r="B297" s="673"/>
      <c r="C297" s="672"/>
      <c r="D297" s="672"/>
    </row>
    <row r="298" customFormat="false" ht="12.75" hidden="false" customHeight="false" outlineLevel="0" collapsed="false">
      <c r="A298" s="674"/>
      <c r="B298" s="673"/>
      <c r="C298" s="672"/>
      <c r="D298" s="672"/>
    </row>
    <row r="299" customFormat="false" ht="12.75" hidden="false" customHeight="false" outlineLevel="0" collapsed="false">
      <c r="A299" s="674"/>
      <c r="B299" s="673"/>
      <c r="C299" s="672"/>
      <c r="D299" s="672"/>
    </row>
    <row r="300" customFormat="false" ht="12.75" hidden="false" customHeight="false" outlineLevel="0" collapsed="false">
      <c r="A300" s="674"/>
      <c r="B300" s="673"/>
      <c r="C300" s="672"/>
      <c r="D300" s="672"/>
    </row>
    <row r="301" customFormat="false" ht="12.75" hidden="false" customHeight="false" outlineLevel="0" collapsed="false">
      <c r="A301" s="674"/>
      <c r="B301" s="673"/>
      <c r="C301" s="672"/>
      <c r="D301" s="672"/>
    </row>
    <row r="302" customFormat="false" ht="12.75" hidden="false" customHeight="false" outlineLevel="0" collapsed="false">
      <c r="A302" s="674"/>
      <c r="B302" s="673"/>
      <c r="C302" s="672"/>
      <c r="D302" s="672"/>
    </row>
    <row r="303" customFormat="false" ht="12.75" hidden="false" customHeight="false" outlineLevel="0" collapsed="false">
      <c r="A303" s="674"/>
      <c r="B303" s="673"/>
      <c r="C303" s="672"/>
      <c r="D303" s="672"/>
    </row>
    <row r="304" customFormat="false" ht="12.75" hidden="false" customHeight="false" outlineLevel="0" collapsed="false">
      <c r="A304" s="674"/>
      <c r="B304" s="673"/>
      <c r="C304" s="672"/>
      <c r="D304" s="672"/>
    </row>
    <row r="305" customFormat="false" ht="12.75" hidden="false" customHeight="false" outlineLevel="0" collapsed="false">
      <c r="A305" s="674"/>
      <c r="B305" s="673"/>
      <c r="C305" s="672"/>
      <c r="D305" s="672"/>
    </row>
    <row r="306" customFormat="false" ht="12.75" hidden="false" customHeight="false" outlineLevel="0" collapsed="false">
      <c r="A306" s="674"/>
      <c r="B306" s="673"/>
      <c r="C306" s="672"/>
      <c r="D306" s="672"/>
    </row>
    <row r="307" customFormat="false" ht="12.75" hidden="false" customHeight="false" outlineLevel="0" collapsed="false">
      <c r="A307" s="674"/>
      <c r="B307" s="673"/>
      <c r="C307" s="672"/>
      <c r="D307" s="672"/>
    </row>
    <row r="308" customFormat="false" ht="12.75" hidden="false" customHeight="false" outlineLevel="0" collapsed="false">
      <c r="A308" s="674"/>
      <c r="B308" s="673"/>
      <c r="C308" s="672"/>
      <c r="D308" s="672"/>
    </row>
    <row r="309" customFormat="false" ht="12.75" hidden="false" customHeight="false" outlineLevel="0" collapsed="false">
      <c r="A309" s="674"/>
      <c r="B309" s="673"/>
      <c r="C309" s="672"/>
      <c r="D309" s="672"/>
    </row>
    <row r="310" customFormat="false" ht="12.75" hidden="false" customHeight="false" outlineLevel="0" collapsed="false">
      <c r="A310" s="674"/>
      <c r="B310" s="673"/>
      <c r="C310" s="672"/>
      <c r="D310" s="672"/>
    </row>
    <row r="311" customFormat="false" ht="12.75" hidden="false" customHeight="false" outlineLevel="0" collapsed="false">
      <c r="A311" s="674"/>
      <c r="B311" s="673"/>
      <c r="C311" s="672"/>
      <c r="D311" s="672"/>
    </row>
    <row r="312" customFormat="false" ht="12.75" hidden="false" customHeight="false" outlineLevel="0" collapsed="false">
      <c r="A312" s="674"/>
      <c r="B312" s="673"/>
      <c r="C312" s="672"/>
      <c r="D312" s="672"/>
    </row>
    <row r="313" customFormat="false" ht="12.75" hidden="false" customHeight="false" outlineLevel="0" collapsed="false">
      <c r="A313" s="674"/>
      <c r="B313" s="673"/>
      <c r="C313" s="672"/>
      <c r="D313" s="672"/>
    </row>
    <row r="314" customFormat="false" ht="12.75" hidden="false" customHeight="false" outlineLevel="0" collapsed="false">
      <c r="A314" s="674"/>
      <c r="B314" s="673"/>
      <c r="C314" s="672"/>
      <c r="D314" s="672"/>
    </row>
    <row r="315" customFormat="false" ht="12.75" hidden="false" customHeight="false" outlineLevel="0" collapsed="false">
      <c r="A315" s="674"/>
      <c r="B315" s="673"/>
      <c r="C315" s="672"/>
      <c r="D315" s="672"/>
    </row>
    <row r="316" customFormat="false" ht="12.75" hidden="false" customHeight="false" outlineLevel="0" collapsed="false">
      <c r="A316" s="674"/>
      <c r="B316" s="673"/>
      <c r="C316" s="672"/>
      <c r="D316" s="672"/>
    </row>
    <row r="317" customFormat="false" ht="12.75" hidden="false" customHeight="false" outlineLevel="0" collapsed="false">
      <c r="A317" s="674"/>
      <c r="B317" s="673"/>
      <c r="C317" s="672"/>
      <c r="D317" s="672"/>
    </row>
    <row r="318" customFormat="false" ht="12.75" hidden="false" customHeight="false" outlineLevel="0" collapsed="false">
      <c r="A318" s="674"/>
      <c r="B318" s="673"/>
      <c r="C318" s="672"/>
      <c r="D318" s="672"/>
    </row>
    <row r="319" customFormat="false" ht="12.75" hidden="false" customHeight="false" outlineLevel="0" collapsed="false">
      <c r="A319" s="674"/>
      <c r="B319" s="673"/>
      <c r="C319" s="672"/>
      <c r="D319" s="672"/>
    </row>
    <row r="320" customFormat="false" ht="12.75" hidden="false" customHeight="false" outlineLevel="0" collapsed="false">
      <c r="A320" s="674"/>
      <c r="B320" s="673"/>
      <c r="C320" s="672"/>
      <c r="D320" s="672"/>
    </row>
    <row r="321" customFormat="false" ht="12.75" hidden="false" customHeight="false" outlineLevel="0" collapsed="false">
      <c r="A321" s="674"/>
      <c r="B321" s="673"/>
      <c r="C321" s="672"/>
      <c r="D321" s="672"/>
    </row>
    <row r="322" customFormat="false" ht="12.75" hidden="false" customHeight="false" outlineLevel="0" collapsed="false">
      <c r="A322" s="674"/>
      <c r="B322" s="673"/>
      <c r="C322" s="672"/>
      <c r="D322" s="672"/>
    </row>
    <row r="323" customFormat="false" ht="12.75" hidden="false" customHeight="false" outlineLevel="0" collapsed="false">
      <c r="A323" s="674"/>
      <c r="B323" s="673"/>
      <c r="C323" s="672"/>
      <c r="D323" s="672"/>
    </row>
    <row r="324" customFormat="false" ht="12.75" hidden="false" customHeight="false" outlineLevel="0" collapsed="false">
      <c r="A324" s="674"/>
      <c r="B324" s="673"/>
      <c r="C324" s="672"/>
      <c r="D324" s="672"/>
    </row>
    <row r="325" customFormat="false" ht="12.75" hidden="false" customHeight="false" outlineLevel="0" collapsed="false">
      <c r="A325" s="674"/>
      <c r="B325" s="673"/>
      <c r="C325" s="672"/>
      <c r="D325" s="672"/>
    </row>
    <row r="326" customFormat="false" ht="12.75" hidden="false" customHeight="false" outlineLevel="0" collapsed="false">
      <c r="A326" s="674"/>
      <c r="B326" s="673"/>
      <c r="C326" s="672"/>
      <c r="D326" s="672"/>
    </row>
    <row r="327" customFormat="false" ht="12.75" hidden="false" customHeight="false" outlineLevel="0" collapsed="false">
      <c r="A327" s="674"/>
      <c r="B327" s="673"/>
      <c r="C327" s="672"/>
      <c r="D327" s="672"/>
    </row>
    <row r="328" customFormat="false" ht="12.75" hidden="false" customHeight="false" outlineLevel="0" collapsed="false">
      <c r="A328" s="674"/>
      <c r="B328" s="673"/>
      <c r="C328" s="672"/>
      <c r="D328" s="672"/>
    </row>
    <row r="329" customFormat="false" ht="12.75" hidden="false" customHeight="false" outlineLevel="0" collapsed="false">
      <c r="A329" s="674"/>
      <c r="B329" s="673"/>
      <c r="C329" s="672"/>
      <c r="D329" s="672"/>
    </row>
    <row r="330" customFormat="false" ht="12.75" hidden="false" customHeight="false" outlineLevel="0" collapsed="false">
      <c r="A330" s="674"/>
      <c r="B330" s="673"/>
      <c r="C330" s="672"/>
      <c r="D330" s="672"/>
    </row>
    <row r="331" customFormat="false" ht="12.75" hidden="false" customHeight="false" outlineLevel="0" collapsed="false">
      <c r="A331" s="674"/>
      <c r="B331" s="673"/>
      <c r="C331" s="672"/>
      <c r="D331" s="672"/>
    </row>
    <row r="332" customFormat="false" ht="12.75" hidden="false" customHeight="false" outlineLevel="0" collapsed="false">
      <c r="A332" s="674"/>
      <c r="B332" s="673"/>
      <c r="C332" s="672"/>
      <c r="D332" s="672"/>
    </row>
    <row r="333" customFormat="false" ht="12.75" hidden="false" customHeight="false" outlineLevel="0" collapsed="false">
      <c r="A333" s="674"/>
      <c r="B333" s="673"/>
      <c r="C333" s="672"/>
      <c r="D333" s="672"/>
    </row>
    <row r="334" customFormat="false" ht="12.75" hidden="false" customHeight="false" outlineLevel="0" collapsed="false">
      <c r="A334" s="674"/>
      <c r="B334" s="673"/>
      <c r="C334" s="672"/>
      <c r="D334" s="672"/>
    </row>
    <row r="335" customFormat="false" ht="12.75" hidden="false" customHeight="false" outlineLevel="0" collapsed="false">
      <c r="A335" s="674"/>
      <c r="B335" s="673"/>
      <c r="C335" s="672"/>
      <c r="D335" s="672"/>
    </row>
    <row r="336" customFormat="false" ht="12.75" hidden="false" customHeight="false" outlineLevel="0" collapsed="false">
      <c r="A336" s="674"/>
      <c r="B336" s="673"/>
      <c r="C336" s="672"/>
      <c r="D336" s="672"/>
    </row>
    <row r="337" customFormat="false" ht="12.75" hidden="false" customHeight="false" outlineLevel="0" collapsed="false">
      <c r="A337" s="674"/>
      <c r="B337" s="673"/>
      <c r="C337" s="672"/>
      <c r="D337" s="672"/>
    </row>
    <row r="338" customFormat="false" ht="12.75" hidden="false" customHeight="false" outlineLevel="0" collapsed="false">
      <c r="A338" s="674"/>
      <c r="B338" s="673"/>
      <c r="C338" s="672"/>
      <c r="D338" s="672"/>
    </row>
    <row r="339" customFormat="false" ht="12.75" hidden="false" customHeight="false" outlineLevel="0" collapsed="false">
      <c r="A339" s="674"/>
      <c r="B339" s="673"/>
      <c r="C339" s="672"/>
      <c r="D339" s="672"/>
    </row>
    <row r="340" customFormat="false" ht="12.75" hidden="false" customHeight="false" outlineLevel="0" collapsed="false">
      <c r="A340" s="674"/>
      <c r="B340" s="673"/>
      <c r="C340" s="672"/>
      <c r="D340" s="672"/>
    </row>
    <row r="341" customFormat="false" ht="12.75" hidden="false" customHeight="false" outlineLevel="0" collapsed="false">
      <c r="A341" s="674"/>
      <c r="B341" s="673"/>
      <c r="C341" s="672"/>
      <c r="D341" s="672"/>
    </row>
    <row r="342" customFormat="false" ht="12.75" hidden="false" customHeight="false" outlineLevel="0" collapsed="false">
      <c r="A342" s="674"/>
      <c r="B342" s="673"/>
      <c r="C342" s="672"/>
      <c r="D342" s="672"/>
    </row>
    <row r="343" customFormat="false" ht="12.75" hidden="false" customHeight="false" outlineLevel="0" collapsed="false">
      <c r="A343" s="674"/>
      <c r="B343" s="673"/>
      <c r="C343" s="672"/>
      <c r="D343" s="672"/>
    </row>
    <row r="344" customFormat="false" ht="12.75" hidden="false" customHeight="false" outlineLevel="0" collapsed="false">
      <c r="A344" s="674"/>
      <c r="B344" s="673"/>
      <c r="C344" s="672"/>
      <c r="D344" s="672"/>
    </row>
    <row r="345" customFormat="false" ht="12.75" hidden="false" customHeight="false" outlineLevel="0" collapsed="false">
      <c r="A345" s="674"/>
      <c r="B345" s="673"/>
      <c r="C345" s="672"/>
      <c r="D345" s="672"/>
    </row>
    <row r="346" customFormat="false" ht="12.75" hidden="false" customHeight="false" outlineLevel="0" collapsed="false">
      <c r="A346" s="674"/>
      <c r="B346" s="673"/>
      <c r="C346" s="672"/>
      <c r="D346" s="672"/>
    </row>
    <row r="347" customFormat="false" ht="12.75" hidden="false" customHeight="false" outlineLevel="0" collapsed="false">
      <c r="A347" s="674"/>
      <c r="B347" s="673"/>
      <c r="C347" s="672"/>
      <c r="D347" s="672"/>
    </row>
    <row r="348" customFormat="false" ht="12.75" hidden="false" customHeight="false" outlineLevel="0" collapsed="false">
      <c r="A348" s="674"/>
      <c r="B348" s="673"/>
      <c r="C348" s="672"/>
      <c r="D348" s="672"/>
    </row>
    <row r="349" customFormat="false" ht="12.75" hidden="false" customHeight="false" outlineLevel="0" collapsed="false">
      <c r="A349" s="674"/>
      <c r="B349" s="673"/>
      <c r="C349" s="672"/>
      <c r="D349" s="672"/>
    </row>
    <row r="350" customFormat="false" ht="12.75" hidden="false" customHeight="false" outlineLevel="0" collapsed="false">
      <c r="A350" s="674"/>
      <c r="B350" s="673"/>
      <c r="C350" s="672"/>
      <c r="D350" s="672"/>
    </row>
    <row r="351" customFormat="false" ht="12.75" hidden="false" customHeight="false" outlineLevel="0" collapsed="false">
      <c r="A351" s="674"/>
      <c r="B351" s="673"/>
      <c r="C351" s="672"/>
      <c r="D351" s="672"/>
    </row>
    <row r="352" customFormat="false" ht="12.75" hidden="false" customHeight="false" outlineLevel="0" collapsed="false">
      <c r="A352" s="674"/>
      <c r="B352" s="673"/>
      <c r="C352" s="672"/>
      <c r="D352" s="672"/>
    </row>
    <row r="353" customFormat="false" ht="12.75" hidden="false" customHeight="false" outlineLevel="0" collapsed="false">
      <c r="A353" s="674"/>
      <c r="B353" s="673"/>
      <c r="C353" s="672"/>
      <c r="D353" s="672"/>
    </row>
    <row r="354" customFormat="false" ht="12.75" hidden="false" customHeight="false" outlineLevel="0" collapsed="false">
      <c r="A354" s="674"/>
      <c r="B354" s="673"/>
      <c r="C354" s="672"/>
      <c r="D354" s="672"/>
    </row>
    <row r="355" customFormat="false" ht="12.75" hidden="false" customHeight="false" outlineLevel="0" collapsed="false">
      <c r="A355" s="674"/>
      <c r="B355" s="673"/>
      <c r="C355" s="672"/>
      <c r="D355" s="672"/>
    </row>
    <row r="356" customFormat="false" ht="12.75" hidden="false" customHeight="false" outlineLevel="0" collapsed="false">
      <c r="A356" s="674"/>
      <c r="B356" s="673"/>
      <c r="C356" s="672"/>
      <c r="D356" s="672"/>
    </row>
    <row r="357" customFormat="false" ht="12.75" hidden="false" customHeight="false" outlineLevel="0" collapsed="false">
      <c r="A357" s="674"/>
      <c r="B357" s="673"/>
      <c r="C357" s="672"/>
      <c r="D357" s="672"/>
    </row>
    <row r="358" customFormat="false" ht="12.75" hidden="false" customHeight="false" outlineLevel="0" collapsed="false">
      <c r="A358" s="674"/>
      <c r="B358" s="673"/>
      <c r="C358" s="672"/>
      <c r="D358" s="672"/>
    </row>
    <row r="359" customFormat="false" ht="12.75" hidden="false" customHeight="false" outlineLevel="0" collapsed="false">
      <c r="A359" s="674"/>
      <c r="B359" s="673"/>
      <c r="C359" s="672"/>
      <c r="D359" s="672"/>
    </row>
    <row r="360" customFormat="false" ht="12.75" hidden="false" customHeight="false" outlineLevel="0" collapsed="false">
      <c r="A360" s="674"/>
      <c r="B360" s="673"/>
      <c r="C360" s="672"/>
      <c r="D360" s="672"/>
    </row>
    <row r="361" customFormat="false" ht="12.75" hidden="false" customHeight="false" outlineLevel="0" collapsed="false">
      <c r="A361" s="674"/>
      <c r="B361" s="673"/>
      <c r="C361" s="672"/>
      <c r="D361" s="672"/>
    </row>
    <row r="362" customFormat="false" ht="12.75" hidden="false" customHeight="false" outlineLevel="0" collapsed="false">
      <c r="A362" s="674"/>
      <c r="B362" s="673"/>
      <c r="C362" s="672"/>
      <c r="D362" s="672"/>
    </row>
    <row r="363" customFormat="false" ht="12.75" hidden="false" customHeight="false" outlineLevel="0" collapsed="false">
      <c r="A363" s="674"/>
      <c r="B363" s="673"/>
      <c r="C363" s="672"/>
      <c r="D363" s="672"/>
    </row>
    <row r="364" customFormat="false" ht="12.75" hidden="false" customHeight="false" outlineLevel="0" collapsed="false">
      <c r="A364" s="674"/>
      <c r="B364" s="673"/>
      <c r="C364" s="672"/>
      <c r="D364" s="672"/>
    </row>
    <row r="365" customFormat="false" ht="12.75" hidden="false" customHeight="false" outlineLevel="0" collapsed="false">
      <c r="A365" s="674"/>
      <c r="B365" s="673"/>
      <c r="C365" s="672"/>
      <c r="D365" s="672"/>
    </row>
    <row r="366" customFormat="false" ht="12.75" hidden="false" customHeight="false" outlineLevel="0" collapsed="false">
      <c r="A366" s="674"/>
      <c r="B366" s="673"/>
      <c r="C366" s="672"/>
      <c r="D366" s="672"/>
    </row>
    <row r="367" customFormat="false" ht="12.75" hidden="false" customHeight="false" outlineLevel="0" collapsed="false">
      <c r="A367" s="674"/>
      <c r="B367" s="673"/>
      <c r="C367" s="672"/>
      <c r="D367" s="672"/>
    </row>
    <row r="368" customFormat="false" ht="12.75" hidden="false" customHeight="false" outlineLevel="0" collapsed="false">
      <c r="A368" s="674"/>
      <c r="B368" s="673"/>
      <c r="C368" s="672"/>
      <c r="D368" s="672"/>
    </row>
    <row r="369" customFormat="false" ht="12.75" hidden="false" customHeight="false" outlineLevel="0" collapsed="false">
      <c r="A369" s="674"/>
      <c r="B369" s="673"/>
      <c r="C369" s="672"/>
      <c r="D369" s="672"/>
    </row>
    <row r="370" customFormat="false" ht="12.75" hidden="false" customHeight="false" outlineLevel="0" collapsed="false">
      <c r="A370" s="674"/>
      <c r="B370" s="673"/>
      <c r="C370" s="672"/>
      <c r="D370" s="672"/>
    </row>
    <row r="371" customFormat="false" ht="12.75" hidden="false" customHeight="false" outlineLevel="0" collapsed="false">
      <c r="A371" s="674"/>
      <c r="B371" s="673"/>
      <c r="C371" s="672"/>
      <c r="D371" s="672"/>
    </row>
    <row r="372" customFormat="false" ht="12.75" hidden="false" customHeight="false" outlineLevel="0" collapsed="false">
      <c r="A372" s="674"/>
      <c r="B372" s="673"/>
      <c r="C372" s="672"/>
      <c r="D372" s="672"/>
    </row>
    <row r="373" customFormat="false" ht="12.75" hidden="false" customHeight="false" outlineLevel="0" collapsed="false">
      <c r="A373" s="674"/>
      <c r="B373" s="673"/>
      <c r="C373" s="672"/>
      <c r="D373" s="672"/>
    </row>
    <row r="374" customFormat="false" ht="12.75" hidden="false" customHeight="false" outlineLevel="0" collapsed="false">
      <c r="A374" s="674"/>
      <c r="B374" s="673"/>
      <c r="C374" s="672"/>
      <c r="D374" s="672"/>
    </row>
    <row r="375" customFormat="false" ht="12.75" hidden="false" customHeight="false" outlineLevel="0" collapsed="false">
      <c r="A375" s="674"/>
      <c r="B375" s="673"/>
      <c r="C375" s="672"/>
      <c r="D375" s="672"/>
    </row>
    <row r="376" customFormat="false" ht="12.75" hidden="false" customHeight="false" outlineLevel="0" collapsed="false">
      <c r="A376" s="674"/>
      <c r="B376" s="673"/>
      <c r="C376" s="672"/>
      <c r="D376" s="672"/>
    </row>
    <row r="377" customFormat="false" ht="12.75" hidden="false" customHeight="false" outlineLevel="0" collapsed="false">
      <c r="A377" s="674"/>
      <c r="B377" s="673"/>
      <c r="C377" s="672"/>
      <c r="D377" s="672"/>
    </row>
    <row r="378" customFormat="false" ht="12.75" hidden="false" customHeight="false" outlineLevel="0" collapsed="false">
      <c r="A378" s="674"/>
      <c r="B378" s="673"/>
      <c r="C378" s="672"/>
      <c r="D378" s="672"/>
    </row>
    <row r="379" customFormat="false" ht="12.75" hidden="false" customHeight="false" outlineLevel="0" collapsed="false">
      <c r="A379" s="674"/>
      <c r="B379" s="673"/>
      <c r="C379" s="672"/>
      <c r="D379" s="672"/>
    </row>
    <row r="380" customFormat="false" ht="12.75" hidden="false" customHeight="false" outlineLevel="0" collapsed="false">
      <c r="A380" s="674"/>
      <c r="B380" s="673"/>
      <c r="C380" s="672"/>
      <c r="D380" s="672"/>
    </row>
    <row r="381" customFormat="false" ht="12.75" hidden="false" customHeight="false" outlineLevel="0" collapsed="false">
      <c r="A381" s="672"/>
      <c r="B381" s="673"/>
      <c r="C381" s="672"/>
      <c r="D381" s="672"/>
    </row>
    <row r="382" customFormat="false" ht="12.75" hidden="false" customHeight="false" outlineLevel="0" collapsed="false">
      <c r="A382" s="672"/>
      <c r="B382" s="673"/>
      <c r="C382" s="672"/>
      <c r="D382" s="672"/>
    </row>
    <row r="383" customFormat="false" ht="12.75" hidden="false" customHeight="false" outlineLevel="0" collapsed="false">
      <c r="A383" s="672"/>
      <c r="B383" s="673"/>
      <c r="C383" s="672"/>
      <c r="D383" s="672"/>
    </row>
    <row r="384" customFormat="false" ht="12.75" hidden="false" customHeight="false" outlineLevel="0" collapsed="false">
      <c r="A384" s="672"/>
      <c r="B384" s="673"/>
      <c r="C384" s="672"/>
      <c r="D384" s="672"/>
    </row>
    <row r="385" customFormat="false" ht="12.75" hidden="false" customHeight="false" outlineLevel="0" collapsed="false">
      <c r="A385" s="672"/>
      <c r="B385" s="673"/>
      <c r="C385" s="672"/>
      <c r="D385" s="672"/>
    </row>
    <row r="386" customFormat="false" ht="12.75" hidden="false" customHeight="false" outlineLevel="0" collapsed="false">
      <c r="A386" s="672"/>
      <c r="B386" s="673"/>
      <c r="C386" s="672"/>
      <c r="D386" s="672"/>
    </row>
    <row r="387" customFormat="false" ht="12.75" hidden="false" customHeight="false" outlineLevel="0" collapsed="false">
      <c r="A387" s="672"/>
      <c r="B387" s="673"/>
      <c r="C387" s="672"/>
      <c r="D387" s="672"/>
    </row>
    <row r="388" customFormat="false" ht="12.75" hidden="false" customHeight="false" outlineLevel="0" collapsed="false">
      <c r="A388" s="672"/>
      <c r="B388" s="673"/>
      <c r="C388" s="672"/>
      <c r="D388" s="672"/>
    </row>
    <row r="389" customFormat="false" ht="12.75" hidden="false" customHeight="false" outlineLevel="0" collapsed="false">
      <c r="A389" s="672"/>
      <c r="B389" s="673"/>
      <c r="C389" s="672"/>
      <c r="D389" s="672"/>
    </row>
    <row r="390" customFormat="false" ht="12.75" hidden="false" customHeight="false" outlineLevel="0" collapsed="false">
      <c r="A390" s="672"/>
      <c r="B390" s="673"/>
      <c r="C390" s="672"/>
      <c r="D390" s="672"/>
    </row>
    <row r="391" customFormat="false" ht="12.75" hidden="false" customHeight="false" outlineLevel="0" collapsed="false">
      <c r="A391" s="672"/>
      <c r="B391" s="673"/>
      <c r="C391" s="672"/>
      <c r="D391" s="672"/>
    </row>
    <row r="392" customFormat="false" ht="12.75" hidden="false" customHeight="false" outlineLevel="0" collapsed="false">
      <c r="A392" s="672"/>
      <c r="B392" s="673"/>
      <c r="C392" s="672"/>
      <c r="D392" s="672"/>
    </row>
    <row r="393" customFormat="false" ht="12.75" hidden="false" customHeight="false" outlineLevel="0" collapsed="false">
      <c r="A393" s="672"/>
      <c r="B393" s="673"/>
      <c r="C393" s="672"/>
      <c r="D393" s="672"/>
    </row>
    <row r="394" customFormat="false" ht="12.75" hidden="false" customHeight="false" outlineLevel="0" collapsed="false">
      <c r="A394" s="672"/>
      <c r="B394" s="673"/>
      <c r="C394" s="672"/>
      <c r="D394" s="672"/>
    </row>
    <row r="395" customFormat="false" ht="12.75" hidden="false" customHeight="false" outlineLevel="0" collapsed="false">
      <c r="A395" s="672"/>
      <c r="B395" s="673"/>
      <c r="C395" s="672"/>
      <c r="D395" s="672"/>
    </row>
    <row r="396" customFormat="false" ht="12.75" hidden="false" customHeight="false" outlineLevel="0" collapsed="false">
      <c r="A396" s="672"/>
      <c r="B396" s="673"/>
      <c r="C396" s="672"/>
      <c r="D396" s="672"/>
    </row>
    <row r="397" customFormat="false" ht="12.75" hidden="false" customHeight="false" outlineLevel="0" collapsed="false">
      <c r="A397" s="672"/>
      <c r="B397" s="673"/>
      <c r="C397" s="672"/>
      <c r="D397" s="672"/>
    </row>
    <row r="398" customFormat="false" ht="12.75" hidden="false" customHeight="false" outlineLevel="0" collapsed="false">
      <c r="A398" s="672"/>
      <c r="B398" s="673"/>
      <c r="C398" s="672"/>
      <c r="D398" s="672"/>
    </row>
    <row r="399" customFormat="false" ht="12.75" hidden="false" customHeight="false" outlineLevel="0" collapsed="false">
      <c r="A399" s="672"/>
      <c r="B399" s="673"/>
      <c r="C399" s="672"/>
      <c r="D399" s="672"/>
    </row>
    <row r="400" customFormat="false" ht="12.75" hidden="false" customHeight="false" outlineLevel="0" collapsed="false">
      <c r="A400" s="672"/>
      <c r="B400" s="673"/>
      <c r="C400" s="672"/>
      <c r="D400" s="672"/>
    </row>
    <row r="401" customFormat="false" ht="12.75" hidden="false" customHeight="false" outlineLevel="0" collapsed="false">
      <c r="A401" s="672"/>
      <c r="B401" s="673"/>
      <c r="C401" s="672"/>
      <c r="D401" s="672"/>
    </row>
    <row r="402" customFormat="false" ht="12.75" hidden="false" customHeight="false" outlineLevel="0" collapsed="false">
      <c r="A402" s="672"/>
      <c r="B402" s="673"/>
      <c r="C402" s="672"/>
      <c r="D402" s="672"/>
    </row>
    <row r="403" customFormat="false" ht="12.75" hidden="false" customHeight="false" outlineLevel="0" collapsed="false">
      <c r="A403" s="672"/>
      <c r="B403" s="673"/>
      <c r="C403" s="672"/>
      <c r="D403" s="672"/>
    </row>
    <row r="404" customFormat="false" ht="12.75" hidden="false" customHeight="false" outlineLevel="0" collapsed="false">
      <c r="A404" s="672"/>
      <c r="B404" s="673"/>
      <c r="C404" s="672"/>
      <c r="D404" s="672"/>
    </row>
    <row r="405" customFormat="false" ht="12.75" hidden="false" customHeight="false" outlineLevel="0" collapsed="false">
      <c r="A405" s="672"/>
      <c r="B405" s="673"/>
      <c r="C405" s="672"/>
      <c r="D405" s="672"/>
    </row>
    <row r="406" customFormat="false" ht="12.75" hidden="false" customHeight="false" outlineLevel="0" collapsed="false">
      <c r="A406" s="672"/>
      <c r="B406" s="673"/>
      <c r="C406" s="672"/>
      <c r="D406" s="672"/>
    </row>
    <row r="407" customFormat="false" ht="12.75" hidden="false" customHeight="false" outlineLevel="0" collapsed="false">
      <c r="A407" s="672"/>
      <c r="B407" s="673"/>
      <c r="C407" s="672"/>
      <c r="D407" s="672"/>
    </row>
    <row r="408" customFormat="false" ht="12.75" hidden="false" customHeight="false" outlineLevel="0" collapsed="false">
      <c r="A408" s="672"/>
      <c r="B408" s="673"/>
      <c r="C408" s="672"/>
      <c r="D408" s="672"/>
    </row>
    <row r="409" customFormat="false" ht="12.75" hidden="false" customHeight="false" outlineLevel="0" collapsed="false">
      <c r="A409" s="672"/>
      <c r="B409" s="673"/>
      <c r="C409" s="672"/>
      <c r="D409" s="672"/>
    </row>
    <row r="410" customFormat="false" ht="12.75" hidden="false" customHeight="false" outlineLevel="0" collapsed="false">
      <c r="A410" s="672"/>
      <c r="B410" s="673"/>
      <c r="C410" s="672"/>
      <c r="D410" s="672"/>
    </row>
    <row r="411" customFormat="false" ht="12.75" hidden="false" customHeight="false" outlineLevel="0" collapsed="false">
      <c r="A411" s="672"/>
      <c r="B411" s="673"/>
      <c r="C411" s="672"/>
      <c r="D411" s="672"/>
    </row>
    <row r="412" customFormat="false" ht="12.75" hidden="false" customHeight="false" outlineLevel="0" collapsed="false">
      <c r="A412" s="672"/>
      <c r="B412" s="673"/>
      <c r="C412" s="672"/>
      <c r="D412" s="672"/>
    </row>
    <row r="413" customFormat="false" ht="12.75" hidden="false" customHeight="false" outlineLevel="0" collapsed="false">
      <c r="A413" s="672"/>
      <c r="B413" s="673"/>
      <c r="C413" s="672"/>
      <c r="D413" s="672"/>
    </row>
    <row r="414" customFormat="false" ht="12.75" hidden="false" customHeight="false" outlineLevel="0" collapsed="false">
      <c r="A414" s="672"/>
      <c r="B414" s="673"/>
      <c r="C414" s="672"/>
      <c r="D414" s="672"/>
    </row>
    <row r="415" customFormat="false" ht="12.75" hidden="false" customHeight="false" outlineLevel="0" collapsed="false">
      <c r="A415" s="672"/>
      <c r="B415" s="673"/>
      <c r="C415" s="672"/>
      <c r="D415" s="672"/>
    </row>
    <row r="416" customFormat="false" ht="12.75" hidden="false" customHeight="false" outlineLevel="0" collapsed="false">
      <c r="A416" s="672"/>
      <c r="B416" s="673"/>
      <c r="C416" s="672"/>
      <c r="D416" s="672"/>
    </row>
    <row r="417" customFormat="false" ht="12.75" hidden="false" customHeight="false" outlineLevel="0" collapsed="false">
      <c r="A417" s="672"/>
      <c r="B417" s="673"/>
      <c r="C417" s="672"/>
      <c r="D417" s="672"/>
    </row>
    <row r="418" customFormat="false" ht="12.75" hidden="false" customHeight="false" outlineLevel="0" collapsed="false">
      <c r="A418" s="672"/>
      <c r="B418" s="673"/>
      <c r="C418" s="672"/>
      <c r="D418" s="672"/>
    </row>
    <row r="419" customFormat="false" ht="12.75" hidden="false" customHeight="false" outlineLevel="0" collapsed="false">
      <c r="A419" s="672"/>
      <c r="B419" s="673"/>
      <c r="C419" s="672"/>
      <c r="D419" s="672"/>
    </row>
    <row r="420" customFormat="false" ht="12.75" hidden="false" customHeight="false" outlineLevel="0" collapsed="false">
      <c r="A420" s="672"/>
      <c r="B420" s="673"/>
      <c r="C420" s="672"/>
      <c r="D420" s="672"/>
    </row>
    <row r="421" customFormat="false" ht="12.75" hidden="false" customHeight="false" outlineLevel="0" collapsed="false">
      <c r="A421" s="672"/>
      <c r="B421" s="673"/>
      <c r="C421" s="672"/>
      <c r="D421" s="672"/>
    </row>
    <row r="422" customFormat="false" ht="12.75" hidden="false" customHeight="false" outlineLevel="0" collapsed="false">
      <c r="A422" s="672"/>
      <c r="B422" s="673"/>
      <c r="C422" s="672"/>
      <c r="D422" s="672"/>
    </row>
    <row r="423" customFormat="false" ht="12.75" hidden="false" customHeight="false" outlineLevel="0" collapsed="false">
      <c r="A423" s="672"/>
      <c r="B423" s="673"/>
      <c r="C423" s="672"/>
      <c r="D423" s="672"/>
    </row>
    <row r="424" customFormat="false" ht="12.75" hidden="false" customHeight="false" outlineLevel="0" collapsed="false">
      <c r="A424" s="672"/>
      <c r="B424" s="673"/>
      <c r="C424" s="672"/>
      <c r="D424" s="672"/>
    </row>
    <row r="425" customFormat="false" ht="12.75" hidden="false" customHeight="false" outlineLevel="0" collapsed="false">
      <c r="A425" s="672"/>
      <c r="B425" s="673"/>
      <c r="C425" s="672"/>
      <c r="D425" s="672"/>
    </row>
    <row r="426" customFormat="false" ht="12.75" hidden="false" customHeight="false" outlineLevel="0" collapsed="false">
      <c r="A426" s="672"/>
      <c r="B426" s="673"/>
      <c r="C426" s="672"/>
      <c r="D426" s="672"/>
    </row>
    <row r="427" customFormat="false" ht="12.75" hidden="false" customHeight="false" outlineLevel="0" collapsed="false">
      <c r="A427" s="672"/>
      <c r="B427" s="673"/>
      <c r="C427" s="672"/>
      <c r="D427" s="672"/>
    </row>
    <row r="428" customFormat="false" ht="12.75" hidden="false" customHeight="false" outlineLevel="0" collapsed="false">
      <c r="A428" s="672"/>
      <c r="B428" s="673"/>
      <c r="C428" s="672"/>
      <c r="D428" s="672"/>
    </row>
    <row r="429" customFormat="false" ht="12.75" hidden="false" customHeight="false" outlineLevel="0" collapsed="false">
      <c r="A429" s="672"/>
      <c r="B429" s="673"/>
      <c r="C429" s="672"/>
      <c r="D429" s="672"/>
    </row>
    <row r="430" customFormat="false" ht="12.75" hidden="false" customHeight="false" outlineLevel="0" collapsed="false">
      <c r="A430" s="672"/>
      <c r="B430" s="673"/>
      <c r="C430" s="672"/>
      <c r="D430" s="672"/>
    </row>
    <row r="431" customFormat="false" ht="12.75" hidden="false" customHeight="false" outlineLevel="0" collapsed="false">
      <c r="A431" s="672"/>
      <c r="B431" s="673"/>
      <c r="C431" s="672"/>
      <c r="D431" s="672"/>
    </row>
    <row r="432" customFormat="false" ht="12.75" hidden="false" customHeight="false" outlineLevel="0" collapsed="false">
      <c r="A432" s="672"/>
      <c r="B432" s="673"/>
      <c r="C432" s="672"/>
      <c r="D432" s="672"/>
    </row>
    <row r="433" customFormat="false" ht="12.75" hidden="false" customHeight="false" outlineLevel="0" collapsed="false">
      <c r="A433" s="672"/>
      <c r="B433" s="673"/>
      <c r="C433" s="672"/>
      <c r="D433" s="672"/>
    </row>
    <row r="434" customFormat="false" ht="12.75" hidden="false" customHeight="false" outlineLevel="0" collapsed="false">
      <c r="A434" s="672"/>
      <c r="B434" s="673"/>
      <c r="C434" s="672"/>
      <c r="D434" s="672"/>
    </row>
    <row r="435" customFormat="false" ht="12.75" hidden="false" customHeight="false" outlineLevel="0" collapsed="false">
      <c r="A435" s="672"/>
      <c r="B435" s="673"/>
      <c r="C435" s="672"/>
      <c r="D435" s="672"/>
    </row>
    <row r="436" customFormat="false" ht="12.75" hidden="false" customHeight="false" outlineLevel="0" collapsed="false">
      <c r="A436" s="672"/>
      <c r="B436" s="673"/>
      <c r="C436" s="672"/>
      <c r="D436" s="672"/>
    </row>
    <row r="437" customFormat="false" ht="12.75" hidden="false" customHeight="false" outlineLevel="0" collapsed="false">
      <c r="A437" s="672"/>
      <c r="B437" s="673"/>
      <c r="C437" s="672"/>
      <c r="D437" s="672"/>
    </row>
    <row r="438" customFormat="false" ht="12.75" hidden="false" customHeight="false" outlineLevel="0" collapsed="false">
      <c r="A438" s="672"/>
      <c r="B438" s="673"/>
      <c r="C438" s="672"/>
      <c r="D438" s="672"/>
    </row>
    <row r="439" customFormat="false" ht="12.75" hidden="false" customHeight="false" outlineLevel="0" collapsed="false">
      <c r="A439" s="672"/>
      <c r="B439" s="673"/>
      <c r="C439" s="672"/>
      <c r="D439" s="672"/>
    </row>
    <row r="440" customFormat="false" ht="12.75" hidden="false" customHeight="false" outlineLevel="0" collapsed="false">
      <c r="A440" s="672"/>
      <c r="B440" s="673"/>
      <c r="C440" s="672"/>
      <c r="D440" s="672"/>
    </row>
    <row r="441" customFormat="false" ht="12.75" hidden="false" customHeight="false" outlineLevel="0" collapsed="false">
      <c r="A441" s="672"/>
      <c r="B441" s="673"/>
      <c r="C441" s="672"/>
      <c r="D441" s="672"/>
    </row>
    <row r="442" customFormat="false" ht="12.75" hidden="false" customHeight="false" outlineLevel="0" collapsed="false">
      <c r="A442" s="672"/>
      <c r="B442" s="673"/>
      <c r="C442" s="672"/>
      <c r="D442" s="672"/>
    </row>
    <row r="443" customFormat="false" ht="12.75" hidden="false" customHeight="false" outlineLevel="0" collapsed="false">
      <c r="A443" s="672"/>
      <c r="B443" s="673"/>
      <c r="C443" s="672"/>
      <c r="D443" s="672"/>
    </row>
    <row r="444" customFormat="false" ht="12.75" hidden="false" customHeight="false" outlineLevel="0" collapsed="false">
      <c r="A444" s="672"/>
      <c r="B444" s="673"/>
      <c r="C444" s="672"/>
      <c r="D444" s="672"/>
    </row>
    <row r="445" customFormat="false" ht="12.75" hidden="false" customHeight="false" outlineLevel="0" collapsed="false">
      <c r="A445" s="672"/>
      <c r="B445" s="673"/>
      <c r="C445" s="672"/>
      <c r="D445" s="672"/>
    </row>
    <row r="446" customFormat="false" ht="12.75" hidden="false" customHeight="false" outlineLevel="0" collapsed="false">
      <c r="A446" s="672"/>
      <c r="B446" s="673"/>
      <c r="C446" s="672"/>
      <c r="D446" s="672"/>
    </row>
    <row r="447" customFormat="false" ht="12.75" hidden="false" customHeight="false" outlineLevel="0" collapsed="false">
      <c r="A447" s="672"/>
      <c r="B447" s="673"/>
      <c r="C447" s="672"/>
      <c r="D447" s="672"/>
    </row>
    <row r="448" customFormat="false" ht="12.75" hidden="false" customHeight="false" outlineLevel="0" collapsed="false">
      <c r="A448" s="672"/>
      <c r="B448" s="673"/>
      <c r="C448" s="672"/>
      <c r="D448" s="672"/>
    </row>
    <row r="449" customFormat="false" ht="12.75" hidden="false" customHeight="false" outlineLevel="0" collapsed="false">
      <c r="A449" s="672"/>
      <c r="B449" s="673"/>
      <c r="C449" s="672"/>
      <c r="D449" s="672"/>
    </row>
    <row r="450" customFormat="false" ht="12.75" hidden="false" customHeight="false" outlineLevel="0" collapsed="false">
      <c r="A450" s="672"/>
      <c r="B450" s="673"/>
      <c r="C450" s="672"/>
      <c r="D450" s="672"/>
    </row>
    <row r="451" customFormat="false" ht="12.75" hidden="false" customHeight="false" outlineLevel="0" collapsed="false">
      <c r="A451" s="672"/>
      <c r="B451" s="673"/>
      <c r="C451" s="672"/>
      <c r="D451" s="672"/>
    </row>
    <row r="452" customFormat="false" ht="12.75" hidden="false" customHeight="false" outlineLevel="0" collapsed="false">
      <c r="A452" s="672"/>
      <c r="B452" s="673"/>
      <c r="C452" s="672"/>
      <c r="D452" s="672"/>
    </row>
    <row r="453" customFormat="false" ht="12.75" hidden="false" customHeight="false" outlineLevel="0" collapsed="false">
      <c r="A453" s="672"/>
      <c r="B453" s="673"/>
      <c r="C453" s="672"/>
      <c r="D453" s="672"/>
    </row>
    <row r="454" customFormat="false" ht="12.75" hidden="false" customHeight="false" outlineLevel="0" collapsed="false">
      <c r="A454" s="672"/>
      <c r="B454" s="673"/>
      <c r="C454" s="672"/>
      <c r="D454" s="672"/>
    </row>
    <row r="455" customFormat="false" ht="12.75" hidden="false" customHeight="false" outlineLevel="0" collapsed="false">
      <c r="A455" s="672"/>
      <c r="B455" s="673"/>
      <c r="C455" s="672"/>
      <c r="D455" s="672"/>
    </row>
    <row r="456" customFormat="false" ht="12.75" hidden="false" customHeight="false" outlineLevel="0" collapsed="false">
      <c r="A456" s="672"/>
      <c r="B456" s="673"/>
      <c r="C456" s="672"/>
      <c r="D456" s="672"/>
    </row>
    <row r="457" customFormat="false" ht="12.75" hidden="false" customHeight="false" outlineLevel="0" collapsed="false">
      <c r="A457" s="672"/>
      <c r="B457" s="673"/>
      <c r="C457" s="672"/>
      <c r="D457" s="672"/>
    </row>
    <row r="458" customFormat="false" ht="12.75" hidden="false" customHeight="false" outlineLevel="0" collapsed="false">
      <c r="A458" s="672"/>
      <c r="B458" s="673"/>
      <c r="C458" s="672"/>
      <c r="D458" s="672"/>
    </row>
    <row r="459" customFormat="false" ht="12.75" hidden="false" customHeight="false" outlineLevel="0" collapsed="false">
      <c r="A459" s="672"/>
      <c r="B459" s="673"/>
      <c r="C459" s="672"/>
      <c r="D459" s="672"/>
    </row>
    <row r="460" customFormat="false" ht="12.75" hidden="false" customHeight="false" outlineLevel="0" collapsed="false">
      <c r="A460" s="672"/>
      <c r="B460" s="673"/>
      <c r="C460" s="672"/>
      <c r="D460" s="672"/>
    </row>
    <row r="461" customFormat="false" ht="12.75" hidden="false" customHeight="false" outlineLevel="0" collapsed="false">
      <c r="A461" s="672"/>
      <c r="B461" s="673"/>
      <c r="C461" s="672"/>
      <c r="D461" s="672"/>
    </row>
    <row r="462" customFormat="false" ht="12.75" hidden="false" customHeight="false" outlineLevel="0" collapsed="false">
      <c r="A462" s="672"/>
      <c r="B462" s="673"/>
      <c r="C462" s="672"/>
      <c r="D462" s="672"/>
    </row>
    <row r="463" customFormat="false" ht="12.75" hidden="false" customHeight="false" outlineLevel="0" collapsed="false">
      <c r="A463" s="672"/>
      <c r="B463" s="673"/>
      <c r="C463" s="672"/>
      <c r="D463" s="672"/>
    </row>
    <row r="464" customFormat="false" ht="12.75" hidden="false" customHeight="false" outlineLevel="0" collapsed="false">
      <c r="A464" s="672"/>
      <c r="B464" s="673"/>
      <c r="C464" s="672"/>
      <c r="D464" s="672"/>
    </row>
    <row r="465" customFormat="false" ht="12.75" hidden="false" customHeight="false" outlineLevel="0" collapsed="false">
      <c r="A465" s="672"/>
      <c r="B465" s="673"/>
      <c r="C465" s="672"/>
      <c r="D465" s="672"/>
    </row>
    <row r="466" customFormat="false" ht="12.75" hidden="false" customHeight="false" outlineLevel="0" collapsed="false">
      <c r="A466" s="672"/>
      <c r="B466" s="673"/>
      <c r="C466" s="672"/>
      <c r="D466" s="672"/>
    </row>
    <row r="467" customFormat="false" ht="12.75" hidden="false" customHeight="false" outlineLevel="0" collapsed="false">
      <c r="A467" s="672"/>
      <c r="B467" s="673"/>
      <c r="C467" s="672"/>
      <c r="D467" s="672"/>
    </row>
    <row r="468" customFormat="false" ht="12.75" hidden="false" customHeight="false" outlineLevel="0" collapsed="false">
      <c r="A468" s="672"/>
      <c r="B468" s="673"/>
      <c r="C468" s="672"/>
      <c r="D468" s="672"/>
    </row>
    <row r="469" customFormat="false" ht="12.75" hidden="false" customHeight="false" outlineLevel="0" collapsed="false">
      <c r="A469" s="672"/>
      <c r="B469" s="673"/>
      <c r="C469" s="672"/>
      <c r="D469" s="672"/>
    </row>
    <row r="470" customFormat="false" ht="12.75" hidden="false" customHeight="false" outlineLevel="0" collapsed="false">
      <c r="A470" s="672"/>
      <c r="B470" s="673"/>
      <c r="C470" s="672"/>
      <c r="D470" s="672"/>
    </row>
    <row r="471" customFormat="false" ht="12.75" hidden="false" customHeight="false" outlineLevel="0" collapsed="false">
      <c r="A471" s="672"/>
      <c r="B471" s="673"/>
      <c r="C471" s="672"/>
      <c r="D471" s="672"/>
    </row>
    <row r="472" customFormat="false" ht="12.75" hidden="false" customHeight="false" outlineLevel="0" collapsed="false">
      <c r="A472" s="672"/>
      <c r="B472" s="673"/>
      <c r="C472" s="672"/>
      <c r="D472" s="672"/>
    </row>
    <row r="473" customFormat="false" ht="12.75" hidden="false" customHeight="false" outlineLevel="0" collapsed="false">
      <c r="A473" s="672"/>
      <c r="B473" s="673"/>
      <c r="C473" s="672"/>
      <c r="D473" s="672"/>
    </row>
    <row r="474" customFormat="false" ht="12.75" hidden="false" customHeight="false" outlineLevel="0" collapsed="false">
      <c r="A474" s="672"/>
      <c r="B474" s="673"/>
      <c r="C474" s="672"/>
      <c r="D474" s="672"/>
    </row>
    <row r="475" customFormat="false" ht="12.75" hidden="false" customHeight="false" outlineLevel="0" collapsed="false">
      <c r="A475" s="672"/>
      <c r="B475" s="673"/>
      <c r="C475" s="672"/>
      <c r="D475" s="672"/>
    </row>
    <row r="476" customFormat="false" ht="12.75" hidden="false" customHeight="false" outlineLevel="0" collapsed="false">
      <c r="A476" s="672"/>
      <c r="B476" s="673"/>
      <c r="C476" s="672"/>
      <c r="D476" s="672"/>
    </row>
    <row r="477" customFormat="false" ht="12.75" hidden="false" customHeight="false" outlineLevel="0" collapsed="false">
      <c r="A477" s="672"/>
      <c r="B477" s="673"/>
      <c r="C477" s="672"/>
      <c r="D477" s="672"/>
    </row>
    <row r="478" customFormat="false" ht="12.75" hidden="false" customHeight="false" outlineLevel="0" collapsed="false">
      <c r="A478" s="672"/>
      <c r="B478" s="673"/>
      <c r="C478" s="672"/>
      <c r="D478" s="672"/>
    </row>
    <row r="479" customFormat="false" ht="12.75" hidden="false" customHeight="false" outlineLevel="0" collapsed="false">
      <c r="A479" s="672"/>
      <c r="B479" s="673"/>
      <c r="C479" s="672"/>
      <c r="D479" s="672"/>
    </row>
    <row r="480" customFormat="false" ht="12.75" hidden="false" customHeight="false" outlineLevel="0" collapsed="false">
      <c r="A480" s="672"/>
      <c r="B480" s="673"/>
      <c r="C480" s="672"/>
      <c r="D480" s="672"/>
    </row>
    <row r="481" customFormat="false" ht="12.75" hidden="false" customHeight="false" outlineLevel="0" collapsed="false">
      <c r="A481" s="672"/>
      <c r="B481" s="673"/>
      <c r="C481" s="672"/>
      <c r="D481" s="672"/>
    </row>
    <row r="482" customFormat="false" ht="12.75" hidden="false" customHeight="false" outlineLevel="0" collapsed="false">
      <c r="A482" s="672"/>
      <c r="B482" s="673"/>
      <c r="C482" s="672"/>
      <c r="D482" s="672"/>
    </row>
    <row r="483" customFormat="false" ht="12.75" hidden="false" customHeight="false" outlineLevel="0" collapsed="false">
      <c r="A483" s="672"/>
      <c r="B483" s="673"/>
      <c r="C483" s="672"/>
      <c r="D483" s="672"/>
    </row>
    <row r="484" customFormat="false" ht="12.75" hidden="false" customHeight="false" outlineLevel="0" collapsed="false">
      <c r="A484" s="672"/>
      <c r="B484" s="673"/>
      <c r="C484" s="672"/>
      <c r="D484" s="672"/>
    </row>
    <row r="485" customFormat="false" ht="12.75" hidden="false" customHeight="false" outlineLevel="0" collapsed="false">
      <c r="A485" s="672"/>
      <c r="B485" s="673"/>
      <c r="C485" s="672"/>
      <c r="D485" s="672"/>
    </row>
    <row r="486" customFormat="false" ht="12.75" hidden="false" customHeight="false" outlineLevel="0" collapsed="false">
      <c r="A486" s="672"/>
      <c r="B486" s="673"/>
      <c r="C486" s="672"/>
      <c r="D486" s="672"/>
    </row>
    <row r="487" customFormat="false" ht="12.75" hidden="false" customHeight="false" outlineLevel="0" collapsed="false">
      <c r="A487" s="672"/>
      <c r="B487" s="673"/>
      <c r="C487" s="672"/>
      <c r="D487" s="672"/>
    </row>
    <row r="488" customFormat="false" ht="12.75" hidden="false" customHeight="false" outlineLevel="0" collapsed="false">
      <c r="A488" s="672"/>
      <c r="B488" s="673"/>
      <c r="C488" s="672"/>
      <c r="D488" s="672"/>
    </row>
    <row r="489" customFormat="false" ht="12.75" hidden="false" customHeight="false" outlineLevel="0" collapsed="false">
      <c r="A489" s="672"/>
      <c r="B489" s="673"/>
      <c r="C489" s="672"/>
      <c r="D489" s="672"/>
    </row>
    <row r="490" customFormat="false" ht="12.75" hidden="false" customHeight="false" outlineLevel="0" collapsed="false">
      <c r="A490" s="672"/>
      <c r="B490" s="673"/>
      <c r="C490" s="672"/>
      <c r="D490" s="67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329</v>
      </c>
      <c r="C1" s="0" t="s">
        <v>330</v>
      </c>
      <c r="D1" s="0" t="s">
        <v>331</v>
      </c>
      <c r="E1" s="0" t="s">
        <v>332</v>
      </c>
      <c r="F1" s="0" t="s">
        <v>332</v>
      </c>
    </row>
    <row r="2" customFormat="false" ht="12.75" hidden="false" customHeight="false" outlineLevel="0" collapsed="false">
      <c r="A2" s="0" t="s">
        <v>245</v>
      </c>
      <c r="B2" s="0" t="s">
        <v>333</v>
      </c>
      <c r="C2" s="0" t="s">
        <v>334</v>
      </c>
      <c r="D2" s="0" t="s">
        <v>335</v>
      </c>
      <c r="E2" s="676" t="n">
        <v>0.5</v>
      </c>
      <c r="F2" s="676" t="n">
        <v>1</v>
      </c>
    </row>
    <row r="3" customFormat="false" ht="12.75" hidden="false" customHeight="false" outlineLevel="0" collapsed="false">
      <c r="A3" s="0" t="s">
        <v>248</v>
      </c>
      <c r="E3" s="677" t="n">
        <v>10.0576</v>
      </c>
      <c r="F3" s="677" t="n">
        <v>10.0576</v>
      </c>
    </row>
    <row r="4" customFormat="false" ht="12.75" hidden="false" customHeight="false" outlineLevel="0" collapsed="false">
      <c r="A4" s="0" t="s">
        <v>249</v>
      </c>
      <c r="E4" s="677" t="n">
        <v>10.0576</v>
      </c>
      <c r="F4" s="677" t="n">
        <v>10.0576</v>
      </c>
    </row>
    <row r="5" customFormat="false" ht="12.75" hidden="false" customHeight="false" outlineLevel="0" collapsed="false">
      <c r="A5" s="0" t="s">
        <v>250</v>
      </c>
      <c r="E5" s="677" t="n">
        <v>10.16</v>
      </c>
      <c r="F5" s="677" t="n">
        <v>10.16</v>
      </c>
    </row>
    <row r="6" customFormat="false" ht="12.75" hidden="false" customHeight="false" outlineLevel="0" collapsed="false">
      <c r="A6" s="0" t="s">
        <v>251</v>
      </c>
      <c r="E6" s="677" t="n">
        <v>10.16</v>
      </c>
      <c r="F6" s="677" t="n">
        <v>10.16</v>
      </c>
    </row>
    <row r="7" customFormat="false" ht="12.75" hidden="false" customHeight="false" outlineLevel="0" collapsed="false">
      <c r="A7" s="0" t="s">
        <v>252</v>
      </c>
      <c r="E7" s="677" t="n">
        <v>10.16</v>
      </c>
      <c r="F7" s="677" t="n">
        <v>10.16</v>
      </c>
    </row>
    <row r="8" customFormat="false" ht="12.75" hidden="false" customHeight="false" outlineLevel="0" collapsed="false">
      <c r="A8" s="0" t="s">
        <v>336</v>
      </c>
      <c r="E8" s="677"/>
      <c r="F8" s="677"/>
    </row>
    <row r="9" customFormat="false" ht="12.75" hidden="false" customHeight="false" outlineLevel="0" collapsed="false">
      <c r="A9" s="0" t="s">
        <v>337</v>
      </c>
      <c r="C9" s="0" t="n">
        <v>8</v>
      </c>
      <c r="D9" s="0" t="n">
        <v>8</v>
      </c>
      <c r="E9" s="677" t="n">
        <v>10.557</v>
      </c>
      <c r="F9" s="677" t="n">
        <v>9.168</v>
      </c>
    </row>
    <row r="10" customFormat="false" ht="12.75" hidden="false" customHeight="false" outlineLevel="0" collapsed="false">
      <c r="A10" s="0" t="s">
        <v>338</v>
      </c>
      <c r="B10" s="0" t="n">
        <v>657</v>
      </c>
      <c r="C10" s="0" t="n">
        <v>8</v>
      </c>
      <c r="D10" s="0" t="n">
        <v>8</v>
      </c>
      <c r="E10" s="677" t="n">
        <v>10.887</v>
      </c>
      <c r="F10" s="677" t="n">
        <v>9.212</v>
      </c>
    </row>
    <row r="11" customFormat="false" ht="12.75" hidden="false" customHeight="false" outlineLevel="0" collapsed="false">
      <c r="A11" s="0" t="s">
        <v>339</v>
      </c>
      <c r="B11" s="0" t="n">
        <v>657</v>
      </c>
      <c r="C11" s="0" t="n">
        <v>8</v>
      </c>
      <c r="D11" s="0" t="n">
        <v>8</v>
      </c>
      <c r="E11" s="677" t="n">
        <v>10.887</v>
      </c>
      <c r="F11" s="677" t="n">
        <v>9.212</v>
      </c>
    </row>
    <row r="12" customFormat="false" ht="12.75" hidden="false" customHeight="false" outlineLevel="0" collapsed="false">
      <c r="A12" s="0" t="s">
        <v>199</v>
      </c>
      <c r="B12" s="0" t="n">
        <v>562</v>
      </c>
      <c r="C12" s="0" t="n">
        <v>40</v>
      </c>
      <c r="D12" s="0" t="n">
        <v>40</v>
      </c>
      <c r="E12" s="677" t="n">
        <v>10.467</v>
      </c>
      <c r="F12" s="677" t="n">
        <v>10.088</v>
      </c>
    </row>
    <row r="13" customFormat="false" ht="12.75" hidden="false" customHeight="false" outlineLevel="0" collapsed="false">
      <c r="A13" s="0" t="s">
        <v>187</v>
      </c>
      <c r="B13" s="0" t="n">
        <v>1822</v>
      </c>
      <c r="C13" s="0" t="n">
        <v>24</v>
      </c>
      <c r="D13" s="0" t="n">
        <v>36</v>
      </c>
      <c r="E13" s="677" t="n">
        <v>10.253</v>
      </c>
      <c r="F13" s="677" t="n">
        <v>10.691</v>
      </c>
    </row>
    <row r="14" customFormat="false" ht="12.75" hidden="false" customHeight="false" outlineLevel="0" collapsed="false">
      <c r="A14" s="0" t="s">
        <v>200</v>
      </c>
      <c r="B14" s="0" t="n">
        <v>554</v>
      </c>
      <c r="C14" s="0" t="n">
        <v>40</v>
      </c>
      <c r="D14" s="0" t="n">
        <v>40</v>
      </c>
      <c r="E14" s="677" t="n">
        <v>11.168</v>
      </c>
      <c r="F14" s="677" t="n">
        <v>10.784</v>
      </c>
    </row>
    <row r="15" customFormat="false" ht="12.75" hidden="false" customHeight="false" outlineLevel="0" collapsed="false">
      <c r="A15" s="0" t="s">
        <v>188</v>
      </c>
      <c r="B15" s="0" t="n">
        <v>619</v>
      </c>
      <c r="C15" s="0" t="n">
        <v>24</v>
      </c>
      <c r="D15" s="0" t="n">
        <v>36</v>
      </c>
      <c r="E15" s="677" t="n">
        <v>10.948</v>
      </c>
      <c r="F15" s="677" t="n">
        <v>11.016</v>
      </c>
    </row>
    <row r="16" customFormat="false" ht="12.75" hidden="false" customHeight="false" outlineLevel="0" collapsed="false">
      <c r="A16" s="0" t="s">
        <v>201</v>
      </c>
      <c r="B16" s="0" t="n">
        <v>1070</v>
      </c>
      <c r="C16" s="0" t="n">
        <v>40</v>
      </c>
      <c r="D16" s="0" t="n">
        <v>40</v>
      </c>
      <c r="E16" s="677" t="n">
        <v>12.433</v>
      </c>
      <c r="F16" s="677" t="n">
        <v>11.767</v>
      </c>
    </row>
    <row r="17" customFormat="false" ht="12.75" hidden="false" customHeight="false" outlineLevel="0" collapsed="false">
      <c r="A17" s="0" t="s">
        <v>189</v>
      </c>
      <c r="B17" s="0" t="n">
        <v>619</v>
      </c>
      <c r="C17" s="0" t="n">
        <v>24</v>
      </c>
      <c r="D17" s="0" t="n">
        <v>36</v>
      </c>
      <c r="E17" s="677" t="n">
        <v>12.699</v>
      </c>
      <c r="F17" s="677" t="n">
        <v>12.255</v>
      </c>
    </row>
    <row r="18" customFormat="false" ht="12.75" hidden="false" customHeight="false" outlineLevel="0" collapsed="false">
      <c r="A18" s="0" t="s">
        <v>191</v>
      </c>
      <c r="B18" s="0" t="n">
        <v>657</v>
      </c>
      <c r="C18" s="0" t="n">
        <v>2</v>
      </c>
      <c r="D18" s="0" t="n">
        <v>2</v>
      </c>
      <c r="E18" s="677" t="n">
        <v>15.5627</v>
      </c>
      <c r="F18" s="677" t="n">
        <v>12.784</v>
      </c>
    </row>
    <row r="19" customFormat="false" ht="12.75" hidden="false" customHeight="false" outlineLevel="0" collapsed="false">
      <c r="A19" s="0" t="s">
        <v>340</v>
      </c>
      <c r="B19" s="0" t="n">
        <v>657</v>
      </c>
      <c r="C19" s="0" t="n">
        <v>8</v>
      </c>
      <c r="D19" s="0" t="n">
        <v>8</v>
      </c>
      <c r="E19" s="677" t="n">
        <v>14.528</v>
      </c>
      <c r="F19" s="677" t="n">
        <v>12.987</v>
      </c>
    </row>
    <row r="20" customFormat="false" ht="12.75" hidden="false" customHeight="false" outlineLevel="0" collapsed="false">
      <c r="A20" s="0" t="s">
        <v>341</v>
      </c>
      <c r="B20" s="0" t="n">
        <v>657</v>
      </c>
      <c r="C20" s="0" t="n">
        <v>8</v>
      </c>
      <c r="D20" s="0" t="n">
        <v>8</v>
      </c>
      <c r="E20" s="677" t="n">
        <v>14.528</v>
      </c>
      <c r="F20" s="677" t="n">
        <v>12.987</v>
      </c>
    </row>
    <row r="22" customFormat="false" ht="12.75" hidden="false" customHeight="false" outlineLevel="0" collapsed="false">
      <c r="A22" s="0" t="s">
        <v>342</v>
      </c>
    </row>
    <row r="23" customFormat="false" ht="12.75" hidden="false" customHeight="false" outlineLevel="0" collapsed="false">
      <c r="A23" s="0" t="n">
        <v>65535</v>
      </c>
      <c r="B23" s="678" t="s">
        <v>343</v>
      </c>
    </row>
    <row r="24" customFormat="false" ht="12.75" hidden="false" customHeight="false" outlineLevel="0" collapsed="false">
      <c r="A24" s="0" t="s">
        <v>344</v>
      </c>
    </row>
    <row r="25" customFormat="false" ht="12.75" hidden="false" customHeight="false" outlineLevel="0" collapsed="false">
      <c r="A25" s="0" t="s">
        <v>18</v>
      </c>
    </row>
    <row r="26" customFormat="false" ht="12.75" hidden="false" customHeight="false" outlineLevel="0" collapsed="false">
      <c r="A26" s="0" t="s">
        <v>345</v>
      </c>
    </row>
    <row r="27" customFormat="false" ht="12.75" hidden="false" customHeight="false" outlineLevel="0" collapsed="false">
      <c r="A27" s="0" t="s">
        <v>33</v>
      </c>
    </row>
    <row r="28" customFormat="false" ht="12.75" hidden="false" customHeight="false" outlineLevel="0" collapsed="false">
      <c r="A28" s="0" t="s">
        <v>13</v>
      </c>
    </row>
    <row r="29" customFormat="false" ht="12.75" hidden="false" customHeight="false" outlineLevel="0" collapsed="false">
      <c r="A29" s="0" t="s">
        <v>346</v>
      </c>
    </row>
    <row r="30" customFormat="false" ht="12.75" hidden="false" customHeight="false" outlineLevel="0" collapsed="false">
      <c r="A30" s="0" t="s">
        <v>32</v>
      </c>
    </row>
    <row r="31" customFormat="false" ht="12.75" hidden="false" customHeight="false" outlineLevel="0" collapsed="false">
      <c r="A31" s="0" t="s">
        <v>347</v>
      </c>
    </row>
    <row r="32" customFormat="false" ht="12.75" hidden="false" customHeight="false" outlineLevel="0" collapsed="false">
      <c r="A32" s="0" t="s">
        <v>348</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78"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2001-10-20T07:34:49Z</cp:lastPrinted>
  <dcterms:modified xsi:type="dcterms:W3CDTF">2001-11-02T12:28:00Z</dcterms:modified>
  <cp:revision>0</cp:revision>
  <dc:subject/>
  <dc:title/>
</cp:coreProperties>
</file>