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1.vml" ContentType="application/vnd.openxmlformats-officedocument.vmlDrawing"/>
  <Override PartName="/xl/drawings/drawing6.xml" ContentType="application/vnd.openxmlformats-officedocument.drawing+xml"/>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Data Entry" sheetId="2" state="visible" r:id="rId4"/>
    <sheet name="Allocation Methodology" sheetId="3" state="visible" r:id="rId5"/>
    <sheet name="Proll Data" sheetId="4" state="visible" r:id="rId6"/>
    <sheet name="EIS" sheetId="5" state="visible" r:id="rId7"/>
    <sheet name="EPSC" sheetId="6" state="visible" r:id="rId8"/>
    <sheet name="Template" sheetId="7" state="visible" r:id="rId9"/>
  </sheets>
  <definedNames>
    <definedName function="false" hidden="false" localSheetId="4" name="_xlnm.Print_Area" vbProcedure="false">EIS!$A$2:$S$78</definedName>
    <definedName function="false" hidden="false" localSheetId="5" name="_xlnm.Print_Area" vbProcedure="false">EPSC!$A$1:$W$33</definedName>
    <definedName function="false" hidden="false" localSheetId="0" name="_xlnm.Print_Area" vbProcedure="false">Instructions!$1:$65536</definedName>
    <definedName function="false" hidden="false" localSheetId="3" name="_xlnm.Print_Area" vbProcedure="false">'Proll Data'!$A$1:$M$75</definedName>
    <definedName function="false" hidden="false" localSheetId="6" name="_xlnm.Print_Area" vbProcedure="false">Template!$1:$65536</definedName>
    <definedName function="false" hidden="false" localSheetId="6" name="_xlnm.Print_Titles" vbProcedure="false">Template!$13:$14</definedName>
    <definedName function="false" hidden="false" name="bonus" vbProcedure="false">'Proll Data'!$V$19:$V$28</definedName>
    <definedName function="false" hidden="false" name="company_366" vbProcedure="false">'Proll Data'!$S$19:$V$28</definedName>
    <definedName function="false" hidden="false" name="job_grade" vbProcedure="false">'Proll Data'!$T$19:$T$80</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G21" authorId="0">
      <text>
        <r>
          <rPr>
            <b val="true"/>
            <sz val="8"/>
            <color rgb="FF000000"/>
            <rFont val="Tahoma"/>
            <family val="0"/>
          </rPr>
          <t xml:space="preserve">jweitek:
</t>
        </r>
        <r>
          <rPr>
            <sz val="8"/>
            <color rgb="FF000000"/>
            <rFont val="Tahoma"/>
            <family val="0"/>
          </rPr>
          <t xml:space="preserve">To hold flat to 2000 Plan</t>
        </r>
      </text>
      <mc:AlternateContent>
        <mc:Choice Requires="v2">
          <commentPr autoFill="true" autoScale="false" colHidden="false" locked="false" rowHidden="false" textHAlign="justify" textVAlign="top">
            <anchor moveWithCells="false" sizeWithCells="false">
              <xdr:from>
                <xdr:col>8</xdr:col>
                <xdr:colOff>7</xdr:colOff>
                <xdr:row>19</xdr:row>
                <xdr:rowOff>7</xdr:rowOff>
              </xdr:from>
              <xdr:to>
                <xdr:col>10</xdr:col>
                <xdr:colOff>66</xdr:colOff>
                <xdr:row>21</xdr:row>
                <xdr:rowOff>6</xdr:rowOff>
              </xdr:to>
            </anchor>
          </commentPr>
        </mc:Choice>
        <mc:Fallback/>
      </mc:AlternateContent>
    </comment>
  </commentList>
</comments>
</file>

<file path=xl/sharedStrings.xml><?xml version="1.0" encoding="utf-8"?>
<sst xmlns="http://schemas.openxmlformats.org/spreadsheetml/2006/main" count="433" uniqueCount="275">
  <si>
    <t xml:space="preserve">*** INSTRUTIONS FOR BUDGET 2001 TEMPLATE ***</t>
  </si>
  <si>
    <t xml:space="preserve">DO NOT ALTER FORMAT -- CALL IF YOU NEED A FORMAT CHANGE</t>
  </si>
  <si>
    <t xml:space="preserve">Company #</t>
  </si>
  <si>
    <t xml:space="preserve">Cost Center #</t>
  </si>
  <si>
    <t xml:space="preserve">R C #</t>
  </si>
  <si>
    <t xml:space="preserve">C.C Square Footage:</t>
  </si>
  <si>
    <t xml:space="preserve">Pay / Job</t>
  </si>
  <si>
    <t xml:space="preserve">Salary</t>
  </si>
  <si>
    <t xml:space="preserve">Curr Mnt</t>
  </si>
  <si>
    <t xml:space="preserve">EIS / EPCO</t>
  </si>
  <si>
    <t xml:space="preserve">Pay / Job Grades</t>
  </si>
  <si>
    <t xml:space="preserve">Employee Name</t>
  </si>
  <si>
    <t xml:space="preserve">Grade</t>
  </si>
  <si>
    <t xml:space="preserve">% charged</t>
  </si>
  <si>
    <t xml:space="preserve">billed to C.C.</t>
  </si>
  <si>
    <t xml:space="preserve">Company</t>
  </si>
  <si>
    <t xml:space="preserve">(See list)</t>
  </si>
  <si>
    <t xml:space="preserve">to C.C.</t>
  </si>
  <si>
    <t xml:space="preserve">Y / N</t>
  </si>
  <si>
    <t xml:space="preserve">Dave Schafer</t>
  </si>
  <si>
    <t xml:space="preserve">EC22</t>
  </si>
  <si>
    <t xml:space="preserve">N</t>
  </si>
  <si>
    <t xml:space="preserve">CP05</t>
  </si>
  <si>
    <t xml:space="preserve">CP</t>
  </si>
  <si>
    <t xml:space="preserve">CP08</t>
  </si>
  <si>
    <t xml:space="preserve">AT18</t>
  </si>
  <si>
    <t xml:space="preserve">Alma Navarro</t>
  </si>
  <si>
    <t xml:space="preserve">SAS1</t>
  </si>
  <si>
    <t xml:space="preserve">Y</t>
  </si>
  <si>
    <t xml:space="preserve">CP06</t>
  </si>
  <si>
    <t xml:space="preserve">CP11</t>
  </si>
  <si>
    <t xml:space="preserve">CP10</t>
  </si>
  <si>
    <t xml:space="preserve">AT19</t>
  </si>
  <si>
    <t xml:space="preserve">Vacancy (Amber White)</t>
  </si>
  <si>
    <t xml:space="preserve">CP14</t>
  </si>
  <si>
    <t xml:space="preserve">CP12</t>
  </si>
  <si>
    <t xml:space="preserve">AT20</t>
  </si>
  <si>
    <t xml:space="preserve">CP15</t>
  </si>
  <si>
    <t xml:space="preserve">Gina Taylor</t>
  </si>
  <si>
    <t xml:space="preserve">CP21</t>
  </si>
  <si>
    <t xml:space="preserve">CP13</t>
  </si>
  <si>
    <t xml:space="preserve">AT21</t>
  </si>
  <si>
    <t xml:space="preserve">CP17</t>
  </si>
  <si>
    <t xml:space="preserve">Charles Hannagan - Temp</t>
  </si>
  <si>
    <t xml:space="preserve">AT22</t>
  </si>
  <si>
    <t xml:space="preserve">EC</t>
  </si>
  <si>
    <t xml:space="preserve">CP19</t>
  </si>
  <si>
    <t xml:space="preserve">AT23</t>
  </si>
  <si>
    <t xml:space="preserve">CP16</t>
  </si>
  <si>
    <t xml:space="preserve">ML03</t>
  </si>
  <si>
    <t xml:space="preserve">EC23</t>
  </si>
  <si>
    <t xml:space="preserve">CP18</t>
  </si>
  <si>
    <t xml:space="preserve">SAS3</t>
  </si>
  <si>
    <t xml:space="preserve">EC24</t>
  </si>
  <si>
    <t xml:space="preserve">FSF3</t>
  </si>
  <si>
    <t xml:space="preserve">SAS4</t>
  </si>
  <si>
    <t xml:space="preserve">ML02</t>
  </si>
  <si>
    <t xml:space="preserve">ML01</t>
  </si>
  <si>
    <t xml:space="preserve">ML04</t>
  </si>
  <si>
    <t xml:space="preserve">SAS2</t>
  </si>
  <si>
    <t xml:space="preserve">Total</t>
  </si>
  <si>
    <t xml:space="preserve">TOTAL "YES"</t>
  </si>
  <si>
    <t xml:space="preserve">Note: Shaded Areas are Guideline Inputs</t>
  </si>
  <si>
    <t xml:space="preserve">Merit</t>
  </si>
  <si>
    <t xml:space="preserve">Other</t>
  </si>
  <si>
    <t xml:space="preserve">&lt;==Combined Merit &amp; Other</t>
  </si>
  <si>
    <t xml:space="preserve">Tax break amount</t>
  </si>
  <si>
    <t xml:space="preserve">Flex Dollars</t>
  </si>
  <si>
    <t xml:space="preserve">Benefit Rate</t>
  </si>
  <si>
    <t xml:space="preserve">Var. Pay %:</t>
  </si>
  <si>
    <t xml:space="preserve">W/O VP</t>
  </si>
  <si>
    <t xml:space="preserve">Merit &amp;</t>
  </si>
  <si>
    <t xml:space="preserve">2000 Mo.</t>
  </si>
  <si>
    <t xml:space="preserve">% charge</t>
  </si>
  <si>
    <t xml:space="preserve">Annual</t>
  </si>
  <si>
    <t xml:space="preserve">Bonus</t>
  </si>
  <si>
    <t xml:space="preserve">1999 Var.</t>
  </si>
  <si>
    <t xml:space="preserve">VP</t>
  </si>
  <si>
    <t xml:space="preserve">Employee name</t>
  </si>
  <si>
    <t xml:space="preserve">C.C.</t>
  </si>
  <si>
    <t xml:space="preserve">Benefits</t>
  </si>
  <si>
    <t xml:space="preserve">Taxes</t>
  </si>
  <si>
    <t xml:space="preserve">Est.</t>
  </si>
  <si>
    <t xml:space="preserve">Pay Est.</t>
  </si>
  <si>
    <t xml:space="preserve">Annual Pay</t>
  </si>
  <si>
    <t xml:space="preserve">Company/</t>
  </si>
  <si>
    <t xml:space="preserve">Avg</t>
  </si>
  <si>
    <t xml:space="preserve">Employee</t>
  </si>
  <si>
    <t xml:space="preserve">Co.</t>
  </si>
  <si>
    <t xml:space="preserve">Count</t>
  </si>
  <si>
    <r>
      <rPr>
        <b val="true"/>
        <sz val="10"/>
        <rFont val="Arial"/>
        <family val="2"/>
      </rPr>
      <t xml:space="preserve">"Standard"</t>
    </r>
    <r>
      <rPr>
        <sz val="10"/>
        <rFont val="Arial"/>
        <family val="0"/>
      </rPr>
      <t xml:space="preserve"> Load Table</t>
    </r>
  </si>
  <si>
    <t xml:space="preserve">Fees:</t>
  </si>
  <si>
    <t xml:space="preserve">"Non-standard Items"</t>
  </si>
  <si>
    <t xml:space="preserve">Backbone Connectivity</t>
  </si>
  <si>
    <t xml:space="preserve">Processing</t>
  </si>
  <si>
    <t xml:space="preserve">EIS Staff  </t>
  </si>
  <si>
    <t xml:space="preserve">Use historical data</t>
  </si>
  <si>
    <t xml:space="preserve">Telephone </t>
  </si>
  <si>
    <t xml:space="preserve">Long Distance</t>
  </si>
  <si>
    <t xml:space="preserve">Phone Mail</t>
  </si>
  <si>
    <t xml:space="preserve">Corp LAN (software)</t>
  </si>
  <si>
    <t xml:space="preserve">Electronic Mail</t>
  </si>
  <si>
    <t xml:space="preserve">Cell Phone</t>
  </si>
  <si>
    <t xml:space="preserve">Internet</t>
  </si>
  <si>
    <t xml:space="preserve">Call'g Card</t>
  </si>
  <si>
    <t xml:space="preserve">Electronic Publication</t>
  </si>
  <si>
    <t xml:space="preserve">EDI</t>
  </si>
  <si>
    <t xml:space="preserve">Fax Line</t>
  </si>
  <si>
    <t xml:space="preserve">Other -- monthly</t>
  </si>
  <si>
    <t xml:space="preserve">Calculated Field</t>
  </si>
  <si>
    <t xml:space="preserve">Standard Load -- No Input Required</t>
  </si>
  <si>
    <t xml:space="preserve">Non-standard -- User Input</t>
  </si>
  <si>
    <t xml:space="preserve">Phn</t>
  </si>
  <si>
    <t xml:space="preserve">Elec</t>
  </si>
  <si>
    <t xml:space="preserve">Fax</t>
  </si>
  <si>
    <t xml:space="preserve">Cell</t>
  </si>
  <si>
    <t xml:space="preserve">Calling</t>
  </si>
  <si>
    <t xml:space="preserve">EIS</t>
  </si>
  <si>
    <t xml:space="preserve">Corp</t>
  </si>
  <si>
    <t xml:space="preserve">Name</t>
  </si>
  <si>
    <t xml:space="preserve">CC</t>
  </si>
  <si>
    <t xml:space="preserve">Bckbn</t>
  </si>
  <si>
    <t xml:space="preserve">Telephn</t>
  </si>
  <si>
    <t xml:space="preserve">Mail</t>
  </si>
  <si>
    <t xml:space="preserve">E-mail</t>
  </si>
  <si>
    <t xml:space="preserve">Pub</t>
  </si>
  <si>
    <t xml:space="preserve">Line</t>
  </si>
  <si>
    <t xml:space="preserve">Ldist </t>
  </si>
  <si>
    <t xml:space="preserve">Card</t>
  </si>
  <si>
    <t xml:space="preserve">Staff</t>
  </si>
  <si>
    <t xml:space="preserve">LAN</t>
  </si>
  <si>
    <t xml:space="preserve">Monthly</t>
  </si>
  <si>
    <t xml:space="preserve">Monthly </t>
  </si>
  <si>
    <t xml:space="preserve">Total Annual</t>
  </si>
  <si>
    <t xml:space="preserve">ENRON PROPERTY &amp; SERVICES CHARGES</t>
  </si>
  <si>
    <t xml:space="preserve">Cost Center #  </t>
  </si>
  <si>
    <t xml:space="preserve">2000 Square Footage:</t>
  </si>
  <si>
    <t xml:space="preserve">2000 Work Place Count:</t>
  </si>
  <si>
    <t xml:space="preserve">EPSC</t>
  </si>
  <si>
    <t xml:space="preserve">RC</t>
  </si>
  <si>
    <t xml:space="preserve">DESCRIPTION</t>
  </si>
  <si>
    <t xml:space="preserve">Historical</t>
  </si>
  <si>
    <t xml:space="preserve">Rate</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</si>
  <si>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</si>
  <si>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</si>
  <si>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</si>
  <si>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</si>
  <si>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</si>
  <si>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</si>
  <si>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</si>
  <si>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</si>
  <si>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</si>
  <si>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</si>
  <si>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</si>
  <si>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</si>
  <si>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TOTAL</t>
  </si>
  <si>
    <t xml:space="preserve">0060</t>
  </si>
  <si>
    <t xml:space="preserve">Service Garage (executives)</t>
  </si>
  <si>
    <t xml:space="preserve">usage</t>
  </si>
  <si>
    <t xml:space="preserve">0103</t>
  </si>
  <si>
    <t xml:space="preserve">Shipping &amp; Receiving</t>
  </si>
  <si>
    <t xml:space="preserve">0215</t>
  </si>
  <si>
    <t xml:space="preserve">Houston Record Center</t>
  </si>
  <si>
    <t xml:space="preserve">0224</t>
  </si>
  <si>
    <t xml:space="preserve">Forms Management</t>
  </si>
  <si>
    <t xml:space="preserve">0228</t>
  </si>
  <si>
    <t xml:space="preserve">Copy Center</t>
  </si>
  <si>
    <t xml:space="preserve">0339</t>
  </si>
  <si>
    <t xml:space="preserve">Graphic Services</t>
  </si>
  <si>
    <t xml:space="preserve">0492</t>
  </si>
  <si>
    <t xml:space="preserve">Mail Center</t>
  </si>
  <si>
    <t xml:space="preserve">0581</t>
  </si>
  <si>
    <t xml:space="preserve">Facilities Maintenance</t>
  </si>
  <si>
    <t xml:space="preserve">0586</t>
  </si>
  <si>
    <t xml:space="preserve">Travel</t>
  </si>
  <si>
    <t xml:space="preserve">0629</t>
  </si>
  <si>
    <t xml:space="preserve">Security</t>
  </si>
  <si>
    <t xml:space="preserve">0666</t>
  </si>
  <si>
    <t xml:space="preserve">Recycling</t>
  </si>
  <si>
    <t xml:space="preserve">0692</t>
  </si>
  <si>
    <t xml:space="preserve">Misc</t>
  </si>
  <si>
    <t xml:space="preserve">0703</t>
  </si>
  <si>
    <t xml:space="preserve">Audio, Video Services</t>
  </si>
  <si>
    <t xml:space="preserve">0898</t>
  </si>
  <si>
    <t xml:space="preserve">Building Services</t>
  </si>
  <si>
    <t xml:space="preserve">1829</t>
  </si>
  <si>
    <t xml:space="preserve">Corporate Security</t>
  </si>
  <si>
    <t xml:space="preserve">2234</t>
  </si>
  <si>
    <t xml:space="preserve">Facilities Operations</t>
  </si>
  <si>
    <t xml:space="preserve">2255</t>
  </si>
  <si>
    <t xml:space="preserve">Convenience Copiers</t>
  </si>
  <si>
    <t xml:space="preserve">2334</t>
  </si>
  <si>
    <t xml:space="preserve">Transportation Subsidy</t>
  </si>
  <si>
    <t xml:space="preserve">2441</t>
  </si>
  <si>
    <t xml:space="preserve">Utilities</t>
  </si>
  <si>
    <t xml:space="preserve">2453</t>
  </si>
  <si>
    <t xml:space="preserve">Cafeteria</t>
  </si>
  <si>
    <t xml:space="preserve">2455</t>
  </si>
  <si>
    <t xml:space="preserve">Enron Building Rent</t>
  </si>
  <si>
    <t xml:space="preserve">2478</t>
  </si>
  <si>
    <t xml:space="preserve">Parking</t>
  </si>
  <si>
    <t xml:space="preserve">AMOUNTS ARE CALCULATED FROM OTHER WORKSHEETS IN THE FILE</t>
  </si>
  <si>
    <t xml:space="preserve">All other categories must be manually entered</t>
  </si>
  <si>
    <t xml:space="preserve">Service Company Number</t>
  </si>
  <si>
    <t xml:space="preserve">Cost Center Number (SAP)</t>
  </si>
  <si>
    <t xml:space="preserve">Responsibility Center Number (MSA)</t>
  </si>
  <si>
    <t xml:space="preserve">Headcount:    2000 PLAN</t>
  </si>
  <si>
    <t xml:space="preserve">Headcount:    2001 PLAN</t>
  </si>
  <si>
    <t xml:space="preserve">Cost</t>
  </si>
  <si>
    <t xml:space="preserve">Cost Element Description</t>
  </si>
  <si>
    <t xml:space="preserve">2001 Plan</t>
  </si>
  <si>
    <t xml:space="preserve">2001 C.E.</t>
  </si>
  <si>
    <t xml:space="preserve">Element</t>
  </si>
  <si>
    <t xml:space="preserve">Plan</t>
  </si>
  <si>
    <t xml:space="preserve">Adj's</t>
  </si>
  <si>
    <t xml:space="preserve">CE</t>
  </si>
  <si>
    <t xml:space="preserve">Variance</t>
  </si>
  <si>
    <t xml:space="preserve">Expenses: </t>
  </si>
  <si>
    <t xml:space="preserve">Salaries &amp; Wages</t>
  </si>
  <si>
    <t xml:space="preserve">Employee - Expenses Other</t>
  </si>
  <si>
    <t xml:space="preserve">Employee - Group Meals &amp; Entertainment</t>
  </si>
  <si>
    <t xml:space="preserve">Employee - Client Meals &amp; Entertainment</t>
  </si>
  <si>
    <t xml:space="preserve">Employee - Course Reg. &amp; Tuition Reimb.</t>
  </si>
  <si>
    <t xml:space="preserve">Employee - Professional Mem. &amp; Dues</t>
  </si>
  <si>
    <t xml:space="preserve">Employee - Travel &amp; Lodging</t>
  </si>
  <si>
    <t xml:space="preserve">Material &amp; Supplies - Stock</t>
  </si>
  <si>
    <t xml:space="preserve">Company Mem. &amp; Dues</t>
  </si>
  <si>
    <t xml:space="preserve">Charitable Contribtions</t>
  </si>
  <si>
    <t xml:space="preserve">Postage &amp; Freight Expense</t>
  </si>
  <si>
    <t xml:space="preserve">Supplies &amp; Expense</t>
  </si>
  <si>
    <t xml:space="preserve">Communications Expense</t>
  </si>
  <si>
    <t xml:space="preserve">Outside Services - Legal</t>
  </si>
  <si>
    <t xml:space="preserve">Outside Services - IT</t>
  </si>
  <si>
    <t xml:space="preserve">Outside Services - Non Professional - Other</t>
  </si>
  <si>
    <t xml:space="preserve">Outside Services - Professional - Other</t>
  </si>
  <si>
    <t xml:space="preserve">Computer Expense</t>
  </si>
  <si>
    <t xml:space="preserve">Rent Expense - Equipment</t>
  </si>
  <si>
    <t xml:space="preserve">Advertising Expense</t>
  </si>
  <si>
    <t xml:space="preserve">Fees &amp; Permits</t>
  </si>
  <si>
    <t xml:space="preserve">Vehicle / Equipment Fuel</t>
  </si>
  <si>
    <t xml:space="preserve">Gen. Bus. &amp; Admin. Exp. - Other</t>
  </si>
  <si>
    <t xml:space="preserve">Reserved</t>
  </si>
  <si>
    <t xml:space="preserve">subtotal</t>
  </si>
  <si>
    <t xml:space="preserve">Payroll Taxes - FICA</t>
  </si>
  <si>
    <t xml:space="preserve">Corp Allocations</t>
  </si>
  <si>
    <t xml:space="preserve">EPSC Allocations</t>
  </si>
  <si>
    <t xml:space="preserve">EIS Allocations</t>
  </si>
  <si>
    <t xml:space="preserve">Gross Expenses</t>
  </si>
  <si>
    <t xml:space="preserve">Charges to Work Orders:</t>
  </si>
  <si>
    <t xml:space="preserve">046 - Salaries to W/O</t>
  </si>
  <si>
    <t xml:space="preserve">982 - Payroll Benefits to W/O</t>
  </si>
  <si>
    <t xml:space="preserve">987 - Payroll Taxes to W/O</t>
  </si>
  <si>
    <t xml:space="preserve">990 - Nonpayroll to W/O</t>
  </si>
  <si>
    <t xml:space="preserve">Net Operating Expenses</t>
  </si>
  <si>
    <t xml:space="preserve">01 Budget</t>
  </si>
  <si>
    <t xml:space="preserve">% Alloc.</t>
  </si>
  <si>
    <t xml:space="preserve">000 - Reserved</t>
  </si>
  <si>
    <t xml:space="preserve">011 - Corporate</t>
  </si>
  <si>
    <t xml:space="preserve">012 - HPL ASSETS in ENA</t>
  </si>
  <si>
    <t xml:space="preserve">413 - ECT</t>
  </si>
  <si>
    <t xml:space="preserve">060 - TW</t>
  </si>
  <si>
    <t xml:space="preserve">062 - FGT</t>
  </si>
  <si>
    <t xml:space="preserve">085 - CITRUS CORP</t>
  </si>
  <si>
    <t xml:space="preserve">985 - ENRON ENERGY SERVICES</t>
  </si>
  <si>
    <t xml:space="preserve">172 - NPNG</t>
  </si>
  <si>
    <t xml:space="preserve">179 - NNG</t>
  </si>
  <si>
    <t xml:space="preserve">366 - GPG EXECUTIVE</t>
  </si>
  <si>
    <t xml:space="preserve">404 - METHANOL</t>
  </si>
  <si>
    <t xml:space="preserve">436 - EGP FUELS</t>
  </si>
  <si>
    <t xml:space="preserve">122 - EE&amp;C</t>
  </si>
  <si>
    <t xml:space="preserve">1A1 - MONT BELVIEU</t>
  </si>
  <si>
    <t xml:space="preserve">583 - LRCO</t>
  </si>
  <si>
    <t xml:space="preserve">584 - HPLP</t>
  </si>
  <si>
    <t xml:space="preserve">Total After Allocations </t>
  </si>
  <si>
    <t xml:space="preserve">Net expenses (should be "0")</t>
  </si>
</sst>
</file>

<file path=xl/styles.xml><?xml version="1.0" encoding="utf-8"?>
<styleSheet xmlns="http://schemas.openxmlformats.org/spreadsheetml/2006/main">
  <numFmts count="16">
    <numFmt numFmtId="164" formatCode="General"/>
    <numFmt numFmtId="165" formatCode="0%"/>
    <numFmt numFmtId="166" formatCode="000000"/>
    <numFmt numFmtId="167" formatCode="0000"/>
    <numFmt numFmtId="168" formatCode="#,##0"/>
    <numFmt numFmtId="169" formatCode="_(* #,##0_);_(* \(#,##0\);_(* \-_);_(@_)"/>
    <numFmt numFmtId="170" formatCode="0.00%"/>
    <numFmt numFmtId="171" formatCode="_(\$* #,##0_);_(\$* \(#,##0\);_(\$* \-_);_(@_)"/>
    <numFmt numFmtId="172" formatCode="_(* #,##0.00_);_(* \(#,##0.00\);_(* \-??_);_(@_)"/>
    <numFmt numFmtId="173" formatCode="[$-409]#,##0_);\(#,##0\)"/>
    <numFmt numFmtId="174" formatCode="\$#,##0.00_);&quot;($&quot;#,##0.00\)"/>
    <numFmt numFmtId="175" formatCode="_(\$* #,##0.00_);_(\$* \(#,##0.00\);_(\$* \-??_);_(@_)"/>
    <numFmt numFmtId="176" formatCode="0.0%"/>
    <numFmt numFmtId="177" formatCode="_(* #,##0_);_(* \(#,##0\);_(* \-??_);_(@_)"/>
    <numFmt numFmtId="178" formatCode="_(\$* #,##0_);_(\$* \(#,##0\);_(\$* \-??_);_(@_)"/>
    <numFmt numFmtId="179" formatCode="0"/>
  </numFmts>
  <fonts count="15">
    <font>
      <sz val="10"/>
      <name val="Arial"/>
      <family val="0"/>
    </font>
    <font>
      <sz val="10"/>
      <name val="Arial"/>
      <family val="0"/>
    </font>
    <font>
      <sz val="10"/>
      <name val="Arial"/>
      <family val="0"/>
    </font>
    <font>
      <sz val="10"/>
      <name val="Arial"/>
      <family val="0"/>
    </font>
    <font>
      <b val="true"/>
      <sz val="14"/>
      <color rgb="FF0000FF"/>
      <name val="Arial"/>
      <family val="2"/>
    </font>
    <font>
      <b val="true"/>
      <sz val="10"/>
      <name val="Arial"/>
      <family val="2"/>
    </font>
    <font>
      <b val="true"/>
      <sz val="12"/>
      <name val="Arial"/>
      <family val="2"/>
    </font>
    <font>
      <b val="true"/>
      <sz val="12"/>
      <color rgb="FFFF0000"/>
      <name val="Arial"/>
      <family val="2"/>
    </font>
    <font>
      <b val="true"/>
      <sz val="10"/>
      <color rgb="FFFF0000"/>
      <name val="Arial"/>
      <family val="2"/>
    </font>
    <font>
      <sz val="10"/>
      <name val="Arial"/>
      <family val="2"/>
    </font>
    <font>
      <b val="true"/>
      <sz val="10"/>
      <color rgb="FF0000FF"/>
      <name val="Arial"/>
      <family val="2"/>
    </font>
    <font>
      <b val="true"/>
      <sz val="10"/>
      <name val="Arial"/>
      <family val="0"/>
    </font>
    <font>
      <b val="true"/>
      <sz val="8"/>
      <color rgb="FF000000"/>
      <name val="Tahoma"/>
      <family val="0"/>
    </font>
    <font>
      <sz val="8"/>
      <color rgb="FF000000"/>
      <name val="Tahoma"/>
      <family val="0"/>
    </font>
    <font>
      <b val="true"/>
      <u val="double"/>
      <sz val="10"/>
      <name val="Arial"/>
      <family val="2"/>
    </font>
  </fonts>
  <fills count="8">
    <fill>
      <patternFill patternType="none"/>
    </fill>
    <fill>
      <patternFill patternType="gray125"/>
    </fill>
    <fill>
      <patternFill patternType="solid">
        <fgColor rgb="FFFFFF99"/>
        <bgColor rgb="FFFFFFCC"/>
      </patternFill>
    </fill>
    <fill>
      <patternFill patternType="solid">
        <fgColor rgb="FFC0C0C0"/>
        <bgColor rgb="FFCCCCFF"/>
      </patternFill>
    </fill>
    <fill>
      <patternFill patternType="solid">
        <fgColor rgb="FF00FFFF"/>
        <bgColor rgb="FF00FFFF"/>
      </patternFill>
    </fill>
    <fill>
      <patternFill patternType="solid">
        <fgColor rgb="FF69FFFF"/>
        <bgColor rgb="FF33CCCC"/>
      </patternFill>
    </fill>
    <fill>
      <patternFill patternType="solid">
        <fgColor rgb="FF000080"/>
        <bgColor rgb="FF000080"/>
      </patternFill>
    </fill>
    <fill>
      <patternFill patternType="solid">
        <fgColor rgb="FFFFFFFF"/>
        <bgColor rgb="FFFFFFCC"/>
      </patternFill>
    </fill>
  </fills>
  <borders count="52">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right style="hair"/>
      <top style="thin"/>
      <bottom style="hair"/>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right style="hair"/>
      <top style="hair"/>
      <bottom style="hair"/>
      <diagonal/>
    </border>
    <border diagonalUp="false" diagonalDown="false">
      <left style="thin"/>
      <right style="hair"/>
      <top style="hair"/>
      <bottom style="thin"/>
      <diagonal/>
    </border>
    <border diagonalUp="false" diagonalDown="false">
      <left/>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style="hair"/>
      <top/>
      <bottom style="hair"/>
      <diagonal/>
    </border>
    <border diagonalUp="false" diagonalDown="false">
      <left style="hair"/>
      <right style="hair"/>
      <top/>
      <bottom style="hair"/>
      <diagonal/>
    </border>
    <border diagonalUp="false" diagonalDown="false">
      <left style="hair"/>
      <right style="thin"/>
      <top/>
      <bottom style="hair"/>
      <diagonal/>
    </border>
    <border diagonalUp="false" diagonalDown="false">
      <left style="hair"/>
      <right style="thin"/>
      <top/>
      <bottom style="thin"/>
      <diagonal/>
    </border>
    <border diagonalUp="false" diagonalDown="false">
      <left style="hair"/>
      <right/>
      <top style="thin"/>
      <bottom style="hair"/>
      <diagonal/>
    </border>
    <border diagonalUp="false" diagonalDown="false">
      <left style="hair"/>
      <right/>
      <top style="hair"/>
      <bottom style="hair"/>
      <diagonal/>
    </border>
    <border diagonalUp="false" diagonalDown="false">
      <left style="hair"/>
      <right/>
      <top style="hair"/>
      <bottom style="thin"/>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thin"/>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style="thin"/>
      <right style="thin"/>
      <top style="thin"/>
      <bottom style="medium"/>
      <diagonal/>
    </border>
    <border diagonalUp="false" diagonalDown="false">
      <left style="thin"/>
      <right/>
      <top style="hair"/>
      <bottom style="thin"/>
      <diagonal/>
    </border>
    <border diagonalUp="false" diagonalDown="false">
      <left/>
      <right style="thin"/>
      <top style="hair"/>
      <bottom style="thin"/>
      <diagonal/>
    </border>
    <border diagonalUp="false" diagonalDown="false">
      <left style="thin"/>
      <right style="thin"/>
      <top/>
      <bottom style="medium"/>
      <diagonal/>
    </border>
    <border diagonalUp="false" diagonalDown="false">
      <left style="thin"/>
      <right style="thin"/>
      <top style="hair"/>
      <bottom style="medium"/>
      <diagonal/>
    </border>
    <border diagonalUp="false" diagonalDown="false">
      <left style="hair"/>
      <right style="hair"/>
      <top/>
      <bottom style="medium"/>
      <diagonal/>
    </border>
    <border diagonalUp="false" diagonalDown="false">
      <left style="hair"/>
      <right style="hair"/>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175" fontId="0"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32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right" vertical="bottom" textRotation="0" wrapText="false" indent="0" shrinkToFit="false"/>
      <protection locked="true" hidden="false"/>
    </xf>
    <xf numFmtId="166" fontId="0" fillId="2"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7" fontId="0" fillId="2" borderId="1"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5" fontId="0" fillId="0" borderId="3" xfId="0" applyFont="false" applyBorder="true" applyAlignment="false" applyProtection="false">
      <alignment horizontal="general" vertical="bottom" textRotation="0" wrapText="false" indent="0" shrinkToFit="false"/>
      <protection locked="true" hidden="false"/>
    </xf>
    <xf numFmtId="168"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5" fontId="0" fillId="0" borderId="7" xfId="0" applyFont="true" applyBorder="true" applyAlignment="true" applyProtection="false">
      <alignment horizontal="center" vertical="bottom" textRotation="0" wrapText="false" indent="0" shrinkToFit="false"/>
      <protection locked="true" hidden="false"/>
    </xf>
    <xf numFmtId="168" fontId="0" fillId="0" borderId="7" xfId="0" applyFont="true" applyBorder="true" applyAlignment="true" applyProtection="false">
      <alignment horizontal="center" vertical="bottom" textRotation="0" wrapText="false" indent="0" shrinkToFit="false"/>
      <protection locked="true" hidden="false"/>
    </xf>
    <xf numFmtId="164" fontId="5" fillId="0" borderId="8"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8" fontId="0" fillId="0" borderId="8"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3" borderId="13" xfId="0" applyFont="false" applyBorder="true" applyAlignment="false" applyProtection="false">
      <alignment horizontal="general"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5" fontId="0" fillId="3" borderId="14" xfId="0" applyFont="false" applyBorder="true" applyAlignment="false" applyProtection="false">
      <alignment horizontal="general" vertical="bottom" textRotation="0" wrapText="false" indent="0" shrinkToFit="false"/>
      <protection locked="true" hidden="false"/>
    </xf>
    <xf numFmtId="168" fontId="0" fillId="3" borderId="14" xfId="0" applyFont="false" applyBorder="true" applyAlignment="false" applyProtection="false">
      <alignment horizontal="general" vertical="bottom" textRotation="0" wrapText="false" indent="0" shrinkToFit="false"/>
      <protection locked="true" hidden="false"/>
    </xf>
    <xf numFmtId="164" fontId="0" fillId="3" borderId="15" xfId="0" applyFont="false" applyBorder="true" applyAlignment="true" applyProtection="false">
      <alignment horizontal="center" vertical="bottom" textRotation="0" wrapText="false" indent="0" shrinkToFit="false"/>
      <protection locked="true" hidden="false"/>
    </xf>
    <xf numFmtId="164" fontId="0" fillId="3" borderId="15" xfId="0" applyFont="fals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8" fontId="0" fillId="0" borderId="17" xfId="0" applyFont="fals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true" applyProtection="false">
      <alignment horizontal="center" vertical="bottom" textRotation="0" wrapText="false" indent="0" shrinkToFit="false"/>
      <protection locked="true" hidden="false"/>
    </xf>
    <xf numFmtId="164" fontId="0" fillId="0" borderId="16" xfId="0" applyFont="true" applyBorder="true" applyAlignment="true" applyProtection="false">
      <alignment horizontal="center" vertical="bottom" textRotation="0" wrapText="false" indent="0" shrinkToFit="false"/>
      <protection locked="true" hidden="false"/>
    </xf>
    <xf numFmtId="164" fontId="0" fillId="0" borderId="19" xfId="0" applyFont="true" applyBorder="true" applyAlignment="true" applyProtection="false">
      <alignment horizontal="center" vertical="bottom" textRotation="0" wrapText="false" indent="0" shrinkToFit="false"/>
      <protection locked="true" hidden="false"/>
    </xf>
    <xf numFmtId="164" fontId="0" fillId="0" borderId="17"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21" xfId="0" applyFont="true" applyBorder="true" applyAlignment="false" applyProtection="false">
      <alignment horizontal="general" vertical="bottom" textRotation="0" wrapText="false" indent="0" shrinkToFit="false"/>
      <protection locked="true" hidden="false"/>
    </xf>
    <xf numFmtId="165" fontId="0" fillId="0" borderId="21" xfId="0" applyFont="false" applyBorder="true" applyAlignment="false" applyProtection="false">
      <alignment horizontal="general" vertical="bottom" textRotation="0" wrapText="false" indent="0" shrinkToFit="false"/>
      <protection locked="true" hidden="false"/>
    </xf>
    <xf numFmtId="168"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true" applyProtection="false">
      <alignment horizontal="center" vertical="bottom" textRotation="0" wrapText="false" indent="0" shrinkToFit="false"/>
      <protection locked="true" hidden="false"/>
    </xf>
    <xf numFmtId="164" fontId="0" fillId="0" borderId="20" xfId="0" applyFont="true" applyBorder="true" applyAlignment="true" applyProtection="false">
      <alignment horizontal="center" vertical="bottom" textRotation="0" wrapText="false" indent="0" shrinkToFit="false"/>
      <protection locked="true" hidden="false"/>
    </xf>
    <xf numFmtId="164" fontId="0" fillId="0" borderId="23" xfId="0" applyFont="true" applyBorder="true" applyAlignment="true" applyProtection="false">
      <alignment horizontal="center" vertical="bottom" textRotation="0" wrapText="false" indent="0" shrinkToFit="false"/>
      <protection locked="true" hidden="false"/>
    </xf>
    <xf numFmtId="164" fontId="0" fillId="0" borderId="21" xfId="0" applyFont="true" applyBorder="true" applyAlignment="true" applyProtection="false">
      <alignment horizontal="center"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4" xfId="0" applyFont="true" applyBorder="true" applyAlignment="true" applyProtection="false">
      <alignment horizontal="center" vertical="bottom" textRotation="0" wrapText="false" indent="0" shrinkToFit="false"/>
      <protection locked="true" hidden="false"/>
    </xf>
    <xf numFmtId="164" fontId="0" fillId="0" borderId="25" xfId="0" applyFont="false" applyBorder="true" applyAlignment="true" applyProtection="false">
      <alignment horizontal="center" vertical="bottom" textRotation="0" wrapText="false" indent="0" shrinkToFit="false"/>
      <protection locked="true" hidden="false"/>
    </xf>
    <xf numFmtId="164" fontId="0" fillId="0" borderId="26" xfId="0" applyFont="false" applyBorder="true" applyAlignment="true" applyProtection="false">
      <alignment horizontal="center"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5" fontId="0" fillId="0" borderId="26"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13" xfId="0" applyFont="true" applyBorder="true" applyAlignment="true" applyProtection="false">
      <alignment horizontal="right"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5" fontId="5" fillId="0" borderId="13"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true" applyProtection="false">
      <alignment horizontal="right" vertical="bottom" textRotation="0" wrapText="false" indent="0" shrinkToFit="false"/>
      <protection locked="true" hidden="false"/>
    </xf>
    <xf numFmtId="164" fontId="5" fillId="0" borderId="15"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9" fontId="9" fillId="0" borderId="0" xfId="0" applyFont="true" applyBorder="false" applyAlignment="false" applyProtection="false">
      <alignment horizontal="general" vertical="bottom" textRotation="0" wrapText="false" indent="0" shrinkToFit="false"/>
      <protection locked="true" hidden="false"/>
    </xf>
    <xf numFmtId="170" fontId="0" fillId="4" borderId="1" xfId="0" applyFont="false" applyBorder="true" applyAlignment="false" applyProtection="false">
      <alignment horizontal="general" vertical="bottom" textRotation="0" wrapText="false" indent="0" shrinkToFit="false"/>
      <protection locked="true" hidden="false"/>
    </xf>
    <xf numFmtId="170" fontId="0" fillId="0" borderId="1" xfId="0" applyFont="false" applyBorder="true" applyAlignment="false" applyProtection="false">
      <alignment horizontal="general" vertical="bottom" textRotation="0" wrapText="false" indent="0" shrinkToFit="false"/>
      <protection locked="true" hidden="false"/>
    </xf>
    <xf numFmtId="171" fontId="0" fillId="4" borderId="1" xfId="0" applyFont="false" applyBorder="true" applyAlignment="false" applyProtection="false">
      <alignment horizontal="general" vertical="bottom" textRotation="0" wrapText="false" indent="0" shrinkToFit="false"/>
      <protection locked="true" hidden="false"/>
    </xf>
    <xf numFmtId="169" fontId="0" fillId="0" borderId="1" xfId="15" applyFont="true" applyBorder="true" applyAlignment="true" applyProtection="tru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3" fontId="0" fillId="4" borderId="1" xfId="0" applyFont="false" applyBorder="true" applyAlignment="false" applyProtection="false">
      <alignment horizontal="general" vertical="bottom" textRotation="0" wrapText="false" indent="0" shrinkToFit="false"/>
      <protection locked="true" hidden="false"/>
    </xf>
    <xf numFmtId="168" fontId="8"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3" xfId="0" applyFont="false" applyBorder="true" applyAlignment="true" applyProtection="false">
      <alignment horizontal="center"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9" fontId="9" fillId="0" borderId="3" xfId="0" applyFont="true" applyBorder="tru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9" fontId="0" fillId="0" borderId="7" xfId="0" applyFont="true" applyBorder="tru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false">
      <alignment horizontal="center" vertical="bottom" textRotation="0" wrapText="false" indent="0" shrinkToFit="false"/>
      <protection locked="true" hidden="false"/>
    </xf>
    <xf numFmtId="169" fontId="9" fillId="0" borderId="7" xfId="0" applyFont="true" applyBorder="true" applyAlignment="true" applyProtection="false">
      <alignment horizontal="center" vertical="bottom" textRotation="0" wrapText="false" indent="0" shrinkToFit="false"/>
      <protection locked="true" hidden="false"/>
    </xf>
    <xf numFmtId="169" fontId="0" fillId="0" borderId="8" xfId="0" applyFont="true" applyBorder="true" applyAlignment="true" applyProtection="false">
      <alignment horizontal="center" vertical="bottom" textRotation="0" wrapText="false" indent="0" shrinkToFit="false"/>
      <protection locked="true" hidden="false"/>
    </xf>
    <xf numFmtId="164" fontId="8" fillId="0" borderId="8" xfId="0" applyFont="true" applyBorder="true" applyAlignment="true" applyProtection="false">
      <alignment horizontal="center" vertical="bottom" textRotation="0" wrapText="false" indent="0" shrinkToFit="false"/>
      <protection locked="true" hidden="false"/>
    </xf>
    <xf numFmtId="169" fontId="9" fillId="0" borderId="8" xfId="0" applyFont="true" applyBorder="true" applyAlignment="true" applyProtection="false">
      <alignment horizontal="center" vertical="bottom" textRotation="0" wrapText="false" indent="0" shrinkToFit="false"/>
      <protection locked="true" hidden="false"/>
    </xf>
    <xf numFmtId="169" fontId="0" fillId="3" borderId="14" xfId="0" applyFont="false" applyBorder="true" applyAlignment="false" applyProtection="false">
      <alignment horizontal="general" vertical="bottom" textRotation="0" wrapText="false" indent="0" shrinkToFit="false"/>
      <protection locked="true" hidden="false"/>
    </xf>
    <xf numFmtId="168" fontId="8" fillId="3" borderId="14" xfId="0" applyFont="true" applyBorder="true" applyAlignment="false" applyProtection="false">
      <alignment horizontal="general" vertical="bottom" textRotation="0" wrapText="false" indent="0" shrinkToFit="false"/>
      <protection locked="true" hidden="false"/>
    </xf>
    <xf numFmtId="164" fontId="8" fillId="3" borderId="14" xfId="0" applyFont="true" applyBorder="true" applyAlignment="false" applyProtection="false">
      <alignment horizontal="general" vertical="bottom" textRotation="0" wrapText="false" indent="0" shrinkToFit="false"/>
      <protection locked="true" hidden="false"/>
    </xf>
    <xf numFmtId="169" fontId="9" fillId="3" borderId="15" xfId="0" applyFont="tru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9" fontId="0" fillId="0" borderId="21" xfId="0" applyFont="false" applyBorder="true" applyAlignment="false" applyProtection="false">
      <alignment horizontal="general" vertical="bottom" textRotation="0" wrapText="false" indent="0" shrinkToFit="false"/>
      <protection locked="true" hidden="false"/>
    </xf>
    <xf numFmtId="165" fontId="0" fillId="0" borderId="21" xfId="0" applyFont="false" applyBorder="true" applyAlignment="false" applyProtection="false">
      <alignment horizontal="general" vertical="bottom" textRotation="0" wrapText="false" indent="0" shrinkToFit="false"/>
      <protection locked="true" hidden="false"/>
    </xf>
    <xf numFmtId="169" fontId="0" fillId="0" borderId="17" xfId="0" applyFont="false" applyBorder="true" applyAlignment="false" applyProtection="false">
      <alignment horizontal="general" vertical="bottom" textRotation="0" wrapText="false" indent="0" shrinkToFit="false"/>
      <protection locked="true" hidden="false"/>
    </xf>
    <xf numFmtId="168" fontId="0" fillId="0" borderId="21" xfId="0" applyFont="false" applyBorder="true" applyAlignment="false" applyProtection="false">
      <alignment horizontal="general" vertical="bottom" textRotation="0" wrapText="false" indent="0" shrinkToFit="false"/>
      <protection locked="true" hidden="false"/>
    </xf>
    <xf numFmtId="168" fontId="8" fillId="0" borderId="21" xfId="0" applyFont="true" applyBorder="true" applyAlignment="false" applyProtection="false">
      <alignment horizontal="general" vertical="bottom" textRotation="0" wrapText="false" indent="0" shrinkToFit="false"/>
      <protection locked="true" hidden="false"/>
    </xf>
    <xf numFmtId="169" fontId="9" fillId="0" borderId="3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tru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true"/>
    </xf>
    <xf numFmtId="174" fontId="0" fillId="0" borderId="0" xfId="0" applyFont="false" applyBorder="false" applyAlignment="false" applyProtection="true">
      <alignment horizontal="general" vertical="bottom" textRotation="0" wrapText="false" indent="0" shrinkToFit="false"/>
      <protection locked="true" hidden="true"/>
    </xf>
    <xf numFmtId="174" fontId="0" fillId="0" borderId="0" xfId="0" applyFont="false" applyBorder="false" applyAlignment="false" applyProtection="false">
      <alignment horizontal="general" vertical="bottom" textRotation="0" wrapText="false" indent="0" shrinkToFit="false"/>
      <protection locked="true" hidden="false"/>
    </xf>
    <xf numFmtId="169" fontId="9" fillId="0" borderId="22" xfId="0" applyFont="tru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8" fontId="0" fillId="0" borderId="26" xfId="0" applyFont="false" applyBorder="true" applyAlignment="false" applyProtection="false">
      <alignment horizontal="general" vertical="bottom" textRotation="0" wrapText="false" indent="0" shrinkToFit="false"/>
      <protection locked="true" hidden="false"/>
    </xf>
    <xf numFmtId="169" fontId="0" fillId="0" borderId="26" xfId="0" applyFont="false" applyBorder="true" applyAlignment="false" applyProtection="false">
      <alignment horizontal="general" vertical="bottom" textRotation="0" wrapText="false" indent="0" shrinkToFit="false"/>
      <protection locked="true" hidden="false"/>
    </xf>
    <xf numFmtId="165" fontId="0" fillId="0" borderId="26" xfId="0" applyFont="false" applyBorder="true" applyAlignment="false" applyProtection="false">
      <alignment horizontal="general" vertical="bottom" textRotation="0" wrapText="false" indent="0" shrinkToFit="false"/>
      <protection locked="true" hidden="false"/>
    </xf>
    <xf numFmtId="168" fontId="0" fillId="0" borderId="26" xfId="0" applyFont="false" applyBorder="true" applyAlignment="false" applyProtection="false">
      <alignment horizontal="general" vertical="bottom" textRotation="0" wrapText="false" indent="0" shrinkToFit="false"/>
      <protection locked="true" hidden="false"/>
    </xf>
    <xf numFmtId="168" fontId="8" fillId="0" borderId="26" xfId="0" applyFont="true" applyBorder="true" applyAlignment="false" applyProtection="false">
      <alignment horizontal="general" vertical="bottom" textRotation="0" wrapText="false" indent="0" shrinkToFit="false"/>
      <protection locked="true" hidden="false"/>
    </xf>
    <xf numFmtId="169" fontId="9" fillId="0" borderId="3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9" fontId="0" fillId="0" borderId="1" xfId="0" applyFont="false" applyBorder="true" applyAlignment="false" applyProtection="false">
      <alignment horizontal="general" vertical="bottom" textRotation="0" wrapText="false" indent="0" shrinkToFit="false"/>
      <protection locked="true" hidden="false"/>
    </xf>
    <xf numFmtId="168" fontId="8" fillId="0" borderId="1" xfId="0" applyFont="true" applyBorder="true" applyAlignment="false" applyProtection="false">
      <alignment horizontal="general" vertical="bottom" textRotation="0" wrapText="false" indent="0" shrinkToFit="false"/>
      <protection locked="true" hidden="false"/>
    </xf>
    <xf numFmtId="165" fontId="0" fillId="0" borderId="0" xfId="19" applyFont="true" applyBorder="true" applyAlignment="true" applyProtection="true">
      <alignment horizontal="general" vertical="bottom" textRotation="0" wrapText="false" indent="0" shrinkToFit="false"/>
      <protection locked="true" hidden="false"/>
    </xf>
    <xf numFmtId="164" fontId="5" fillId="5" borderId="1" xfId="0" applyFont="true" applyBorder="true" applyAlignment="true" applyProtection="false">
      <alignment horizontal="center" vertical="bottom" textRotation="0" wrapText="false" indent="0" shrinkToFit="false"/>
      <protection locked="true" hidden="false"/>
    </xf>
    <xf numFmtId="164" fontId="0" fillId="5" borderId="13" xfId="0" applyFont="true" applyBorder="true" applyAlignment="false" applyProtection="false">
      <alignment horizontal="general" vertical="bottom" textRotation="0" wrapText="false" indent="0" shrinkToFit="false"/>
      <protection locked="true" hidden="false"/>
    </xf>
    <xf numFmtId="164" fontId="0" fillId="5" borderId="14" xfId="0" applyFont="false" applyBorder="true" applyAlignment="false" applyProtection="false">
      <alignment horizontal="general" vertical="bottom" textRotation="0" wrapText="false" indent="0" shrinkToFit="false"/>
      <protection locked="true" hidden="false"/>
    </xf>
    <xf numFmtId="164" fontId="0" fillId="5" borderId="15" xfId="0" applyFont="false" applyBorder="tru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0" fillId="6" borderId="13" xfId="0" applyFont="false" applyBorder="true" applyAlignment="false" applyProtection="false">
      <alignment horizontal="general" vertical="bottom" textRotation="0" wrapText="false" indent="0" shrinkToFit="false"/>
      <protection locked="true" hidden="false"/>
    </xf>
    <xf numFmtId="164" fontId="0" fillId="6" borderId="15" xfId="0" applyFont="false" applyBorder="true" applyAlignment="false" applyProtection="false">
      <alignment horizontal="general" vertical="bottom" textRotation="0" wrapText="false" indent="0" shrinkToFit="false"/>
      <protection locked="true" hidden="false"/>
    </xf>
    <xf numFmtId="164" fontId="0" fillId="6" borderId="14" xfId="0" applyFont="false" applyBorder="true" applyAlignment="false" applyProtection="false">
      <alignment horizontal="general" vertical="bottom" textRotation="0" wrapText="false" indent="0" shrinkToFit="false"/>
      <protection locked="true" hidden="false"/>
    </xf>
    <xf numFmtId="164" fontId="0" fillId="5" borderId="4" xfId="0" applyFont="true" applyBorder="true" applyAlignment="false" applyProtection="false">
      <alignment horizontal="general" vertical="bottom" textRotation="0" wrapText="false" indent="0" shrinkToFit="false"/>
      <protection locked="true" hidden="false"/>
    </xf>
    <xf numFmtId="175" fontId="0" fillId="5" borderId="6"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0" fontId="0" fillId="5" borderId="14" xfId="0" applyFont="false" applyBorder="true" applyAlignment="false" applyProtection="false">
      <alignment horizontal="general" vertical="bottom" textRotation="0" wrapText="false" indent="0" shrinkToFit="false"/>
      <protection locked="true" hidden="false"/>
    </xf>
    <xf numFmtId="176" fontId="0" fillId="5" borderId="15" xfId="0" applyFont="false" applyBorder="true" applyAlignment="false" applyProtection="false">
      <alignment horizontal="general" vertical="bottom" textRotation="0" wrapText="false" indent="0" shrinkToFit="false"/>
      <protection locked="true" hidden="false"/>
    </xf>
    <xf numFmtId="164" fontId="0" fillId="2" borderId="4"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0" fillId="5" borderId="2" xfId="0" applyFont="true" applyBorder="true" applyAlignment="false" applyProtection="false">
      <alignment horizontal="general" vertical="bottom" textRotation="0" wrapText="false" indent="0" shrinkToFit="false"/>
      <protection locked="true" hidden="false"/>
    </xf>
    <xf numFmtId="175" fontId="0" fillId="5" borderId="9" xfId="17" applyFont="true" applyBorder="true" applyAlignment="true" applyProtection="true">
      <alignment horizontal="general" vertical="bottom" textRotation="0" wrapText="false" indent="0" shrinkToFit="false"/>
      <protection locked="true" hidden="false"/>
    </xf>
    <xf numFmtId="164" fontId="0"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0" fillId="5" borderId="10" xfId="0" applyFont="true" applyBorder="true" applyAlignment="false" applyProtection="false">
      <alignment horizontal="general" vertical="bottom" textRotation="0" wrapText="false" indent="0" shrinkToFit="false"/>
      <protection locked="true" hidden="false"/>
    </xf>
    <xf numFmtId="175" fontId="0" fillId="5" borderId="12" xfId="17" applyFont="true" applyBorder="true" applyAlignment="true" applyProtection="true">
      <alignment horizontal="general" vertical="bottom" textRotation="0" wrapText="false" indent="0" shrinkToFit="false"/>
      <protection locked="true" hidden="false"/>
    </xf>
    <xf numFmtId="175" fontId="0" fillId="0" borderId="0" xfId="17" applyFont="true" applyBorder="true" applyAlignment="true" applyProtection="true">
      <alignment horizontal="general" vertical="bottom" textRotation="0" wrapText="false" indent="0" shrinkToFit="false"/>
      <protection locked="true" hidden="false"/>
    </xf>
    <xf numFmtId="164" fontId="0" fillId="2" borderId="10" xfId="0" applyFont="tru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5" fillId="5" borderId="13" xfId="0" applyFont="true" applyBorder="true" applyAlignment="true" applyProtection="false">
      <alignment horizontal="center" vertical="bottom" textRotation="0" wrapText="false" indent="0" shrinkToFit="false"/>
      <protection locked="true" hidden="false"/>
    </xf>
    <xf numFmtId="165" fontId="0" fillId="0" borderId="1" xfId="19" applyFont="true" applyBorder="true" applyAlignment="true" applyProtection="tru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true" applyProtection="false">
      <alignment horizontal="center" vertical="bottom" textRotation="0" wrapText="false" indent="0" shrinkToFit="false"/>
      <protection locked="true" hidden="false"/>
    </xf>
    <xf numFmtId="164" fontId="5" fillId="0" borderId="7" xfId="0" applyFont="true" applyBorder="true" applyAlignment="true" applyProtection="false">
      <alignment horizontal="center" vertical="bottom" textRotation="0" wrapText="false" indent="0" shrinkToFit="false"/>
      <protection locked="true" hidden="false"/>
    </xf>
    <xf numFmtId="164" fontId="0" fillId="5" borderId="8" xfId="0" applyFont="true" applyBorder="true" applyAlignment="false" applyProtection="false">
      <alignment horizontal="general" vertical="bottom" textRotation="0" wrapText="false" indent="0" shrinkToFit="false"/>
      <protection locked="true" hidden="false"/>
    </xf>
    <xf numFmtId="164" fontId="0"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true" applyBorder="true" applyAlignment="true" applyProtection="false">
      <alignment horizontal="left" vertical="bottom" textRotation="0" wrapText="false" indent="0" shrinkToFit="false"/>
      <protection locked="true" hidden="false"/>
    </xf>
    <xf numFmtId="164" fontId="0" fillId="2" borderId="8" xfId="0" applyFont="true" applyBorder="true" applyAlignment="true" applyProtection="false">
      <alignment horizontal="center" vertical="bottom" textRotation="0" wrapText="false" indent="0" shrinkToFit="false"/>
      <protection locked="true" hidden="false"/>
    </xf>
    <xf numFmtId="165" fontId="5" fillId="0" borderId="7" xfId="19" applyFont="true" applyBorder="true" applyAlignment="true" applyProtection="true">
      <alignment horizontal="center" vertical="bottom" textRotation="0" wrapText="false" indent="0" shrinkToFit="false"/>
      <protection locked="true" hidden="false"/>
    </xf>
    <xf numFmtId="165" fontId="0" fillId="3" borderId="1" xfId="19" applyFont="true" applyBorder="true" applyAlignment="true" applyProtection="true">
      <alignment horizontal="general" vertical="bottom" textRotation="0" wrapText="false" indent="0" shrinkToFit="false"/>
      <protection locked="true" hidden="false"/>
    </xf>
    <xf numFmtId="164" fontId="0" fillId="5" borderId="16" xfId="0" applyFont="fals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true" applyProtection="false">
      <alignment horizontal="left" vertical="bottom" textRotation="0" wrapText="false" indent="0" shrinkToFit="false"/>
      <protection locked="true" hidden="false"/>
    </xf>
    <xf numFmtId="171" fontId="9" fillId="5" borderId="20" xfId="0" applyFont="true" applyBorder="true" applyAlignment="false" applyProtection="false">
      <alignment horizontal="general" vertical="bottom" textRotation="0" wrapText="false" indent="0" shrinkToFit="false"/>
      <protection locked="true" hidden="false"/>
    </xf>
    <xf numFmtId="171" fontId="9" fillId="5" borderId="21" xfId="0" applyFont="true" applyBorder="true" applyAlignment="false" applyProtection="false">
      <alignment horizontal="general" vertical="bottom" textRotation="0" wrapText="false" indent="0" shrinkToFit="false"/>
      <protection locked="true" hidden="false"/>
    </xf>
    <xf numFmtId="171" fontId="0" fillId="2" borderId="17" xfId="0" applyFont="false" applyBorder="true" applyAlignment="false" applyProtection="false">
      <alignment horizontal="general" vertical="bottom" textRotation="0" wrapText="false" indent="0" shrinkToFit="false"/>
      <protection locked="true" hidden="false"/>
    </xf>
    <xf numFmtId="171" fontId="0" fillId="2" borderId="32" xfId="0" applyFont="false" applyBorder="true" applyAlignment="false" applyProtection="false">
      <alignment horizontal="general" vertical="bottom" textRotation="0" wrapText="false" indent="0" shrinkToFit="false"/>
      <protection locked="true" hidden="false"/>
    </xf>
    <xf numFmtId="169" fontId="0" fillId="2" borderId="18" xfId="0" applyFont="false" applyBorder="true" applyAlignment="false" applyProtection="false">
      <alignment horizontal="general" vertical="bottom" textRotation="0" wrapText="false" indent="0" shrinkToFit="false"/>
      <protection locked="true" hidden="false"/>
    </xf>
    <xf numFmtId="171" fontId="5" fillId="0" borderId="7" xfId="19" applyFont="true" applyBorder="true" applyAlignment="true" applyProtection="true">
      <alignment horizontal="general" vertical="bottom" textRotation="0" wrapText="false" indent="0" shrinkToFit="false"/>
      <protection locked="true" hidden="false"/>
    </xf>
    <xf numFmtId="164" fontId="0" fillId="5" borderId="20" xfId="0" applyFont="false" applyBorder="true" applyAlignment="false" applyProtection="false">
      <alignment horizontal="general" vertical="bottom" textRotation="0" wrapText="false" indent="0" shrinkToFit="false"/>
      <protection locked="true" hidden="false"/>
    </xf>
    <xf numFmtId="164" fontId="0" fillId="5" borderId="22" xfId="0" applyFont="false" applyBorder="true" applyAlignment="true" applyProtection="false">
      <alignment horizontal="left" vertical="bottom" textRotation="0" wrapText="false" indent="0" shrinkToFit="false"/>
      <protection locked="true" hidden="false"/>
    </xf>
    <xf numFmtId="171" fontId="0" fillId="2" borderId="21" xfId="0" applyFont="false" applyBorder="true" applyAlignment="false" applyProtection="false">
      <alignment horizontal="general" vertical="bottom" textRotation="0" wrapText="false" indent="0" shrinkToFit="false"/>
      <protection locked="true" hidden="false"/>
    </xf>
    <xf numFmtId="171" fontId="0" fillId="2" borderId="33" xfId="0" applyFont="false" applyBorder="true" applyAlignment="false" applyProtection="false">
      <alignment horizontal="general" vertical="bottom" textRotation="0" wrapText="false" indent="0" shrinkToFit="false"/>
      <protection locked="true" hidden="false"/>
    </xf>
    <xf numFmtId="169" fontId="0" fillId="2" borderId="22" xfId="0" applyFont="false" applyBorder="true" applyAlignment="false" applyProtection="false">
      <alignment horizontal="general" vertical="bottom" textRotation="0" wrapText="false" indent="0" shrinkToFit="false"/>
      <protection locked="true" hidden="false"/>
    </xf>
    <xf numFmtId="171" fontId="0" fillId="2" borderId="21" xfId="0" applyFont="false" applyBorder="true" applyAlignment="true" applyProtection="false">
      <alignment horizontal="center" vertical="bottom" textRotation="0" wrapText="false" indent="0" shrinkToFit="false"/>
      <protection locked="true" hidden="false"/>
    </xf>
    <xf numFmtId="171" fontId="0" fillId="2" borderId="33" xfId="0" applyFont="false" applyBorder="true" applyAlignment="true" applyProtection="false">
      <alignment horizontal="center" vertical="bottom" textRotation="0" wrapText="false" indent="0" shrinkToFit="false"/>
      <protection locked="true" hidden="false"/>
    </xf>
    <xf numFmtId="169" fontId="0" fillId="2" borderId="22" xfId="0" applyFont="false" applyBorder="true" applyAlignment="true" applyProtection="false">
      <alignment horizontal="center" vertical="bottom" textRotation="0" wrapText="false" indent="0" shrinkToFit="false"/>
      <protection locked="true" hidden="false"/>
    </xf>
    <xf numFmtId="165" fontId="0" fillId="0" borderId="0" xfId="19" applyFont="true" applyBorder="true" applyAlignment="true" applyProtection="true">
      <alignment horizontal="center" vertical="bottom" textRotation="0" wrapText="false" indent="0" shrinkToFit="false"/>
      <protection locked="true" hidden="false"/>
    </xf>
    <xf numFmtId="171" fontId="0" fillId="2" borderId="26" xfId="0" applyFont="false" applyBorder="true" applyAlignment="false" applyProtection="false">
      <alignment horizontal="general" vertical="bottom" textRotation="0" wrapText="false" indent="0" shrinkToFit="false"/>
      <protection locked="true" hidden="false"/>
    </xf>
    <xf numFmtId="171" fontId="0" fillId="2" borderId="34" xfId="0" applyFont="false" applyBorder="true" applyAlignment="false" applyProtection="false">
      <alignment horizontal="general" vertical="bottom" textRotation="0" wrapText="false" indent="0" shrinkToFit="false"/>
      <protection locked="true" hidden="false"/>
    </xf>
    <xf numFmtId="169" fontId="0" fillId="2" borderId="27" xfId="0" applyFont="false" applyBorder="true" applyAlignment="false" applyProtection="false">
      <alignment horizontal="general" vertical="bottom" textRotation="0" wrapText="false" indent="0" shrinkToFit="false"/>
      <protection locked="true" hidden="false"/>
    </xf>
    <xf numFmtId="164" fontId="0" fillId="3" borderId="15" xfId="0" applyFont="false" applyBorder="true" applyAlignment="true" applyProtection="false">
      <alignment horizontal="left" vertical="bottom" textRotation="0" wrapText="false" indent="0" shrinkToFit="false"/>
      <protection locked="true" hidden="false"/>
    </xf>
    <xf numFmtId="171" fontId="0" fillId="3" borderId="13" xfId="0" applyFont="false" applyBorder="true" applyAlignment="false" applyProtection="false">
      <alignment horizontal="general" vertical="bottom" textRotation="0" wrapText="false" indent="0" shrinkToFit="false"/>
      <protection locked="true" hidden="false"/>
    </xf>
    <xf numFmtId="171" fontId="0" fillId="3" borderId="14" xfId="0" applyFont="false" applyBorder="true" applyAlignment="false" applyProtection="false">
      <alignment horizontal="general" vertical="bottom" textRotation="0" wrapText="false" indent="0" shrinkToFit="false"/>
      <protection locked="true" hidden="false"/>
    </xf>
    <xf numFmtId="169" fontId="0" fillId="3" borderId="15" xfId="0" applyFont="false" applyBorder="true" applyAlignment="false" applyProtection="false">
      <alignment horizontal="general" vertical="bottom" textRotation="0" wrapText="false" indent="0" shrinkToFit="false"/>
      <protection locked="true" hidden="false"/>
    </xf>
    <xf numFmtId="177" fontId="0" fillId="3" borderId="1" xfId="15" applyFont="true" applyBorder="true" applyAlignment="true" applyProtection="true">
      <alignment horizontal="left" vertical="bottom" textRotation="0" wrapText="false" indent="0" shrinkToFit="false"/>
      <protection locked="true" hidden="false"/>
    </xf>
    <xf numFmtId="164" fontId="5" fillId="5" borderId="10" xfId="0" applyFont="true" applyBorder="true" applyAlignment="false" applyProtection="false">
      <alignment horizontal="general" vertical="bottom" textRotation="0" wrapText="false" indent="0" shrinkToFit="false"/>
      <protection locked="true" hidden="false"/>
    </xf>
    <xf numFmtId="164" fontId="5" fillId="5" borderId="12" xfId="0" applyFont="true" applyBorder="true" applyAlignment="true" applyProtection="false">
      <alignment horizontal="left" vertical="bottom" textRotation="0" wrapText="false" indent="0" shrinkToFit="false"/>
      <protection locked="true" hidden="false"/>
    </xf>
    <xf numFmtId="171" fontId="5" fillId="5" borderId="1" xfId="0" applyFont="true" applyBorder="true" applyAlignment="false" applyProtection="false">
      <alignment horizontal="general" vertical="bottom" textRotation="0" wrapText="false" indent="0" shrinkToFit="false"/>
      <protection locked="true" hidden="false"/>
    </xf>
    <xf numFmtId="171" fontId="5" fillId="2" borderId="1" xfId="0" applyFont="true" applyBorder="true" applyAlignment="false" applyProtection="false">
      <alignment horizontal="general" vertical="bottom" textRotation="0" wrapText="false" indent="0" shrinkToFit="false"/>
      <protection locked="true" hidden="false"/>
    </xf>
    <xf numFmtId="178" fontId="5" fillId="0" borderId="1" xfId="17" applyFont="true" applyBorder="true" applyAlignment="true" applyProtection="true">
      <alignment horizontal="left" vertical="bottom" textRotation="0" wrapText="false" indent="0" shrinkToFit="false"/>
      <protection locked="true" hidden="false"/>
    </xf>
    <xf numFmtId="177" fontId="0" fillId="0" borderId="0" xfId="15" applyFont="true" applyBorder="true" applyAlignment="true" applyProtection="true">
      <alignment horizontal="left"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fil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14" xfId="0" applyFont="true" applyBorder="true" applyAlignment="true" applyProtection="false">
      <alignment horizontal="center" vertical="bottom" textRotation="0" wrapText="false" indent="0" shrinkToFit="false"/>
      <protection locked="true" hidden="false"/>
    </xf>
    <xf numFmtId="177" fontId="9" fillId="0" borderId="1" xfId="15" applyFont="true" applyBorder="true" applyAlignment="true" applyProtection="true">
      <alignment horizontal="center" vertical="bottom" textRotation="0" wrapText="false" indent="0" shrinkToFit="false"/>
      <protection locked="true" hidden="false"/>
    </xf>
    <xf numFmtId="177" fontId="9" fillId="0" borderId="14"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35" xfId="0" applyFont="true" applyBorder="true" applyAlignment="false" applyProtection="false">
      <alignment horizontal="general" vertical="bottom" textRotation="0" wrapText="false" indent="0" shrinkToFit="false"/>
      <protection locked="true" hidden="false"/>
    </xf>
    <xf numFmtId="164" fontId="0" fillId="0" borderId="36" xfId="0" applyFont="false" applyBorder="true" applyAlignment="false" applyProtection="false">
      <alignment horizontal="general" vertical="bottom" textRotation="0" wrapText="false" indent="0" shrinkToFit="false"/>
      <protection locked="true" hidden="false"/>
    </xf>
    <xf numFmtId="164" fontId="0" fillId="0" borderId="37" xfId="0" applyFont="true" applyBorder="true" applyAlignment="false" applyProtection="false">
      <alignment horizontal="general" vertical="bottom" textRotation="0" wrapText="false" indent="0" shrinkToFit="false"/>
      <protection locked="true" hidden="false"/>
    </xf>
    <xf numFmtId="164" fontId="0" fillId="0" borderId="38" xfId="0" applyFont="false" applyBorder="true" applyAlignment="false" applyProtection="false">
      <alignment horizontal="general" vertical="bottom" textRotation="0" wrapText="false" indent="0" shrinkToFit="false"/>
      <protection locked="true" hidden="false"/>
    </xf>
    <xf numFmtId="164" fontId="0" fillId="2" borderId="35" xfId="0" applyFont="false" applyBorder="true" applyAlignment="false" applyProtection="false">
      <alignment horizontal="general" vertical="bottom" textRotation="0" wrapText="false" indent="0" shrinkToFit="false"/>
      <protection locked="true" hidden="false"/>
    </xf>
    <xf numFmtId="164" fontId="0" fillId="0" borderId="37" xfId="0" applyFont="true" applyBorder="true" applyAlignment="true" applyProtection="false">
      <alignment horizontal="center" vertical="bottom" textRotation="0" wrapText="false" indent="0" shrinkToFit="false"/>
      <protection locked="true" hidden="false"/>
    </xf>
    <xf numFmtId="177" fontId="0" fillId="2" borderId="35" xfId="15" applyFont="true" applyBorder="true" applyAlignment="true" applyProtection="true">
      <alignment horizontal="general" vertical="bottom" textRotation="0" wrapText="false" indent="0" shrinkToFit="false"/>
      <protection locked="true" hidden="false"/>
    </xf>
    <xf numFmtId="177" fontId="0" fillId="2" borderId="37" xfId="15" applyFont="true" applyBorder="true" applyAlignment="true" applyProtection="true">
      <alignment horizontal="general" vertical="bottom" textRotation="0" wrapText="false" indent="0" shrinkToFit="false"/>
      <protection locked="true" hidden="false"/>
    </xf>
    <xf numFmtId="177" fontId="0" fillId="2" borderId="38" xfId="15" applyFont="true" applyBorder="true" applyAlignment="true" applyProtection="true">
      <alignment horizontal="general" vertical="bottom" textRotation="0" wrapText="false" indent="0" shrinkToFit="false"/>
      <protection locked="true" hidden="false"/>
    </xf>
    <xf numFmtId="177" fontId="0" fillId="0" borderId="1" xfId="15" applyFont="true" applyBorder="true" applyAlignment="true" applyProtection="true">
      <alignment horizontal="general" vertical="bottom" textRotation="0" wrapText="false" indent="0" shrinkToFit="false"/>
      <protection locked="true" hidden="false"/>
    </xf>
    <xf numFmtId="164" fontId="0" fillId="0" borderId="39" xfId="0" applyFont="true" applyBorder="true" applyAlignment="false" applyProtection="fals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64" fontId="0" fillId="2" borderId="39" xfId="0" applyFont="fals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true" applyProtection="false">
      <alignment horizontal="center" vertical="bottom" textRotation="0" wrapText="false" indent="0" shrinkToFit="false"/>
      <protection locked="true" hidden="false"/>
    </xf>
    <xf numFmtId="177" fontId="0" fillId="2" borderId="39" xfId="15" applyFont="true" applyBorder="true" applyAlignment="true" applyProtection="true">
      <alignment horizontal="general" vertical="bottom" textRotation="0" wrapText="false" indent="0" shrinkToFit="false"/>
      <protection locked="true" hidden="false"/>
    </xf>
    <xf numFmtId="177" fontId="0" fillId="2" borderId="41" xfId="15" applyFont="true" applyBorder="true" applyAlignment="true" applyProtection="true">
      <alignment horizontal="general" vertical="bottom" textRotation="0" wrapText="false" indent="0" shrinkToFit="false"/>
      <protection locked="true" hidden="false"/>
    </xf>
    <xf numFmtId="177" fontId="0" fillId="2" borderId="42" xfId="15" applyFont="true" applyBorder="true" applyAlignment="true" applyProtection="tru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0" fillId="0" borderId="41" xfId="0" applyFont="false" applyBorder="true" applyAlignment="true" applyProtection="false">
      <alignment horizontal="right"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77" fontId="9" fillId="5" borderId="39" xfId="15" applyFont="true" applyBorder="true" applyAlignment="true" applyProtection="true">
      <alignment horizontal="general" vertical="bottom" textRotation="0" wrapText="false" indent="0" shrinkToFit="false"/>
      <protection locked="true" hidden="false"/>
    </xf>
    <xf numFmtId="177" fontId="0" fillId="5" borderId="41" xfId="15" applyFont="true" applyBorder="true" applyAlignment="true" applyProtection="true">
      <alignment horizontal="general" vertical="bottom" textRotation="0" wrapText="false" indent="0" shrinkToFit="false"/>
      <protection locked="true" hidden="false"/>
    </xf>
    <xf numFmtId="177" fontId="0" fillId="5" borderId="39" xfId="15" applyFont="true" applyBorder="true" applyAlignment="true" applyProtection="true">
      <alignment horizontal="general" vertical="bottom" textRotation="0" wrapText="false" indent="0" shrinkToFit="false"/>
      <protection locked="true" hidden="false"/>
    </xf>
    <xf numFmtId="177" fontId="0" fillId="5" borderId="42" xfId="15" applyFont="true" applyBorder="true" applyAlignment="true" applyProtection="true">
      <alignment horizontal="general" vertical="bottom" textRotation="0" wrapText="false" indent="0" shrinkToFit="false"/>
      <protection locked="true" hidden="false"/>
    </xf>
    <xf numFmtId="172" fontId="0" fillId="0" borderId="41" xfId="15" applyFont="true" applyBorder="true" applyAlignment="true" applyProtection="true">
      <alignment horizontal="right" vertical="bottom" textRotation="0" wrapText="false" indent="0" shrinkToFit="false"/>
      <protection locked="true" hidden="false"/>
    </xf>
    <xf numFmtId="169" fontId="0" fillId="2" borderId="39" xfId="0" applyFont="false" applyBorder="true" applyAlignment="false" applyProtection="false">
      <alignment horizontal="general" vertical="bottom" textRotation="0" wrapText="false" indent="0" shrinkToFit="false"/>
      <protection locked="true" hidden="false"/>
    </xf>
    <xf numFmtId="169" fontId="0" fillId="0" borderId="40" xfId="0" applyFont="false" applyBorder="true" applyAlignment="false" applyProtection="false">
      <alignment horizontal="general" vertical="bottom" textRotation="0" wrapText="false" indent="0" shrinkToFit="false"/>
      <protection locked="true" hidden="false"/>
    </xf>
    <xf numFmtId="169" fontId="0" fillId="0" borderId="41" xfId="15" applyFont="true" applyBorder="true" applyAlignment="true" applyProtection="true">
      <alignment horizontal="right" vertical="bottom" textRotation="0" wrapText="false" indent="0" shrinkToFit="false"/>
      <protection locked="true" hidden="false"/>
    </xf>
    <xf numFmtId="169" fontId="0" fillId="0" borderId="42" xfId="0" applyFont="false" applyBorder="true" applyAlignment="false" applyProtection="false">
      <alignment horizontal="general" vertical="bottom" textRotation="0" wrapText="false" indent="0" shrinkToFit="false"/>
      <protection locked="true" hidden="false"/>
    </xf>
    <xf numFmtId="172" fontId="0" fillId="0" borderId="41" xfId="15" applyFont="true" applyBorder="true" applyAlignment="true" applyProtection="true">
      <alignment horizontal="center" vertical="bottom" textRotation="0" wrapText="false" indent="0" shrinkToFit="false"/>
      <protection locked="true" hidden="false"/>
    </xf>
    <xf numFmtId="172" fontId="0" fillId="0" borderId="41" xfId="15" applyFont="true" applyBorder="true" applyAlignment="true" applyProtection="true">
      <alignment horizontal="general" vertical="bottom" textRotation="0" wrapText="false" indent="0" shrinkToFit="false"/>
      <protection locked="true" hidden="false"/>
    </xf>
    <xf numFmtId="172" fontId="0" fillId="0" borderId="11" xfId="15" applyFont="true" applyBorder="true" applyAlignment="true" applyProtection="true">
      <alignment horizontal="center" vertical="bottom" textRotation="0" wrapText="false" indent="0" shrinkToFit="false"/>
      <protection locked="true" hidden="false"/>
    </xf>
    <xf numFmtId="177" fontId="0" fillId="2" borderId="8" xfId="15" applyFont="true" applyBorder="true" applyAlignment="true" applyProtection="true">
      <alignment horizontal="general" vertical="bottom" textRotation="0" wrapText="false" indent="0" shrinkToFit="false"/>
      <protection locked="true" hidden="false"/>
    </xf>
    <xf numFmtId="177" fontId="0" fillId="2" borderId="11" xfId="15" applyFont="true" applyBorder="true" applyAlignment="true" applyProtection="true">
      <alignment horizontal="general" vertical="bottom" textRotation="0" wrapText="false" indent="0" shrinkToFit="false"/>
      <protection locked="true" hidden="false"/>
    </xf>
    <xf numFmtId="177" fontId="0" fillId="2" borderId="12" xfId="15" applyFont="true" applyBorder="true" applyAlignment="true" applyProtection="true">
      <alignment horizontal="general" vertical="bottom" textRotation="0" wrapText="false" indent="0" shrinkToFit="false"/>
      <protection locked="true" hidden="false"/>
    </xf>
    <xf numFmtId="177" fontId="0" fillId="3" borderId="14" xfId="15" applyFont="true" applyBorder="true" applyAlignment="true" applyProtection="true">
      <alignment horizontal="general" vertical="bottom" textRotation="0" wrapText="false" indent="0" shrinkToFit="false"/>
      <protection locked="true" hidden="false"/>
    </xf>
    <xf numFmtId="177" fontId="0" fillId="3" borderId="15" xfId="15" applyFont="true" applyBorder="true" applyAlignment="true" applyProtection="true">
      <alignment horizontal="general" vertical="bottom" textRotation="0" wrapText="false" indent="0" shrinkToFit="false"/>
      <protection locked="true" hidden="false"/>
    </xf>
    <xf numFmtId="177" fontId="0" fillId="3" borderId="1" xfId="15"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true" applyProtection="false">
      <alignment horizontal="right" vertical="bottom" textRotation="0" wrapText="false" indent="0" shrinkToFit="false"/>
      <protection locked="true" hidden="false"/>
    </xf>
    <xf numFmtId="177" fontId="0" fillId="0" borderId="0" xfId="15" applyFont="true" applyBorder="true" applyAlignment="true" applyProtection="true">
      <alignment horizontal="general" vertical="bottom" textRotation="0" wrapText="false" indent="0" shrinkToFit="false"/>
      <protection locked="true" hidden="false"/>
    </xf>
    <xf numFmtId="164" fontId="5" fillId="5" borderId="13"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0" fillId="5" borderId="1"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0" fillId="5" borderId="1"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77" fontId="0" fillId="0" borderId="3" xfId="15" applyFont="true" applyBorder="true" applyAlignment="true" applyProtection="true">
      <alignment horizontal="general" vertical="bottom" textRotation="0" wrapText="false" indent="0" shrinkToFit="false"/>
      <protection locked="true" hidden="false"/>
    </xf>
    <xf numFmtId="179" fontId="0" fillId="0" borderId="6" xfId="15" applyFont="true" applyBorder="true" applyAlignment="true" applyProtection="true">
      <alignment horizontal="center" vertical="bottom" textRotation="0" wrapText="false" indent="0" shrinkToFit="false"/>
      <protection locked="true" hidden="false"/>
    </xf>
    <xf numFmtId="177" fontId="0" fillId="7" borderId="3" xfId="15" applyFont="true" applyBorder="true" applyAlignment="true" applyProtection="true">
      <alignment horizontal="center" vertical="bottom" textRotation="0" wrapText="false" indent="0" shrinkToFit="false"/>
      <protection locked="true" hidden="false"/>
    </xf>
    <xf numFmtId="177" fontId="0" fillId="7" borderId="0" xfId="15" applyFont="true" applyBorder="true" applyAlignment="true" applyProtection="true">
      <alignment horizontal="center" vertical="bottom" textRotation="0" wrapText="fals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9" fontId="0" fillId="7" borderId="0" xfId="0" applyFont="false" applyBorder="true" applyAlignment="true" applyProtection="false">
      <alignment horizontal="center" vertical="bottom" textRotation="0" wrapText="false" indent="0" shrinkToFit="false"/>
      <protection locked="true" hidden="false"/>
    </xf>
    <xf numFmtId="177" fontId="0" fillId="0" borderId="8" xfId="15" applyFont="true" applyBorder="true" applyAlignment="true" applyProtection="true">
      <alignment horizontal="center" vertical="bottom" textRotation="0" wrapText="false" indent="0" shrinkToFit="false"/>
      <protection locked="true" hidden="false"/>
    </xf>
    <xf numFmtId="177" fontId="0" fillId="0" borderId="12" xfId="15" applyFont="true" applyBorder="true" applyAlignment="true" applyProtection="true">
      <alignment horizontal="center" vertical="bottom" textRotation="0" wrapText="false" indent="0" shrinkToFit="false"/>
      <protection locked="true" hidden="false"/>
    </xf>
    <xf numFmtId="177" fontId="0" fillId="0" borderId="0" xfId="15" applyFont="true" applyBorder="true" applyAlignment="true" applyProtection="true">
      <alignment horizontal="center" vertical="bottom" textRotation="0" wrapText="false" indent="0" shrinkToFit="false"/>
      <protection locked="true" hidden="false"/>
    </xf>
    <xf numFmtId="177" fontId="0" fillId="7" borderId="8" xfId="15" applyFont="true" applyBorder="true" applyAlignment="true" applyProtection="true">
      <alignment horizontal="general" vertical="bottom" textRotation="0" wrapText="false" indent="0" shrinkToFit="false"/>
      <protection locked="true" hidden="false"/>
    </xf>
    <xf numFmtId="164" fontId="0" fillId="7" borderId="8" xfId="0" applyFont="true" applyBorder="true" applyAlignment="true" applyProtection="false">
      <alignment horizontal="center" vertical="bottom" textRotation="0" wrapText="false" indent="0" shrinkToFit="false"/>
      <protection locked="true" hidden="false"/>
    </xf>
    <xf numFmtId="164" fontId="5" fillId="0" borderId="39" xfId="0" applyFont="true" applyBorder="true" applyAlignment="false" applyProtection="false">
      <alignment horizontal="general" vertical="bottom" textRotation="0" wrapText="false" indent="0" shrinkToFit="false"/>
      <protection locked="true" hidden="false"/>
    </xf>
    <xf numFmtId="169" fontId="0" fillId="0" borderId="39" xfId="0" applyFont="false" applyBorder="true" applyAlignment="false" applyProtection="false">
      <alignment horizontal="general" vertical="bottom" textRotation="0" wrapText="false" indent="0" shrinkToFit="false"/>
      <protection locked="true" hidden="false"/>
    </xf>
    <xf numFmtId="169" fontId="0" fillId="7" borderId="0" xfId="0" applyFont="false" applyBorder="true" applyAlignment="false" applyProtection="false">
      <alignment horizontal="general" vertical="bottom" textRotation="0" wrapText="false" indent="0" shrinkToFit="false"/>
      <protection locked="true" hidden="false"/>
    </xf>
    <xf numFmtId="177" fontId="0" fillId="0" borderId="39" xfId="15" applyFont="true" applyBorder="true" applyAlignment="true" applyProtection="true">
      <alignment horizontal="general" vertical="bottom" textRotation="0" wrapText="false" indent="0" shrinkToFit="false"/>
      <protection locked="true" hidden="false"/>
    </xf>
    <xf numFmtId="177" fontId="0" fillId="7" borderId="0" xfId="15" applyFont="true" applyBorder="true" applyAlignment="true" applyProtection="true">
      <alignment horizontal="general" vertical="bottom" textRotation="0" wrapText="false" indent="0" shrinkToFit="false"/>
      <protection locked="true" hidden="false"/>
    </xf>
    <xf numFmtId="169" fontId="0" fillId="0" borderId="43" xfId="0" applyFont="false" applyBorder="true" applyAlignment="false" applyProtection="false">
      <alignment horizontal="general" vertical="bottom" textRotation="0" wrapText="false" indent="0" shrinkToFit="false"/>
      <protection locked="true" hidden="false"/>
    </xf>
    <xf numFmtId="177" fontId="0" fillId="0" borderId="43" xfId="15" applyFont="true" applyBorder="true" applyAlignment="true" applyProtection="true">
      <alignment horizontal="general" vertical="bottom" textRotation="0" wrapText="false" indent="0" shrinkToFit="false"/>
      <protection locked="true" hidden="false"/>
    </xf>
    <xf numFmtId="164" fontId="5" fillId="0" borderId="40" xfId="0" applyFont="true" applyBorder="true" applyAlignment="true" applyProtection="false">
      <alignment horizontal="right" vertical="bottom" textRotation="0" wrapText="false" indent="0" shrinkToFit="false"/>
      <protection locked="true" hidden="false"/>
    </xf>
    <xf numFmtId="164" fontId="5" fillId="0" borderId="42"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77" fontId="5" fillId="0" borderId="44" xfId="15" applyFont="true" applyBorder="true" applyAlignment="true" applyProtection="true">
      <alignment horizontal="general" vertical="bottom" textRotation="0" wrapText="false" indent="0" shrinkToFit="false"/>
      <protection locked="true" hidden="false"/>
    </xf>
    <xf numFmtId="169" fontId="5" fillId="7" borderId="0" xfId="0" applyFont="true" applyBorder="true" applyAlignment="false" applyProtection="false">
      <alignment horizontal="general" vertical="bottom" textRotation="0" wrapText="false" indent="0" shrinkToFit="false"/>
      <protection locked="true" hidden="false"/>
    </xf>
    <xf numFmtId="177" fontId="5" fillId="0" borderId="0" xfId="15" applyFont="true" applyBorder="true" applyAlignment="true" applyProtection="true">
      <alignment horizontal="general" vertical="bottom" textRotation="0" wrapText="false" indent="0" shrinkToFit="false"/>
      <protection locked="true" hidden="false"/>
    </xf>
    <xf numFmtId="177" fontId="5" fillId="0" borderId="35" xfId="15" applyFont="true" applyBorder="true" applyAlignment="true" applyProtection="true">
      <alignment horizontal="general" vertical="bottom" textRotation="0" wrapText="false" indent="0" shrinkToFit="false"/>
      <protection locked="true" hidden="false"/>
    </xf>
    <xf numFmtId="177" fontId="5" fillId="7" borderId="0" xfId="15" applyFont="true" applyBorder="true" applyAlignment="true" applyProtection="true">
      <alignment horizontal="general" vertical="bottom" textRotation="0" wrapText="false" indent="0" shrinkToFit="false"/>
      <protection locked="true" hidden="false"/>
    </xf>
    <xf numFmtId="177" fontId="0" fillId="5" borderId="43" xfId="15" applyFont="true" applyBorder="true" applyAlignment="true" applyProtection="true">
      <alignment horizontal="general" vertical="bottom" textRotation="0" wrapText="false" indent="0" shrinkToFit="false"/>
      <protection locked="true" hidden="false"/>
    </xf>
    <xf numFmtId="177" fontId="5" fillId="0" borderId="1" xfId="15" applyFont="true" applyBorder="true" applyAlignment="true" applyProtection="true">
      <alignment horizontal="general" vertical="bottom" textRotation="0" wrapText="false" indent="0" shrinkToFit="false"/>
      <protection locked="true" hidden="false"/>
    </xf>
    <xf numFmtId="164" fontId="5" fillId="0" borderId="40" xfId="0" applyFont="true" applyBorder="true" applyAlignment="false" applyProtection="false">
      <alignment horizontal="general" vertical="bottom" textRotation="0" wrapText="false" indent="0" shrinkToFit="false"/>
      <protection locked="true" hidden="false"/>
    </xf>
    <xf numFmtId="169" fontId="0" fillId="0" borderId="44" xfId="0" applyFont="false" applyBorder="true" applyAlignment="false" applyProtection="false">
      <alignment horizontal="general" vertical="bottom" textRotation="0" wrapText="false" indent="0" shrinkToFit="false"/>
      <protection locked="true" hidden="false"/>
    </xf>
    <xf numFmtId="177" fontId="0" fillId="0" borderId="44" xfId="15" applyFont="true" applyBorder="true" applyAlignment="true" applyProtection="true">
      <alignment horizontal="general" vertical="bottom" textRotation="0" wrapText="false" indent="0" shrinkToFit="false"/>
      <protection locked="true" hidden="false"/>
    </xf>
    <xf numFmtId="177" fontId="5" fillId="0" borderId="45" xfId="15" applyFont="true" applyBorder="true" applyAlignment="true" applyProtection="true">
      <alignment horizontal="general" vertical="bottom" textRotation="0" wrapText="false" indent="0" shrinkToFit="false"/>
      <protection locked="true" hidden="false"/>
    </xf>
    <xf numFmtId="164" fontId="5" fillId="0" borderId="46" xfId="0" applyFont="true" applyBorder="true" applyAlignment="false" applyProtection="false">
      <alignment horizontal="general" vertical="bottom" textRotation="0" wrapText="false" indent="0" shrinkToFit="false"/>
      <protection locked="true" hidden="false"/>
    </xf>
    <xf numFmtId="164" fontId="5" fillId="0" borderId="47" xfId="0" applyFont="true" applyBorder="true" applyAlignment="false" applyProtection="false">
      <alignment horizontal="general" vertical="bottom" textRotation="0" wrapText="false" indent="0" shrinkToFit="false"/>
      <protection locked="true" hidden="false"/>
    </xf>
    <xf numFmtId="177" fontId="5" fillId="0" borderId="48" xfId="15" applyFont="true" applyBorder="true" applyAlignment="true" applyProtection="true">
      <alignment horizontal="general" vertical="bottom" textRotation="0" wrapText="false" indent="0" shrinkToFit="false"/>
      <protection locked="true" hidden="false"/>
    </xf>
    <xf numFmtId="169" fontId="5" fillId="7" borderId="11" xfId="0" applyFont="true" applyBorder="true" applyAlignment="false" applyProtection="false">
      <alignment horizontal="general" vertical="bottom" textRotation="0" wrapText="false" indent="0" shrinkToFit="false"/>
      <protection locked="true" hidden="false"/>
    </xf>
    <xf numFmtId="177" fontId="14" fillId="7" borderId="0" xfId="15" applyFont="true" applyBorder="true" applyAlignment="true" applyProtection="tru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9" fontId="0" fillId="0" borderId="35" xfId="0" applyFont="false" applyBorder="true" applyAlignment="false" applyProtection="false">
      <alignment horizontal="general" vertical="bottom" textRotation="0" wrapText="false" indent="0" shrinkToFit="false"/>
      <protection locked="true" hidden="false"/>
    </xf>
    <xf numFmtId="170" fontId="0" fillId="0" borderId="35" xfId="0" applyFont="false" applyBorder="true" applyAlignment="false" applyProtection="false">
      <alignment horizontal="general" vertical="bottom" textRotation="0" wrapText="false" indent="0" shrinkToFit="false"/>
      <protection locked="true" hidden="false"/>
    </xf>
    <xf numFmtId="177" fontId="0" fillId="0" borderId="35" xfId="15" applyFont="true" applyBorder="true" applyAlignment="true" applyProtection="true">
      <alignment horizontal="general" vertical="bottom" textRotation="0" wrapText="false" indent="0" shrinkToFit="false"/>
      <protection locked="true" hidden="false"/>
    </xf>
    <xf numFmtId="170" fontId="0" fillId="0" borderId="39" xfId="0" applyFont="false" applyBorder="true" applyAlignment="false" applyProtection="false">
      <alignment horizontal="general" vertical="bottom" textRotation="0" wrapText="false" indent="0" shrinkToFit="false"/>
      <protection locked="true" hidden="false"/>
    </xf>
    <xf numFmtId="169" fontId="0" fillId="0" borderId="49" xfId="0" applyFont="false" applyBorder="true" applyAlignment="false" applyProtection="false">
      <alignment horizontal="general" vertical="bottom" textRotation="0" wrapText="false" indent="0" shrinkToFit="false"/>
      <protection locked="true" hidden="false"/>
    </xf>
    <xf numFmtId="170" fontId="0" fillId="0" borderId="49" xfId="0" applyFont="false" applyBorder="true" applyAlignment="false" applyProtection="false">
      <alignment horizontal="general" vertical="bottom" textRotation="0" wrapText="false" indent="0" shrinkToFit="false"/>
      <protection locked="true" hidden="false"/>
    </xf>
    <xf numFmtId="177" fontId="0" fillId="0" borderId="49" xfId="15"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77" fontId="5" fillId="0" borderId="48" xfId="0" applyFont="true" applyBorder="true" applyAlignment="false" applyProtection="false">
      <alignment horizontal="general" vertical="bottom" textRotation="0" wrapText="false" indent="0" shrinkToFit="false"/>
      <protection locked="true" hidden="false"/>
    </xf>
    <xf numFmtId="177" fontId="5" fillId="0" borderId="0" xfId="0" applyFont="true" applyBorder="false" applyAlignment="false" applyProtection="false">
      <alignment horizontal="general" vertical="bottom" textRotation="0" wrapText="false" indent="0" shrinkToFit="false"/>
      <protection locked="true" hidden="false"/>
    </xf>
    <xf numFmtId="170" fontId="5" fillId="0" borderId="8" xfId="0" applyFont="true" applyBorder="true" applyAlignment="false" applyProtection="false">
      <alignment horizontal="general" vertical="bottom" textRotation="0" wrapText="false" indent="0" shrinkToFit="false"/>
      <protection locked="true" hidden="false"/>
    </xf>
    <xf numFmtId="177" fontId="5" fillId="0" borderId="50" xfId="0" applyFont="true" applyBorder="true" applyAlignment="false" applyProtection="false">
      <alignment horizontal="general" vertical="bottom" textRotation="0" wrapText="false" indent="0" shrinkToFit="false"/>
      <protection locked="true" hidden="false"/>
    </xf>
    <xf numFmtId="177" fontId="0" fillId="0" borderId="8" xfId="0" applyFont="false" applyBorder="true" applyAlignment="false" applyProtection="false">
      <alignment horizontal="general"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7" fontId="0" fillId="0" borderId="7" xfId="0" applyFont="false" applyBorder="true" applyAlignment="false" applyProtection="false">
      <alignment horizontal="general" vertical="bottom" textRotation="0" wrapText="false" indent="0" shrinkToFit="false"/>
      <protection locked="true" hidden="false"/>
    </xf>
    <xf numFmtId="177" fontId="0" fillId="0" borderId="51"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159480</xdr:colOff>
      <xdr:row>3</xdr:row>
      <xdr:rowOff>142920</xdr:rowOff>
    </xdr:from>
    <xdr:to>
      <xdr:col>0</xdr:col>
      <xdr:colOff>239760</xdr:colOff>
      <xdr:row>5</xdr:row>
      <xdr:rowOff>19080</xdr:rowOff>
    </xdr:to>
    <xdr:sp>
      <xdr:nvSpPr>
        <xdr:cNvPr id="0" name="Text 3"/>
        <xdr:cNvSpPr/>
      </xdr:nvSpPr>
      <xdr:spPr>
        <a:xfrm>
          <a:off x="159480" y="762120"/>
          <a:ext cx="80280" cy="199800"/>
        </a:xfrm>
        <a:prstGeom prst="rect">
          <a:avLst/>
        </a:prstGeom>
        <a:noFill/>
        <a:ln w="0">
          <a:noFill/>
        </a:ln>
      </xdr:spPr>
      <xdr:style>
        <a:lnRef idx="0"/>
        <a:fillRef idx="0"/>
        <a:effectRef idx="0"/>
        <a:fontRef idx="minor"/>
      </xdr:style>
    </xdr:sp>
    <xdr:clientData/>
  </xdr:twoCellAnchor>
  <xdr:twoCellAnchor editAs="oneCell">
    <xdr:from>
      <xdr:col>0</xdr:col>
      <xdr:colOff>0</xdr:colOff>
      <xdr:row>19</xdr:row>
      <xdr:rowOff>38160</xdr:rowOff>
    </xdr:from>
    <xdr:to>
      <xdr:col>8</xdr:col>
      <xdr:colOff>645120</xdr:colOff>
      <xdr:row>24</xdr:row>
      <xdr:rowOff>57240</xdr:rowOff>
    </xdr:to>
    <xdr:pic>
      <xdr:nvPicPr>
        <xdr:cNvPr id="1" name="Picture 19" descr=""/>
        <xdr:cNvPicPr/>
      </xdr:nvPicPr>
      <xdr:blipFill>
        <a:blip r:embed="rId1"/>
        <a:stretch/>
      </xdr:blipFill>
      <xdr:spPr>
        <a:xfrm>
          <a:off x="0" y="3247920"/>
          <a:ext cx="5750640" cy="828720"/>
        </a:xfrm>
        <a:prstGeom prst="rect">
          <a:avLst/>
        </a:prstGeom>
        <a:noFill/>
        <a:ln w="0">
          <a:noFill/>
        </a:ln>
      </xdr:spPr>
    </xdr:pic>
    <xdr:clientData/>
  </xdr:twoCellAnchor>
  <xdr:twoCellAnchor editAs="oneCell">
    <xdr:from>
      <xdr:col>0</xdr:col>
      <xdr:colOff>0</xdr:colOff>
      <xdr:row>24</xdr:row>
      <xdr:rowOff>95760</xdr:rowOff>
    </xdr:from>
    <xdr:to>
      <xdr:col>8</xdr:col>
      <xdr:colOff>645120</xdr:colOff>
      <xdr:row>27</xdr:row>
      <xdr:rowOff>133560</xdr:rowOff>
    </xdr:to>
    <xdr:pic>
      <xdr:nvPicPr>
        <xdr:cNvPr id="2" name="Picture 36" descr=""/>
        <xdr:cNvPicPr/>
      </xdr:nvPicPr>
      <xdr:blipFill>
        <a:blip r:embed="rId2"/>
        <a:stretch/>
      </xdr:blipFill>
      <xdr:spPr>
        <a:xfrm>
          <a:off x="0" y="4115160"/>
          <a:ext cx="5750640" cy="523800"/>
        </a:xfrm>
        <a:prstGeom prst="rect">
          <a:avLst/>
        </a:prstGeom>
        <a:noFill/>
        <a:ln w="0">
          <a:noFill/>
        </a:ln>
      </xdr:spPr>
    </xdr:pic>
    <xdr:clientData/>
  </xdr:twoCellAnchor>
  <xdr:twoCellAnchor editAs="oneCell">
    <xdr:from>
      <xdr:col>0</xdr:col>
      <xdr:colOff>0</xdr:colOff>
      <xdr:row>28</xdr:row>
      <xdr:rowOff>95400</xdr:rowOff>
    </xdr:from>
    <xdr:to>
      <xdr:col>8</xdr:col>
      <xdr:colOff>645120</xdr:colOff>
      <xdr:row>40</xdr:row>
      <xdr:rowOff>47520</xdr:rowOff>
    </xdr:to>
    <xdr:pic>
      <xdr:nvPicPr>
        <xdr:cNvPr id="3" name="Picture 44" descr=""/>
        <xdr:cNvPicPr/>
      </xdr:nvPicPr>
      <xdr:blipFill>
        <a:blip r:embed="rId3"/>
        <a:stretch/>
      </xdr:blipFill>
      <xdr:spPr>
        <a:xfrm>
          <a:off x="0" y="4762800"/>
          <a:ext cx="5750640" cy="1895040"/>
        </a:xfrm>
        <a:prstGeom prst="rect">
          <a:avLst/>
        </a:prstGeom>
        <a:noFill/>
        <a:ln w="0">
          <a:noFill/>
        </a:ln>
      </xdr:spPr>
    </xdr:pic>
    <xdr:clientData/>
  </xdr:twoCellAnchor>
  <xdr:twoCellAnchor editAs="oneCell">
    <xdr:from>
      <xdr:col>0</xdr:col>
      <xdr:colOff>0</xdr:colOff>
      <xdr:row>41</xdr:row>
      <xdr:rowOff>19080</xdr:rowOff>
    </xdr:from>
    <xdr:to>
      <xdr:col>8</xdr:col>
      <xdr:colOff>645120</xdr:colOff>
      <xdr:row>53</xdr:row>
      <xdr:rowOff>9720</xdr:rowOff>
    </xdr:to>
    <xdr:pic>
      <xdr:nvPicPr>
        <xdr:cNvPr id="4" name="Picture 46" descr=""/>
        <xdr:cNvPicPr/>
      </xdr:nvPicPr>
      <xdr:blipFill>
        <a:blip r:embed="rId4"/>
        <a:stretch/>
      </xdr:blipFill>
      <xdr:spPr>
        <a:xfrm>
          <a:off x="0" y="6791400"/>
          <a:ext cx="5750640" cy="1933560"/>
        </a:xfrm>
        <a:prstGeom prst="rect">
          <a:avLst/>
        </a:prstGeom>
        <a:noFill/>
        <a:ln w="0">
          <a:noFill/>
        </a:ln>
      </xdr:spPr>
    </xdr:pic>
    <xdr:clientData/>
  </xdr:twoCellAnchor>
  <xdr:twoCellAnchor editAs="oneCell">
    <xdr:from>
      <xdr:col>0</xdr:col>
      <xdr:colOff>0</xdr:colOff>
      <xdr:row>2</xdr:row>
      <xdr:rowOff>0</xdr:rowOff>
    </xdr:from>
    <xdr:to>
      <xdr:col>8</xdr:col>
      <xdr:colOff>645120</xdr:colOff>
      <xdr:row>18</xdr:row>
      <xdr:rowOff>123840</xdr:rowOff>
    </xdr:to>
    <xdr:pic>
      <xdr:nvPicPr>
        <xdr:cNvPr id="5" name="Picture 47" descr=""/>
        <xdr:cNvPicPr/>
      </xdr:nvPicPr>
      <xdr:blipFill>
        <a:blip r:embed="rId5"/>
        <a:stretch/>
      </xdr:blipFill>
      <xdr:spPr>
        <a:xfrm>
          <a:off x="0" y="457200"/>
          <a:ext cx="5750640" cy="2714760"/>
        </a:xfrm>
        <a:prstGeom prst="rect">
          <a:avLst/>
        </a:prstGeom>
        <a:noFill/>
        <a:ln w="0">
          <a:noFill/>
        </a:ln>
      </xdr:spPr>
    </xdr:pic>
    <xdr:clientData/>
  </xdr:twoCellAnchor>
  <xdr:twoCellAnchor editAs="oneCell">
    <xdr:from>
      <xdr:col>0</xdr:col>
      <xdr:colOff>0</xdr:colOff>
      <xdr:row>53</xdr:row>
      <xdr:rowOff>0</xdr:rowOff>
    </xdr:from>
    <xdr:to>
      <xdr:col>8</xdr:col>
      <xdr:colOff>645120</xdr:colOff>
      <xdr:row>59</xdr:row>
      <xdr:rowOff>114480</xdr:rowOff>
    </xdr:to>
    <xdr:pic>
      <xdr:nvPicPr>
        <xdr:cNvPr id="6" name="Picture 49" descr=""/>
        <xdr:cNvPicPr/>
      </xdr:nvPicPr>
      <xdr:blipFill>
        <a:blip r:embed="rId6"/>
        <a:stretch/>
      </xdr:blipFill>
      <xdr:spPr>
        <a:xfrm>
          <a:off x="0" y="8715240"/>
          <a:ext cx="5750640" cy="10861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885960</xdr:colOff>
      <xdr:row>6</xdr:row>
      <xdr:rowOff>0</xdr:rowOff>
    </xdr:from>
    <xdr:to>
      <xdr:col>5</xdr:col>
      <xdr:colOff>161280</xdr:colOff>
      <xdr:row>9</xdr:row>
      <xdr:rowOff>9720</xdr:rowOff>
    </xdr:to>
    <xdr:sp>
      <xdr:nvSpPr>
        <xdr:cNvPr id="7" name="Text 4"/>
        <xdr:cNvSpPr/>
      </xdr:nvSpPr>
      <xdr:spPr>
        <a:xfrm>
          <a:off x="1801080" y="971640"/>
          <a:ext cx="247500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twoCellAnchor editAs="oneCell">
    <xdr:from>
      <xdr:col>8</xdr:col>
      <xdr:colOff>160920</xdr:colOff>
      <xdr:row>7</xdr:row>
      <xdr:rowOff>114480</xdr:rowOff>
    </xdr:from>
    <xdr:to>
      <xdr:col>12</xdr:col>
      <xdr:colOff>302040</xdr:colOff>
      <xdr:row>9</xdr:row>
      <xdr:rowOff>1440</xdr:rowOff>
    </xdr:to>
    <xdr:sp>
      <xdr:nvSpPr>
        <xdr:cNvPr id="8" name="Text 5"/>
        <xdr:cNvSpPr/>
      </xdr:nvSpPr>
      <xdr:spPr>
        <a:xfrm>
          <a:off x="5713920" y="1133640"/>
          <a:ext cx="178956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312120</xdr:colOff>
      <xdr:row>9</xdr:row>
      <xdr:rowOff>0</xdr:rowOff>
    </xdr:from>
    <xdr:to>
      <xdr:col>12</xdr:col>
      <xdr:colOff>332280</xdr:colOff>
      <xdr:row>11</xdr:row>
      <xdr:rowOff>19080</xdr:rowOff>
    </xdr:to>
    <xdr:sp>
      <xdr:nvSpPr>
        <xdr:cNvPr id="9" name="Text 1"/>
        <xdr:cNvSpPr/>
      </xdr:nvSpPr>
      <xdr:spPr>
        <a:xfrm>
          <a:off x="3384720" y="1295280"/>
          <a:ext cx="3324240" cy="24768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solidFill>
                <a:srgbClr val="0000ff"/>
              </a:solidFill>
              <a:effectLst/>
              <a:uFillTx/>
              <a:latin typeface="Arial"/>
            </a:rPr>
            <a:t>*** All fields are calculated -- no input required ***</a:t>
          </a:r>
          <a:endParaRPr b="0" lang="en-US" sz="1000" strike="noStrike" u="none">
            <a:effectLst/>
            <a:uFillTx/>
            <a:latin typeface="Times New Roman"/>
          </a:endParaRPr>
        </a:p>
      </xdr:txBody>
    </xdr:sp>
    <xdr:clientData/>
  </xdr:twoCellAnchor>
  <xdr:twoCellAnchor editAs="oneCell">
    <xdr:from>
      <xdr:col>4</xdr:col>
      <xdr:colOff>593640</xdr:colOff>
      <xdr:row>5</xdr:row>
      <xdr:rowOff>19080</xdr:rowOff>
    </xdr:from>
    <xdr:to>
      <xdr:col>8</xdr:col>
      <xdr:colOff>362520</xdr:colOff>
      <xdr:row>7</xdr:row>
      <xdr:rowOff>76320</xdr:rowOff>
    </xdr:to>
    <xdr:sp>
      <xdr:nvSpPr>
        <xdr:cNvPr id="10" name="Text 3"/>
        <xdr:cNvSpPr/>
      </xdr:nvSpPr>
      <xdr:spPr>
        <a:xfrm>
          <a:off x="3666240" y="828720"/>
          <a:ext cx="250956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180360</xdr:colOff>
      <xdr:row>11</xdr:row>
      <xdr:rowOff>86040</xdr:rowOff>
    </xdr:from>
    <xdr:to>
      <xdr:col>19</xdr:col>
      <xdr:colOff>20520</xdr:colOff>
      <xdr:row>11</xdr:row>
      <xdr:rowOff>86040</xdr:rowOff>
    </xdr:to>
    <xdr:sp>
      <xdr:nvSpPr>
        <xdr:cNvPr id="11" name="Line 11"/>
        <xdr:cNvSpPr/>
      </xdr:nvSpPr>
      <xdr:spPr>
        <a:xfrm>
          <a:off x="180360" y="1762560"/>
          <a:ext cx="9694800" cy="0"/>
        </a:xfrm>
        <a:prstGeom prst="line">
          <a:avLst/>
        </a:prstGeom>
        <a:ln w="57240">
          <a:solidFill>
            <a:srgbClr val="000080"/>
          </a:solidFill>
          <a:miter/>
        </a:ln>
      </xdr:spPr>
      <xdr:style>
        <a:lnRef idx="0"/>
        <a:fillRef idx="0"/>
        <a:effectRef idx="0"/>
        <a:fontRef idx="minor"/>
      </xdr:style>
    </xdr:sp>
    <xdr:clientData/>
  </xdr:twoCellAnchor>
  <xdr:twoCellAnchor editAs="oneCell">
    <xdr:from>
      <xdr:col>1</xdr:col>
      <xdr:colOff>260640</xdr:colOff>
      <xdr:row>9</xdr:row>
      <xdr:rowOff>75960</xdr:rowOff>
    </xdr:from>
    <xdr:to>
      <xdr:col>2</xdr:col>
      <xdr:colOff>362520</xdr:colOff>
      <xdr:row>10</xdr:row>
      <xdr:rowOff>124920</xdr:rowOff>
    </xdr:to>
    <xdr:sp>
      <xdr:nvSpPr>
        <xdr:cNvPr id="12" name="Text 13"/>
        <xdr:cNvSpPr/>
      </xdr:nvSpPr>
      <xdr:spPr>
        <a:xfrm>
          <a:off x="501480" y="1428480"/>
          <a:ext cx="179280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twoCellAnchor editAs="oneCell">
    <xdr:from>
      <xdr:col>3</xdr:col>
      <xdr:colOff>211320</xdr:colOff>
      <xdr:row>6</xdr:row>
      <xdr:rowOff>56880</xdr:rowOff>
    </xdr:from>
    <xdr:to>
      <xdr:col>8</xdr:col>
      <xdr:colOff>181440</xdr:colOff>
      <xdr:row>8</xdr:row>
      <xdr:rowOff>114480</xdr:rowOff>
    </xdr:to>
    <xdr:sp>
      <xdr:nvSpPr>
        <xdr:cNvPr id="13" name="Text 14"/>
        <xdr:cNvSpPr/>
      </xdr:nvSpPr>
      <xdr:spPr>
        <a:xfrm>
          <a:off x="2685960" y="923760"/>
          <a:ext cx="247464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129600</xdr:colOff>
      <xdr:row>3</xdr:row>
      <xdr:rowOff>9720</xdr:rowOff>
    </xdr:from>
    <xdr:to>
      <xdr:col>15</xdr:col>
      <xdr:colOff>121320</xdr:colOff>
      <xdr:row>6</xdr:row>
      <xdr:rowOff>95400</xdr:rowOff>
    </xdr:to>
    <xdr:sp>
      <xdr:nvSpPr>
        <xdr:cNvPr id="14" name="Text 1"/>
        <xdr:cNvSpPr/>
      </xdr:nvSpPr>
      <xdr:spPr>
        <a:xfrm>
          <a:off x="2341440" y="495360"/>
          <a:ext cx="5447520" cy="57168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You will have to enter "usage" driven categories (yellow highlight) based on your expected usage.  If you enter the month amount from your latest EPSC bill in "Historical" it will populate all months --if monthly data varies just type in each monthly amount.</a:t>
          </a:r>
          <a:endParaRPr b="0" lang="en-US" sz="1000" strike="noStrike" u="none">
            <a:effectLst/>
            <a:uFillTx/>
            <a:latin typeface="Times New Roman"/>
          </a:endParaRPr>
        </a:p>
      </xdr:txBody>
    </xdr:sp>
    <xdr:clientData/>
  </xdr:twoCellAnchor>
  <xdr:twoCellAnchor editAs="oneCell">
    <xdr:from>
      <xdr:col>10</xdr:col>
      <xdr:colOff>60480</xdr:colOff>
      <xdr:row>0</xdr:row>
      <xdr:rowOff>28440</xdr:rowOff>
    </xdr:from>
    <xdr:to>
      <xdr:col>13</xdr:col>
      <xdr:colOff>574200</xdr:colOff>
      <xdr:row>2</xdr:row>
      <xdr:rowOff>85680</xdr:rowOff>
    </xdr:to>
    <xdr:sp>
      <xdr:nvSpPr>
        <xdr:cNvPr id="15" name="Text 3"/>
        <xdr:cNvSpPr/>
      </xdr:nvSpPr>
      <xdr:spPr>
        <a:xfrm>
          <a:off x="4457880" y="28440"/>
          <a:ext cx="247572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38160</xdr:rowOff>
    </xdr:from>
    <xdr:to>
      <xdr:col>10</xdr:col>
      <xdr:colOff>483480</xdr:colOff>
      <xdr:row>7</xdr:row>
      <xdr:rowOff>9720</xdr:rowOff>
    </xdr:to>
    <xdr:sp>
      <xdr:nvSpPr>
        <xdr:cNvPr id="16" name="Text 3"/>
        <xdr:cNvSpPr/>
      </xdr:nvSpPr>
      <xdr:spPr>
        <a:xfrm>
          <a:off x="4053960" y="457200"/>
          <a:ext cx="249372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9" min="9" style="0" width="17.14"/>
  </cols>
  <sheetData>
    <row r="1" customFormat="false" ht="18" hidden="false" customHeight="false" outlineLevel="0" collapsed="false">
      <c r="A1" s="1" t="s">
        <v>0</v>
      </c>
      <c r="B1" s="1"/>
      <c r="C1" s="1"/>
      <c r="D1" s="1"/>
      <c r="E1" s="1"/>
      <c r="F1" s="1"/>
      <c r="G1" s="1"/>
      <c r="H1" s="1"/>
      <c r="I1" s="1"/>
    </row>
    <row r="2" customFormat="false" ht="18" hidden="false" customHeight="false" outlineLevel="0" collapsed="false">
      <c r="A2" s="1" t="s">
        <v>1</v>
      </c>
      <c r="B2" s="1"/>
      <c r="C2" s="1"/>
      <c r="D2" s="1"/>
      <c r="E2" s="1"/>
      <c r="F2" s="1"/>
      <c r="G2" s="1"/>
      <c r="H2" s="1"/>
      <c r="I2" s="1"/>
    </row>
  </sheetData>
  <mergeCells count="2">
    <mergeCell ref="A1:I1"/>
    <mergeCell ref="A2:I2"/>
  </mergeCells>
  <printOptions headings="false" gridLines="false" gridLinesSet="true" horizontalCentered="false" verticalCentered="false"/>
  <pageMargins left="0.747916666666667" right="0.629861111111111" top="0.270138888888889" bottom="0.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7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9.0546875" defaultRowHeight="12.75" customHeight="true" zeroHeight="false" outlineLevelRow="0" outlineLevelCol="0"/>
  <cols>
    <col collapsed="false" customWidth="true" hidden="false" outlineLevel="0" max="1" min="1" style="0" width="4.85"/>
    <col collapsed="false" customWidth="true" hidden="false" outlineLevel="0" max="2" min="2" style="0" width="8.14"/>
    <col collapsed="false" customWidth="true" hidden="false" outlineLevel="0" max="3" min="3" style="0" width="27.56"/>
    <col collapsed="false" customWidth="true" hidden="false" outlineLevel="0" max="4" min="4" style="0" width="8.85"/>
    <col collapsed="false" customWidth="true" hidden="false" outlineLevel="0" max="5" min="5" style="2" width="8.99"/>
    <col collapsed="false" customWidth="true" hidden="false" outlineLevel="0" max="6" min="6" style="0" width="8.28"/>
    <col collapsed="false" customWidth="true" hidden="false" outlineLevel="0" max="7" min="7" style="3" width="11.13"/>
    <col collapsed="false" customWidth="true" hidden="false" outlineLevel="0" max="8" min="8" style="0" width="0.99"/>
    <col collapsed="false" customWidth="true" hidden="false" outlineLevel="0" max="13" min="9" style="0" width="5.85"/>
  </cols>
  <sheetData>
    <row r="1" customFormat="false" ht="12.75" hidden="false" customHeight="false" outlineLevel="0" collapsed="false">
      <c r="B1" s="4" t="s">
        <v>2</v>
      </c>
    </row>
    <row r="2" customFormat="false" ht="12.75" hidden="false" customHeight="false" outlineLevel="0" collapsed="false">
      <c r="B2" s="5" t="n">
        <v>366</v>
      </c>
    </row>
    <row r="3" customFormat="false" ht="12.75" hidden="false" customHeight="false" outlineLevel="0" collapsed="false">
      <c r="B3" s="6" t="s">
        <v>3</v>
      </c>
    </row>
    <row r="4" customFormat="false" ht="12.75" hidden="false" customHeight="false" outlineLevel="0" collapsed="false">
      <c r="B4" s="7" t="n">
        <v>111721</v>
      </c>
    </row>
    <row r="5" customFormat="false" ht="12.75" hidden="false" customHeight="false" outlineLevel="0" collapsed="false">
      <c r="A5" s="8"/>
      <c r="B5" s="4" t="s">
        <v>4</v>
      </c>
      <c r="D5" s="9"/>
    </row>
    <row r="6" customFormat="false" ht="12.75" hidden="false" customHeight="false" outlineLevel="0" collapsed="false">
      <c r="B6" s="10" t="n">
        <v>749</v>
      </c>
    </row>
    <row r="7" customFormat="false" ht="3.75" hidden="false" customHeight="true" outlineLevel="0" collapsed="false"/>
    <row r="8" customFormat="false" ht="12.75" hidden="false" customHeight="false" outlineLevel="0" collapsed="false">
      <c r="A8" s="0" t="s">
        <v>5</v>
      </c>
    </row>
    <row r="9" customFormat="false" ht="12.75" hidden="false" customHeight="false" outlineLevel="0" collapsed="false">
      <c r="B9" s="5" t="n">
        <v>710</v>
      </c>
      <c r="E9" s="11"/>
    </row>
    <row r="10" customFormat="false" ht="5.25" hidden="false" customHeight="true" outlineLevel="0" collapsed="false">
      <c r="E10" s="11"/>
    </row>
    <row r="11" customFormat="false" ht="9" hidden="false" customHeight="true" outlineLevel="0" collapsed="false">
      <c r="B11" s="12"/>
      <c r="C11" s="12"/>
      <c r="D11" s="13"/>
      <c r="E11" s="14"/>
      <c r="F11" s="15"/>
      <c r="G11" s="13"/>
      <c r="I11" s="16"/>
      <c r="J11" s="17"/>
      <c r="K11" s="17"/>
      <c r="L11" s="17"/>
      <c r="M11" s="18"/>
    </row>
    <row r="12" customFormat="false" ht="12.75" hidden="false" customHeight="false" outlineLevel="0" collapsed="false">
      <c r="B12" s="19"/>
      <c r="C12" s="19"/>
      <c r="D12" s="20" t="s">
        <v>6</v>
      </c>
      <c r="E12" s="21" t="s">
        <v>7</v>
      </c>
      <c r="F12" s="22" t="s">
        <v>8</v>
      </c>
      <c r="G12" s="20" t="s">
        <v>9</v>
      </c>
      <c r="I12" s="23" t="s">
        <v>10</v>
      </c>
      <c r="J12" s="23"/>
      <c r="K12" s="23"/>
      <c r="L12" s="23"/>
      <c r="M12" s="23"/>
    </row>
    <row r="13" customFormat="false" ht="12.75" hidden="false" customHeight="false" outlineLevel="0" collapsed="false">
      <c r="B13" s="19"/>
      <c r="C13" s="19" t="s">
        <v>11</v>
      </c>
      <c r="D13" s="20" t="s">
        <v>12</v>
      </c>
      <c r="E13" s="21" t="s">
        <v>13</v>
      </c>
      <c r="F13" s="22" t="s">
        <v>7</v>
      </c>
      <c r="G13" s="20" t="s">
        <v>14</v>
      </c>
      <c r="I13" s="20" t="s">
        <v>15</v>
      </c>
      <c r="J13" s="20"/>
      <c r="K13" s="20"/>
      <c r="L13" s="20"/>
      <c r="M13" s="20"/>
    </row>
    <row r="14" customFormat="false" ht="12.75" hidden="false" customHeight="false" outlineLevel="0" collapsed="false">
      <c r="B14" s="19"/>
      <c r="C14" s="19"/>
      <c r="D14" s="20" t="s">
        <v>16</v>
      </c>
      <c r="E14" s="21" t="s">
        <v>17</v>
      </c>
      <c r="F14" s="22"/>
      <c r="G14" s="20" t="s">
        <v>18</v>
      </c>
      <c r="I14" s="24" t="n">
        <v>422</v>
      </c>
      <c r="J14" s="25" t="n">
        <v>423</v>
      </c>
      <c r="K14" s="25" t="n">
        <v>507</v>
      </c>
      <c r="L14" s="25" t="n">
        <v>508</v>
      </c>
      <c r="M14" s="26" t="n">
        <v>366</v>
      </c>
    </row>
    <row r="15" customFormat="false" ht="3.75" hidden="false" customHeight="true" outlineLevel="0" collapsed="false">
      <c r="B15" s="27"/>
      <c r="C15" s="27"/>
      <c r="D15" s="27"/>
      <c r="E15" s="28"/>
      <c r="F15" s="29"/>
      <c r="G15" s="30"/>
      <c r="I15" s="31"/>
      <c r="J15" s="32"/>
      <c r="K15" s="32"/>
      <c r="L15" s="32"/>
      <c r="M15" s="33"/>
    </row>
    <row r="16" customFormat="false" ht="5.25" hidden="false" customHeight="true" outlineLevel="0" collapsed="false">
      <c r="B16" s="34"/>
      <c r="C16" s="35"/>
      <c r="D16" s="35"/>
      <c r="E16" s="36"/>
      <c r="F16" s="37"/>
      <c r="G16" s="38"/>
      <c r="I16" s="34"/>
      <c r="J16" s="35"/>
      <c r="K16" s="35"/>
      <c r="L16" s="35"/>
      <c r="M16" s="39"/>
    </row>
    <row r="17" customFormat="false" ht="12.75" hidden="false" customHeight="false" outlineLevel="0" collapsed="false">
      <c r="B17" s="40" t="n">
        <f aca="false">IF(ISBLANK(C17),"",B16+1)</f>
        <v>1</v>
      </c>
      <c r="C17" s="41" t="s">
        <v>19</v>
      </c>
      <c r="D17" s="41" t="s">
        <v>20</v>
      </c>
      <c r="E17" s="42" t="n">
        <v>0.5</v>
      </c>
      <c r="F17" s="43" t="n">
        <f aca="false">180000/12</f>
        <v>15000</v>
      </c>
      <c r="G17" s="44" t="s">
        <v>21</v>
      </c>
      <c r="I17" s="45" t="s">
        <v>22</v>
      </c>
      <c r="J17" s="46" t="s">
        <v>23</v>
      </c>
      <c r="K17" s="47" t="s">
        <v>24</v>
      </c>
      <c r="L17" s="47" t="s">
        <v>25</v>
      </c>
      <c r="M17" s="44" t="s">
        <v>23</v>
      </c>
      <c r="N17" s="3"/>
    </row>
    <row r="18" customFormat="false" ht="12.75" hidden="false" customHeight="false" outlineLevel="0" collapsed="false">
      <c r="B18" s="48" t="n">
        <f aca="false">IF(ISBLANK(C18),"",B17+1)</f>
        <v>2</v>
      </c>
      <c r="C18" s="49" t="s">
        <v>26</v>
      </c>
      <c r="D18" s="49" t="s">
        <v>27</v>
      </c>
      <c r="E18" s="50" t="n">
        <v>1</v>
      </c>
      <c r="F18" s="51" t="n">
        <f aca="false">31632/12</f>
        <v>2636</v>
      </c>
      <c r="G18" s="52" t="s">
        <v>28</v>
      </c>
      <c r="I18" s="53" t="s">
        <v>29</v>
      </c>
      <c r="J18" s="54" t="s">
        <v>30</v>
      </c>
      <c r="K18" s="55" t="s">
        <v>31</v>
      </c>
      <c r="L18" s="55" t="s">
        <v>32</v>
      </c>
      <c r="M18" s="52" t="s">
        <v>30</v>
      </c>
      <c r="N18" s="3"/>
    </row>
    <row r="19" customFormat="false" ht="12.75" hidden="false" customHeight="false" outlineLevel="0" collapsed="false">
      <c r="B19" s="48" t="n">
        <f aca="false">IF(ISBLANK(C19),"",B18+1)</f>
        <v>3</v>
      </c>
      <c r="C19" s="49" t="s">
        <v>33</v>
      </c>
      <c r="D19" s="49" t="s">
        <v>34</v>
      </c>
      <c r="E19" s="50" t="n">
        <v>1</v>
      </c>
      <c r="F19" s="51" t="n">
        <f aca="false">47000/12</f>
        <v>3916.66666666667</v>
      </c>
      <c r="G19" s="52" t="s">
        <v>28</v>
      </c>
      <c r="I19" s="53" t="s">
        <v>24</v>
      </c>
      <c r="J19" s="54" t="s">
        <v>35</v>
      </c>
      <c r="K19" s="55" t="s">
        <v>30</v>
      </c>
      <c r="L19" s="55" t="s">
        <v>36</v>
      </c>
      <c r="M19" s="52" t="s">
        <v>37</v>
      </c>
      <c r="N19" s="3"/>
    </row>
    <row r="20" customFormat="false" ht="12.75" hidden="false" customHeight="false" outlineLevel="0" collapsed="false">
      <c r="B20" s="48" t="n">
        <f aca="false">IF(ISBLANK(C20),"",B19+1)</f>
        <v>4</v>
      </c>
      <c r="C20" s="49" t="s">
        <v>38</v>
      </c>
      <c r="D20" s="49" t="s">
        <v>39</v>
      </c>
      <c r="E20" s="50" t="n">
        <v>1</v>
      </c>
      <c r="F20" s="51" t="n">
        <f aca="false">94121/12</f>
        <v>7843.41666666667</v>
      </c>
      <c r="G20" s="52" t="s">
        <v>28</v>
      </c>
      <c r="I20" s="53" t="s">
        <v>31</v>
      </c>
      <c r="J20" s="54" t="s">
        <v>40</v>
      </c>
      <c r="K20" s="55" t="s">
        <v>40</v>
      </c>
      <c r="L20" s="55" t="s">
        <v>41</v>
      </c>
      <c r="M20" s="52" t="s">
        <v>42</v>
      </c>
      <c r="N20" s="3"/>
    </row>
    <row r="21" customFormat="false" ht="12.75" hidden="false" customHeight="false" outlineLevel="0" collapsed="false">
      <c r="B21" s="48" t="n">
        <f aca="false">IF(ISBLANK(C21),"",B20+1)</f>
        <v>5</v>
      </c>
      <c r="C21" s="49" t="s">
        <v>43</v>
      </c>
      <c r="D21" s="49"/>
      <c r="E21" s="50" t="n">
        <v>1</v>
      </c>
      <c r="F21" s="51" t="n">
        <v>0</v>
      </c>
      <c r="G21" s="52" t="s">
        <v>28</v>
      </c>
      <c r="I21" s="53" t="s">
        <v>30</v>
      </c>
      <c r="J21" s="54" t="s">
        <v>34</v>
      </c>
      <c r="K21" s="55" t="s">
        <v>42</v>
      </c>
      <c r="L21" s="55" t="s">
        <v>44</v>
      </c>
      <c r="M21" s="52" t="s">
        <v>45</v>
      </c>
      <c r="N21" s="3"/>
    </row>
    <row r="22" customFormat="false" ht="12.75" hidden="false" customHeight="false" outlineLevel="0" collapsed="false">
      <c r="B22" s="48" t="str">
        <f aca="false">IF(ISBLANK(C22),"",B21+1)</f>
        <v/>
      </c>
      <c r="C22" s="49"/>
      <c r="D22" s="49"/>
      <c r="E22" s="50"/>
      <c r="F22" s="51"/>
      <c r="G22" s="52"/>
      <c r="I22" s="53" t="s">
        <v>35</v>
      </c>
      <c r="J22" s="54" t="s">
        <v>37</v>
      </c>
      <c r="K22" s="55" t="s">
        <v>46</v>
      </c>
      <c r="L22" s="55" t="s">
        <v>47</v>
      </c>
      <c r="M22" s="52" t="s">
        <v>20</v>
      </c>
      <c r="N22" s="3"/>
    </row>
    <row r="23" customFormat="false" ht="12.75" hidden="false" customHeight="false" outlineLevel="0" collapsed="false">
      <c r="B23" s="48" t="str">
        <f aca="false">IF(ISBLANK(C23),"",B22+1)</f>
        <v/>
      </c>
      <c r="C23" s="49"/>
      <c r="D23" s="49"/>
      <c r="E23" s="50"/>
      <c r="F23" s="51"/>
      <c r="G23" s="52"/>
      <c r="I23" s="53" t="s">
        <v>40</v>
      </c>
      <c r="J23" s="54" t="s">
        <v>48</v>
      </c>
      <c r="K23" s="55" t="s">
        <v>20</v>
      </c>
      <c r="L23" s="55" t="s">
        <v>40</v>
      </c>
      <c r="M23" s="52" t="s">
        <v>49</v>
      </c>
      <c r="N23" s="3"/>
    </row>
    <row r="24" customFormat="false" ht="12.75" hidden="false" customHeight="false" outlineLevel="0" collapsed="false">
      <c r="B24" s="48" t="str">
        <f aca="false">IF(ISBLANK(C24),"",B23+1)</f>
        <v/>
      </c>
      <c r="C24" s="49"/>
      <c r="D24" s="49"/>
      <c r="E24" s="50"/>
      <c r="F24" s="51"/>
      <c r="G24" s="52"/>
      <c r="I24" s="53" t="s">
        <v>34</v>
      </c>
      <c r="J24" s="54" t="s">
        <v>42</v>
      </c>
      <c r="K24" s="55" t="s">
        <v>49</v>
      </c>
      <c r="L24" s="55" t="s">
        <v>50</v>
      </c>
      <c r="M24" s="52" t="s">
        <v>27</v>
      </c>
      <c r="N24" s="3"/>
    </row>
    <row r="25" customFormat="false" ht="12.75" hidden="false" customHeight="false" outlineLevel="0" collapsed="false">
      <c r="B25" s="48" t="str">
        <f aca="false">IF(ISBLANK(C25),"",B24+1)</f>
        <v/>
      </c>
      <c r="C25" s="49"/>
      <c r="D25" s="49"/>
      <c r="E25" s="50"/>
      <c r="F25" s="51"/>
      <c r="G25" s="52"/>
      <c r="I25" s="53" t="s">
        <v>37</v>
      </c>
      <c r="J25" s="54" t="s">
        <v>51</v>
      </c>
      <c r="K25" s="55" t="s">
        <v>52</v>
      </c>
      <c r="L25" s="55" t="s">
        <v>53</v>
      </c>
      <c r="M25" s="52" t="s">
        <v>52</v>
      </c>
      <c r="N25" s="3"/>
    </row>
    <row r="26" customFormat="false" ht="12.75" hidden="false" customHeight="false" outlineLevel="0" collapsed="false">
      <c r="B26" s="48" t="str">
        <f aca="false">IF(ISBLANK(C26),"",B25+1)</f>
        <v/>
      </c>
      <c r="C26" s="49"/>
      <c r="D26" s="49"/>
      <c r="E26" s="50"/>
      <c r="F26" s="51"/>
      <c r="G26" s="52"/>
      <c r="I26" s="53" t="s">
        <v>48</v>
      </c>
      <c r="J26" s="54" t="s">
        <v>20</v>
      </c>
      <c r="K26" s="55"/>
      <c r="L26" s="55" t="s">
        <v>54</v>
      </c>
      <c r="M26" s="52" t="s">
        <v>55</v>
      </c>
      <c r="N26" s="3"/>
    </row>
    <row r="27" customFormat="false" ht="12.75" hidden="false" customHeight="false" outlineLevel="0" collapsed="false">
      <c r="B27" s="48" t="str">
        <f aca="false">IF(ISBLANK(C27),"",B26+1)</f>
        <v/>
      </c>
      <c r="C27" s="49"/>
      <c r="D27" s="49"/>
      <c r="E27" s="50"/>
      <c r="F27" s="51"/>
      <c r="G27" s="52"/>
      <c r="I27" s="53" t="s">
        <v>42</v>
      </c>
      <c r="J27" s="54" t="s">
        <v>56</v>
      </c>
      <c r="K27" s="55"/>
      <c r="L27" s="55" t="s">
        <v>52</v>
      </c>
      <c r="M27" s="52"/>
    </row>
    <row r="28" customFormat="false" ht="12.75" hidden="false" customHeight="false" outlineLevel="0" collapsed="false">
      <c r="B28" s="48" t="str">
        <f aca="false">IF(ISBLANK(C28),"",B27+1)</f>
        <v/>
      </c>
      <c r="C28" s="49"/>
      <c r="D28" s="49"/>
      <c r="E28" s="50"/>
      <c r="F28" s="51"/>
      <c r="G28" s="52"/>
      <c r="I28" s="53" t="s">
        <v>57</v>
      </c>
      <c r="J28" s="54" t="s">
        <v>49</v>
      </c>
      <c r="K28" s="55"/>
      <c r="L28" s="56"/>
      <c r="M28" s="57"/>
    </row>
    <row r="29" customFormat="false" ht="12.75" hidden="false" customHeight="false" outlineLevel="0" collapsed="false">
      <c r="B29" s="48" t="str">
        <f aca="false">IF(ISBLANK(C29),"",B28+1)</f>
        <v/>
      </c>
      <c r="C29" s="49"/>
      <c r="D29" s="49"/>
      <c r="E29" s="50"/>
      <c r="F29" s="51"/>
      <c r="G29" s="52"/>
      <c r="I29" s="53" t="s">
        <v>56</v>
      </c>
      <c r="J29" s="54" t="s">
        <v>58</v>
      </c>
      <c r="K29" s="55"/>
      <c r="L29" s="56"/>
      <c r="M29" s="57"/>
    </row>
    <row r="30" customFormat="false" ht="12.75" hidden="false" customHeight="false" outlineLevel="0" collapsed="false">
      <c r="B30" s="48" t="str">
        <f aca="false">IF(ISBLANK(C30),"",B29+1)</f>
        <v/>
      </c>
      <c r="C30" s="49"/>
      <c r="D30" s="49"/>
      <c r="E30" s="50"/>
      <c r="F30" s="51"/>
      <c r="G30" s="52"/>
      <c r="I30" s="53" t="s">
        <v>49</v>
      </c>
      <c r="J30" s="54" t="s">
        <v>59</v>
      </c>
      <c r="K30" s="55"/>
      <c r="L30" s="56"/>
      <c r="M30" s="57"/>
    </row>
    <row r="31" customFormat="false" ht="12.75" hidden="false" customHeight="false" outlineLevel="0" collapsed="false">
      <c r="B31" s="48" t="str">
        <f aca="false">IF(ISBLANK(C31),"",B30+1)</f>
        <v/>
      </c>
      <c r="C31" s="49"/>
      <c r="D31" s="49"/>
      <c r="E31" s="50"/>
      <c r="F31" s="51"/>
      <c r="G31" s="52"/>
      <c r="I31" s="53" t="s">
        <v>58</v>
      </c>
      <c r="J31" s="54" t="s">
        <v>52</v>
      </c>
      <c r="K31" s="55"/>
      <c r="L31" s="56"/>
      <c r="M31" s="57"/>
    </row>
    <row r="32" customFormat="false" ht="12.75" hidden="false" customHeight="false" outlineLevel="0" collapsed="false">
      <c r="B32" s="48" t="str">
        <f aca="false">IF(ISBLANK(C32),"",B31+1)</f>
        <v/>
      </c>
      <c r="C32" s="49"/>
      <c r="D32" s="49"/>
      <c r="E32" s="50"/>
      <c r="F32" s="51"/>
      <c r="G32" s="52"/>
      <c r="I32" s="58" t="s">
        <v>59</v>
      </c>
      <c r="J32" s="59"/>
      <c r="K32" s="60"/>
      <c r="L32" s="61"/>
      <c r="M32" s="62"/>
    </row>
    <row r="33" customFormat="false" ht="12.75" hidden="false" customHeight="false" outlineLevel="0" collapsed="false">
      <c r="B33" s="48" t="str">
        <f aca="false">IF(ISBLANK(C33),"",B32+1)</f>
        <v/>
      </c>
      <c r="C33" s="49"/>
      <c r="D33" s="49"/>
      <c r="E33" s="50"/>
      <c r="F33" s="51"/>
      <c r="G33" s="52"/>
    </row>
    <row r="34" customFormat="false" ht="12.75" hidden="false" customHeight="false" outlineLevel="0" collapsed="false">
      <c r="B34" s="48" t="str">
        <f aca="false">IF(ISBLANK(C34),"",B33+1)</f>
        <v/>
      </c>
      <c r="C34" s="49"/>
      <c r="D34" s="49"/>
      <c r="E34" s="50"/>
      <c r="F34" s="51"/>
      <c r="G34" s="52"/>
    </row>
    <row r="35" customFormat="false" ht="12.75" hidden="false" customHeight="false" outlineLevel="0" collapsed="false">
      <c r="B35" s="48" t="str">
        <f aca="false">IF(ISBLANK(C35),"",B34+1)</f>
        <v/>
      </c>
      <c r="C35" s="49"/>
      <c r="D35" s="49"/>
      <c r="E35" s="50"/>
      <c r="F35" s="51"/>
      <c r="G35" s="52"/>
    </row>
    <row r="36" customFormat="false" ht="12.75" hidden="false" customHeight="false" outlineLevel="0" collapsed="false">
      <c r="B36" s="48" t="str">
        <f aca="false">IF(ISBLANK(C36),"",B35+1)</f>
        <v/>
      </c>
      <c r="C36" s="49"/>
      <c r="D36" s="49"/>
      <c r="E36" s="50"/>
      <c r="F36" s="51"/>
      <c r="G36" s="52"/>
    </row>
    <row r="37" customFormat="false" ht="12.75" hidden="false" customHeight="false" outlineLevel="0" collapsed="false">
      <c r="B37" s="48" t="str">
        <f aca="false">IF(ISBLANK(C37),"",B36+1)</f>
        <v/>
      </c>
      <c r="C37" s="49"/>
      <c r="D37" s="49"/>
      <c r="E37" s="50"/>
      <c r="F37" s="51"/>
      <c r="G37" s="52"/>
    </row>
    <row r="38" customFormat="false" ht="12.75" hidden="false" customHeight="false" outlineLevel="0" collapsed="false">
      <c r="B38" s="48" t="str">
        <f aca="false">IF(ISBLANK(C38),"",B37+1)</f>
        <v/>
      </c>
      <c r="C38" s="49"/>
      <c r="D38" s="49"/>
      <c r="E38" s="50"/>
      <c r="F38" s="51"/>
      <c r="G38" s="52"/>
    </row>
    <row r="39" customFormat="false" ht="12.75" hidden="false" customHeight="false" outlineLevel="0" collapsed="false">
      <c r="B39" s="48" t="str">
        <f aca="false">IF(ISBLANK(C39),"",B38+1)</f>
        <v/>
      </c>
      <c r="C39" s="49"/>
      <c r="D39" s="49"/>
      <c r="E39" s="50"/>
      <c r="F39" s="51"/>
      <c r="G39" s="52"/>
    </row>
    <row r="40" customFormat="false" ht="12.75" hidden="false" customHeight="false" outlineLevel="0" collapsed="false">
      <c r="B40" s="48" t="str">
        <f aca="false">IF(ISBLANK(C40),"",B39+1)</f>
        <v/>
      </c>
      <c r="C40" s="49"/>
      <c r="D40" s="49"/>
      <c r="E40" s="50"/>
      <c r="F40" s="51"/>
      <c r="G40" s="52"/>
    </row>
    <row r="41" customFormat="false" ht="12.75" hidden="false" customHeight="false" outlineLevel="0" collapsed="false">
      <c r="B41" s="48" t="str">
        <f aca="false">IF(ISBLANK(C41),"",B40+1)</f>
        <v/>
      </c>
      <c r="C41" s="49"/>
      <c r="D41" s="49"/>
      <c r="E41" s="50"/>
      <c r="F41" s="51"/>
      <c r="G41" s="52"/>
    </row>
    <row r="42" customFormat="false" ht="12.75" hidden="false" customHeight="false" outlineLevel="0" collapsed="false">
      <c r="B42" s="48" t="str">
        <f aca="false">IF(ISBLANK(C42),"",B41+1)</f>
        <v/>
      </c>
      <c r="C42" s="49"/>
      <c r="D42" s="49"/>
      <c r="E42" s="50"/>
      <c r="F42" s="51"/>
      <c r="G42" s="52"/>
    </row>
    <row r="43" customFormat="false" ht="12.75" hidden="false" customHeight="false" outlineLevel="0" collapsed="false">
      <c r="B43" s="48" t="str">
        <f aca="false">IF(ISBLANK(C43),"",B42+1)</f>
        <v/>
      </c>
      <c r="C43" s="49"/>
      <c r="D43" s="49"/>
      <c r="E43" s="50"/>
      <c r="F43" s="51"/>
      <c r="G43" s="52"/>
    </row>
    <row r="44" customFormat="false" ht="12.75" hidden="false" customHeight="false" outlineLevel="0" collapsed="false">
      <c r="B44" s="48" t="str">
        <f aca="false">IF(ISBLANK(C44),"",B43+1)</f>
        <v/>
      </c>
      <c r="C44" s="49"/>
      <c r="D44" s="49"/>
      <c r="E44" s="50"/>
      <c r="F44" s="51"/>
      <c r="G44" s="52"/>
    </row>
    <row r="45" customFormat="false" ht="12.75" hidden="false" customHeight="false" outlineLevel="0" collapsed="false">
      <c r="B45" s="48" t="str">
        <f aca="false">IF(ISBLANK(C45),"",B44+1)</f>
        <v/>
      </c>
      <c r="C45" s="49"/>
      <c r="D45" s="49"/>
      <c r="E45" s="50"/>
      <c r="F45" s="51"/>
      <c r="G45" s="52"/>
    </row>
    <row r="46" customFormat="false" ht="12.75" hidden="false" customHeight="false" outlineLevel="0" collapsed="false">
      <c r="B46" s="48" t="str">
        <f aca="false">IF(ISBLANK(C46),"",B45+1)</f>
        <v/>
      </c>
      <c r="C46" s="49"/>
      <c r="D46" s="49"/>
      <c r="E46" s="50"/>
      <c r="F46" s="51"/>
      <c r="G46" s="52"/>
    </row>
    <row r="47" customFormat="false" ht="12.75" hidden="false" customHeight="false" outlineLevel="0" collapsed="false">
      <c r="B47" s="48" t="str">
        <f aca="false">IF(ISBLANK(C47),"",B46+1)</f>
        <v/>
      </c>
      <c r="C47" s="49"/>
      <c r="D47" s="49"/>
      <c r="E47" s="50"/>
      <c r="F47" s="51"/>
      <c r="G47" s="52"/>
    </row>
    <row r="48" customFormat="false" ht="12.75" hidden="false" customHeight="false" outlineLevel="0" collapsed="false">
      <c r="B48" s="48" t="str">
        <f aca="false">IF(ISBLANK(C48),"",B47+1)</f>
        <v/>
      </c>
      <c r="C48" s="49"/>
      <c r="D48" s="49"/>
      <c r="E48" s="50"/>
      <c r="F48" s="51"/>
      <c r="G48" s="52"/>
    </row>
    <row r="49" customFormat="false" ht="12.75" hidden="false" customHeight="false" outlineLevel="0" collapsed="false">
      <c r="B49" s="48" t="str">
        <f aca="false">IF(ISBLANK(C49),"",B48+1)</f>
        <v/>
      </c>
      <c r="C49" s="49"/>
      <c r="D49" s="49"/>
      <c r="E49" s="50"/>
      <c r="F49" s="51"/>
      <c r="G49" s="52"/>
    </row>
    <row r="50" customFormat="false" ht="12.75" hidden="false" customHeight="false" outlineLevel="0" collapsed="false">
      <c r="B50" s="48" t="str">
        <f aca="false">IF(ISBLANK(C50),"",B49+1)</f>
        <v/>
      </c>
      <c r="C50" s="49"/>
      <c r="D50" s="49"/>
      <c r="E50" s="50"/>
      <c r="F50" s="51"/>
      <c r="G50" s="52"/>
    </row>
    <row r="51" customFormat="false" ht="12.75" hidden="false" customHeight="false" outlineLevel="0" collapsed="false">
      <c r="B51" s="48" t="str">
        <f aca="false">IF(ISBLANK(C51),"",B50+1)</f>
        <v/>
      </c>
      <c r="C51" s="49"/>
      <c r="D51" s="49"/>
      <c r="E51" s="50"/>
      <c r="F51" s="51"/>
      <c r="G51" s="52"/>
    </row>
    <row r="52" customFormat="false" ht="12.75" hidden="false" customHeight="false" outlineLevel="0" collapsed="false">
      <c r="B52" s="48" t="str">
        <f aca="false">IF(ISBLANK(C52),"",B51+1)</f>
        <v/>
      </c>
      <c r="C52" s="49"/>
      <c r="D52" s="49"/>
      <c r="E52" s="50"/>
      <c r="F52" s="51"/>
      <c r="G52" s="52"/>
    </row>
    <row r="53" customFormat="false" ht="12.75" hidden="false" customHeight="false" outlineLevel="0" collapsed="false">
      <c r="B53" s="48" t="str">
        <f aca="false">IF(ISBLANK(C53),"",B52+1)</f>
        <v/>
      </c>
      <c r="C53" s="49"/>
      <c r="D53" s="49"/>
      <c r="E53" s="50"/>
      <c r="F53" s="51"/>
      <c r="G53" s="52"/>
    </row>
    <row r="54" customFormat="false" ht="12.75" hidden="false" customHeight="false" outlineLevel="0" collapsed="false">
      <c r="B54" s="48" t="str">
        <f aca="false">IF(ISBLANK(C54),"",B53+1)</f>
        <v/>
      </c>
      <c r="C54" s="49"/>
      <c r="D54" s="49"/>
      <c r="E54" s="50"/>
      <c r="F54" s="49"/>
      <c r="G54" s="52"/>
    </row>
    <row r="55" customFormat="false" ht="12.75" hidden="false" customHeight="false" outlineLevel="0" collapsed="false">
      <c r="B55" s="48" t="str">
        <f aca="false">IF(ISBLANK(C55),"",B54+1)</f>
        <v/>
      </c>
      <c r="C55" s="49"/>
      <c r="D55" s="49"/>
      <c r="E55" s="50"/>
      <c r="F55" s="51"/>
      <c r="G55" s="52"/>
    </row>
    <row r="56" customFormat="false" ht="12.75" hidden="false" customHeight="false" outlineLevel="0" collapsed="false">
      <c r="B56" s="48" t="str">
        <f aca="false">IF(ISBLANK(C56),"",B55+1)</f>
        <v/>
      </c>
      <c r="C56" s="49"/>
      <c r="D56" s="49"/>
      <c r="E56" s="50"/>
      <c r="F56" s="49"/>
      <c r="G56" s="52"/>
    </row>
    <row r="57" customFormat="false" ht="12.75" hidden="false" customHeight="false" outlineLevel="0" collapsed="false">
      <c r="B57" s="48" t="str">
        <f aca="false">IF(ISBLANK(C57),"",B56+1)</f>
        <v/>
      </c>
      <c r="C57" s="49"/>
      <c r="D57" s="49"/>
      <c r="E57" s="50"/>
      <c r="F57" s="51"/>
      <c r="G57" s="52"/>
    </row>
    <row r="58" customFormat="false" ht="12.75" hidden="false" customHeight="false" outlineLevel="0" collapsed="false">
      <c r="B58" s="48" t="str">
        <f aca="false">IF(ISBLANK(C58),"",B57+1)</f>
        <v/>
      </c>
      <c r="C58" s="49"/>
      <c r="D58" s="49"/>
      <c r="E58" s="50"/>
      <c r="F58" s="51"/>
      <c r="G58" s="52"/>
    </row>
    <row r="59" customFormat="false" ht="12.75" hidden="false" customHeight="false" outlineLevel="0" collapsed="false">
      <c r="B59" s="48" t="str">
        <f aca="false">IF(ISBLANK(C59),"",B58+1)</f>
        <v/>
      </c>
      <c r="C59" s="49"/>
      <c r="D59" s="49"/>
      <c r="E59" s="50"/>
      <c r="F59" s="51"/>
      <c r="G59" s="52"/>
    </row>
    <row r="60" customFormat="false" ht="12.75" hidden="false" customHeight="false" outlineLevel="0" collapsed="false">
      <c r="B60" s="48" t="str">
        <f aca="false">IF(ISBLANK(C60),"",B59+1)</f>
        <v/>
      </c>
      <c r="C60" s="49"/>
      <c r="D60" s="49"/>
      <c r="E60" s="50"/>
      <c r="F60" s="51"/>
      <c r="G60" s="52"/>
    </row>
    <row r="61" customFormat="false" ht="12.75" hidden="false" customHeight="false" outlineLevel="0" collapsed="false">
      <c r="B61" s="48" t="str">
        <f aca="false">IF(ISBLANK(C61),"",B60+1)</f>
        <v/>
      </c>
      <c r="C61" s="49"/>
      <c r="D61" s="49"/>
      <c r="E61" s="50"/>
      <c r="F61" s="51"/>
      <c r="G61" s="52"/>
    </row>
    <row r="62" customFormat="false" ht="12.75" hidden="false" customHeight="false" outlineLevel="0" collapsed="false">
      <c r="B62" s="48" t="str">
        <f aca="false">IF(ISBLANK(C62),"",B61+1)</f>
        <v/>
      </c>
      <c r="C62" s="49"/>
      <c r="D62" s="49"/>
      <c r="E62" s="50"/>
      <c r="F62" s="51"/>
      <c r="G62" s="52"/>
    </row>
    <row r="63" customFormat="false" ht="12.75" hidden="false" customHeight="false" outlineLevel="0" collapsed="false">
      <c r="B63" s="48" t="str">
        <f aca="false">IF(ISBLANK(C63),"",B62+1)</f>
        <v/>
      </c>
      <c r="C63" s="49"/>
      <c r="D63" s="49"/>
      <c r="E63" s="50"/>
      <c r="F63" s="49"/>
      <c r="G63" s="52"/>
    </row>
    <row r="64" customFormat="false" ht="12.75" hidden="false" customHeight="false" outlineLevel="0" collapsed="false">
      <c r="B64" s="48" t="str">
        <f aca="false">IF(ISBLANK(C64),"",B63+1)</f>
        <v/>
      </c>
      <c r="C64" s="49"/>
      <c r="D64" s="49"/>
      <c r="E64" s="50"/>
      <c r="F64" s="51"/>
      <c r="G64" s="52"/>
    </row>
    <row r="65" customFormat="false" ht="12.75" hidden="false" customHeight="false" outlineLevel="0" collapsed="false">
      <c r="B65" s="48" t="str">
        <f aca="false">IF(ISBLANK(C65),"",B64+1)</f>
        <v/>
      </c>
      <c r="C65" s="49"/>
      <c r="D65" s="49"/>
      <c r="E65" s="50"/>
      <c r="F65" s="49"/>
      <c r="G65" s="52"/>
    </row>
    <row r="66" customFormat="false" ht="12.75" hidden="false" customHeight="false" outlineLevel="0" collapsed="false">
      <c r="B66" s="48" t="str">
        <f aca="false">IF(ISBLANK(C66),"",B65+1)</f>
        <v/>
      </c>
      <c r="C66" s="49"/>
      <c r="D66" s="49"/>
      <c r="E66" s="50"/>
      <c r="F66" s="49"/>
      <c r="G66" s="52"/>
    </row>
    <row r="67" customFormat="false" ht="12.75" hidden="false" customHeight="false" outlineLevel="0" collapsed="false">
      <c r="B67" s="48" t="str">
        <f aca="false">IF(ISBLANK(C67),"",B66+1)</f>
        <v/>
      </c>
      <c r="C67" s="49"/>
      <c r="D67" s="49"/>
      <c r="E67" s="50"/>
      <c r="F67" s="49"/>
      <c r="G67" s="52"/>
    </row>
    <row r="68" customFormat="false" ht="12.75" hidden="false" customHeight="false" outlineLevel="0" collapsed="false">
      <c r="B68" s="48" t="str">
        <f aca="false">IF(ISBLANK(C68),"",B67+1)</f>
        <v/>
      </c>
      <c r="C68" s="49"/>
      <c r="D68" s="49"/>
      <c r="E68" s="50"/>
      <c r="F68" s="49"/>
      <c r="G68" s="52"/>
    </row>
    <row r="69" customFormat="false" ht="12.75" hidden="false" customHeight="false" outlineLevel="0" collapsed="false">
      <c r="B69" s="48" t="str">
        <f aca="false">IF(ISBLANK(C69),"",B68+1)</f>
        <v/>
      </c>
      <c r="C69" s="49"/>
      <c r="D69" s="49"/>
      <c r="E69" s="50"/>
      <c r="F69" s="49"/>
      <c r="G69" s="52"/>
    </row>
    <row r="70" customFormat="false" ht="12.75" hidden="false" customHeight="false" outlineLevel="0" collapsed="false">
      <c r="B70" s="48" t="str">
        <f aca="false">IF(ISBLANK(C70),"",B69+1)</f>
        <v/>
      </c>
      <c r="C70" s="49"/>
      <c r="D70" s="49"/>
      <c r="E70" s="50"/>
      <c r="F70" s="49"/>
      <c r="G70" s="52"/>
    </row>
    <row r="71" customFormat="false" ht="12.75" hidden="false" customHeight="false" outlineLevel="0" collapsed="false">
      <c r="B71" s="48" t="str">
        <f aca="false">IF(ISBLANK(C71),"",B70+1)</f>
        <v/>
      </c>
      <c r="C71" s="49"/>
      <c r="D71" s="49"/>
      <c r="E71" s="50"/>
      <c r="F71" s="49"/>
      <c r="G71" s="52"/>
    </row>
    <row r="72" customFormat="false" ht="12.75" hidden="false" customHeight="false" outlineLevel="0" collapsed="false">
      <c r="B72" s="63" t="str">
        <f aca="false">IF(ISBLANK(C72),"",B71+1)</f>
        <v/>
      </c>
      <c r="C72" s="64"/>
      <c r="D72" s="64"/>
      <c r="E72" s="65"/>
      <c r="F72" s="64"/>
      <c r="G72" s="66"/>
    </row>
    <row r="73" customFormat="false" ht="12.75" hidden="false" customHeight="false" outlineLevel="0" collapsed="false">
      <c r="B73" s="67"/>
      <c r="C73" s="68"/>
      <c r="D73" s="68"/>
      <c r="E73" s="69"/>
      <c r="F73" s="68"/>
      <c r="G73" s="25"/>
    </row>
    <row r="74" customFormat="false" ht="12.75" hidden="false" customHeight="false" outlineLevel="0" collapsed="false">
      <c r="A74" s="70"/>
      <c r="B74" s="71" t="s">
        <v>60</v>
      </c>
      <c r="C74" s="72" t="n">
        <f aca="false">COUNTA(C17:C66)</f>
        <v>5</v>
      </c>
      <c r="D74" s="73"/>
      <c r="E74" s="74"/>
      <c r="F74" s="75" t="s">
        <v>61</v>
      </c>
      <c r="G74" s="76" t="n">
        <f aca="false">COUNTIF(G17:G72,"Y")</f>
        <v>4</v>
      </c>
      <c r="H74" s="70"/>
      <c r="I74" s="70"/>
      <c r="J74" s="70"/>
      <c r="K74" s="70"/>
      <c r="L74" s="70"/>
      <c r="M74" s="70"/>
    </row>
  </sheetData>
  <mergeCells count="2">
    <mergeCell ref="I12:M12"/>
    <mergeCell ref="I13:M13"/>
  </mergeCells>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I5" activeCellId="0" sqref="I5"/>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80"/>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D10" activeCellId="0" sqref="D10"/>
    </sheetView>
  </sheetViews>
  <sheetFormatPr defaultColWidth="9.0546875" defaultRowHeight="12.75" customHeight="true" zeroHeight="false" outlineLevelRow="0" outlineLevelCol="0"/>
  <cols>
    <col collapsed="false" customWidth="true" hidden="false" outlineLevel="0" max="1" min="1" style="0" width="2.84"/>
    <col collapsed="false" customWidth="true" hidden="false" outlineLevel="0" max="2" min="2" style="0" width="24.85"/>
    <col collapsed="false" customWidth="true" hidden="false" outlineLevel="0" max="3" min="3" style="0" width="6.85"/>
    <col collapsed="false" customWidth="true" hidden="false" outlineLevel="0" max="5" min="5" style="77" width="9.14"/>
    <col collapsed="false" customWidth="true" hidden="false" outlineLevel="0" max="6" min="6" style="77" width="11.42"/>
    <col collapsed="false" customWidth="true" hidden="false" outlineLevel="0" max="8" min="8" style="77" width="9.28"/>
    <col collapsed="false" customWidth="true" hidden="false" outlineLevel="0" max="9" min="9" style="0" width="7.99"/>
    <col collapsed="false" customWidth="true" hidden="true" outlineLevel="0" max="10" min="10" style="77" width="8.99"/>
    <col collapsed="false" customWidth="true" hidden="true" outlineLevel="0" max="11" min="11" style="78" width="9.41"/>
    <col collapsed="false" customWidth="true" hidden="true" outlineLevel="0" max="12" min="12" style="78" width="11.42"/>
    <col collapsed="false" customWidth="true" hidden="false" outlineLevel="0" max="13" min="13" style="79" width="7.99"/>
    <col collapsed="false" customWidth="true" hidden="false" outlineLevel="0" max="15" min="15" style="0" width="9.56"/>
    <col collapsed="false" customWidth="true" hidden="false" outlineLevel="0" max="16" min="16" style="0" width="5.28"/>
    <col collapsed="false" customWidth="true" hidden="false" outlineLevel="0" max="17" min="17" style="0" width="4.99"/>
    <col collapsed="false" customWidth="true" hidden="false" outlineLevel="0" max="18" min="18" style="0" width="4.14"/>
    <col collapsed="false" customWidth="true" hidden="true" outlineLevel="0" max="19" min="19" style="9" width="4.14"/>
    <col collapsed="false" customWidth="true" hidden="true" outlineLevel="0" max="20" min="20" style="9" width="6.13"/>
    <col collapsed="false" customWidth="true" hidden="true" outlineLevel="0" max="21" min="21" style="9" width="9.41"/>
    <col collapsed="false" customWidth="true" hidden="true" outlineLevel="0" max="22" min="22" style="9" width="11.85"/>
    <col collapsed="false" customWidth="true" hidden="true" outlineLevel="0" max="23" min="23" style="9" width="9.28"/>
    <col collapsed="false" customWidth="true" hidden="false" outlineLevel="0" max="24" min="24" style="0" width="3.14"/>
    <col collapsed="false" customWidth="true" hidden="true" outlineLevel="0" max="25" min="25" style="0" width="0.13"/>
  </cols>
  <sheetData>
    <row r="1" customFormat="false" ht="12.75" hidden="false" customHeight="false" outlineLevel="0" collapsed="false">
      <c r="B1" s="0" t="s">
        <v>62</v>
      </c>
    </row>
    <row r="2" customFormat="false" ht="12.75" hidden="false" customHeight="false" outlineLevel="0" collapsed="false">
      <c r="B2" s="0" t="s">
        <v>63</v>
      </c>
      <c r="D2" s="80" t="n">
        <v>0.035</v>
      </c>
    </row>
    <row r="3" customFormat="false" ht="12.75" hidden="false" customHeight="false" outlineLevel="0" collapsed="false">
      <c r="B3" s="0" t="s">
        <v>64</v>
      </c>
      <c r="D3" s="80" t="n">
        <v>0.0075</v>
      </c>
      <c r="E3" s="81" t="n">
        <f aca="false">+D3+D2</f>
        <v>0.0425</v>
      </c>
      <c r="F3" s="77" t="s">
        <v>65</v>
      </c>
    </row>
    <row r="4" customFormat="false" ht="12.75" hidden="false" customHeight="false" outlineLevel="0" collapsed="false">
      <c r="B4" s="0" t="s">
        <v>66</v>
      </c>
      <c r="D4" s="82" t="n">
        <v>78000</v>
      </c>
    </row>
    <row r="5" customFormat="false" ht="12.75" hidden="false" customHeight="false" outlineLevel="0" collapsed="false">
      <c r="B5" s="0" t="str">
        <f aca="false">"Taxes on first "&amp;D4</f>
        <v>Taxes on first 78000</v>
      </c>
      <c r="D5" s="80" t="n">
        <v>0.09</v>
      </c>
      <c r="E5" s="83" t="n">
        <f aca="false">ROUND(D4*D5,0)</f>
        <v>7020</v>
      </c>
      <c r="F5" s="84" t="str">
        <f aca="false">"&lt;==Tax on $ "&amp;D4</f>
        <v>&lt;==Tax on $ 78000</v>
      </c>
    </row>
    <row r="6" customFormat="false" ht="12.75" hidden="false" customHeight="false" outlineLevel="0" collapsed="false">
      <c r="B6" s="0" t="str">
        <f aca="false">"Taxes on amount over "&amp;D4</f>
        <v>Taxes on amount over 78000</v>
      </c>
      <c r="D6" s="80" t="n">
        <v>0.02</v>
      </c>
    </row>
    <row r="7" customFormat="false" ht="12.75" hidden="false" customHeight="false" outlineLevel="0" collapsed="false">
      <c r="B7" s="0" t="s">
        <v>67</v>
      </c>
      <c r="D7" s="85" t="n">
        <v>4800</v>
      </c>
      <c r="K7" s="86"/>
    </row>
    <row r="8" customFormat="false" ht="12.75" hidden="false" customHeight="false" outlineLevel="0" collapsed="false">
      <c r="B8" s="0" t="s">
        <v>68</v>
      </c>
      <c r="D8" s="80" t="n">
        <v>0.049</v>
      </c>
      <c r="I8" s="87"/>
      <c r="K8" s="86"/>
      <c r="O8" s="9"/>
    </row>
    <row r="9" customFormat="false" ht="12.75" hidden="true" customHeight="false" outlineLevel="0" collapsed="false">
      <c r="B9" s="0" t="s">
        <v>69</v>
      </c>
      <c r="D9" s="80" t="n">
        <v>0</v>
      </c>
      <c r="F9" s="88"/>
      <c r="I9" s="87"/>
      <c r="K9" s="86"/>
    </row>
    <row r="10" customFormat="false" ht="12.75" hidden="false" customHeight="false" outlineLevel="0" collapsed="false">
      <c r="D10" s="87"/>
      <c r="I10" s="87"/>
      <c r="K10" s="86"/>
    </row>
    <row r="11" customFormat="false" ht="5.25" hidden="false" customHeight="true" outlineLevel="0" collapsed="false">
      <c r="B11" s="89"/>
      <c r="C11" s="89"/>
      <c r="D11" s="90"/>
      <c r="E11" s="88"/>
      <c r="G11" s="2"/>
    </row>
    <row r="12" customFormat="false" ht="12.75" hidden="false" customHeight="false" outlineLevel="0" collapsed="false">
      <c r="B12" s="12"/>
      <c r="C12" s="12"/>
      <c r="D12" s="13"/>
      <c r="E12" s="91"/>
      <c r="F12" s="91"/>
      <c r="G12" s="13"/>
      <c r="H12" s="91"/>
      <c r="I12" s="13" t="s">
        <v>70</v>
      </c>
      <c r="J12" s="91"/>
      <c r="K12" s="92"/>
      <c r="L12" s="92"/>
      <c r="M12" s="93"/>
      <c r="O12" s="94"/>
    </row>
    <row r="13" customFormat="false" ht="12.75" hidden="false" customHeight="false" outlineLevel="0" collapsed="false">
      <c r="B13" s="19"/>
      <c r="C13" s="19"/>
      <c r="D13" s="20" t="s">
        <v>8</v>
      </c>
      <c r="E13" s="95" t="s">
        <v>71</v>
      </c>
      <c r="F13" s="95" t="s">
        <v>72</v>
      </c>
      <c r="G13" s="20" t="s">
        <v>73</v>
      </c>
      <c r="H13" s="95" t="s">
        <v>74</v>
      </c>
      <c r="I13" s="20" t="s">
        <v>74</v>
      </c>
      <c r="J13" s="95" t="s">
        <v>75</v>
      </c>
      <c r="K13" s="96" t="s">
        <v>76</v>
      </c>
      <c r="L13" s="96" t="s">
        <v>60</v>
      </c>
      <c r="M13" s="97" t="s">
        <v>77</v>
      </c>
      <c r="O13" s="94"/>
    </row>
    <row r="14" customFormat="false" ht="12.75" hidden="false" customHeight="false" outlineLevel="0" collapsed="false">
      <c r="B14" s="27" t="s">
        <v>78</v>
      </c>
      <c r="C14" s="27" t="s">
        <v>79</v>
      </c>
      <c r="D14" s="30" t="s">
        <v>7</v>
      </c>
      <c r="E14" s="98" t="s">
        <v>64</v>
      </c>
      <c r="F14" s="98" t="s">
        <v>7</v>
      </c>
      <c r="G14" s="30" t="s">
        <v>17</v>
      </c>
      <c r="H14" s="98" t="s">
        <v>80</v>
      </c>
      <c r="I14" s="30" t="s">
        <v>81</v>
      </c>
      <c r="J14" s="98" t="s">
        <v>82</v>
      </c>
      <c r="K14" s="99" t="s">
        <v>83</v>
      </c>
      <c r="L14" s="99" t="s">
        <v>84</v>
      </c>
      <c r="M14" s="100" t="s">
        <v>81</v>
      </c>
      <c r="O14" s="94"/>
    </row>
    <row r="15" customFormat="false" ht="3.75" hidden="false" customHeight="true" outlineLevel="0" collapsed="false">
      <c r="B15" s="34"/>
      <c r="C15" s="35"/>
      <c r="D15" s="37"/>
      <c r="E15" s="101"/>
      <c r="F15" s="101"/>
      <c r="G15" s="36"/>
      <c r="H15" s="101"/>
      <c r="I15" s="37"/>
      <c r="J15" s="101"/>
      <c r="K15" s="102"/>
      <c r="L15" s="103"/>
      <c r="M15" s="104"/>
    </row>
    <row r="16" customFormat="false" ht="12.75" hidden="false" customHeight="false" outlineLevel="0" collapsed="false">
      <c r="A16" s="0" t="n">
        <f aca="false">IF(ISBLANK('Data Entry'!C17)," ",('Data Entry'!B17))</f>
        <v>1</v>
      </c>
      <c r="B16" s="105" t="str">
        <f aca="false">IF(ISTEXT('Data Entry'!C17),'Data Entry'!C17," ")</f>
        <v>Dave Schafer</v>
      </c>
      <c r="C16" s="106" t="n">
        <f aca="false">IF(ISBLANK('Data Entry'!C17)," ",'Data Entry'!$B$4)</f>
        <v>111721</v>
      </c>
      <c r="D16" s="51" t="n">
        <f aca="false">'Data Entry'!F17*G16</f>
        <v>7500</v>
      </c>
      <c r="E16" s="107" t="n">
        <f aca="false">ROUND(D16*$E$3,0)</f>
        <v>319</v>
      </c>
      <c r="F16" s="107" t="n">
        <f aca="false">ROUND(+E16+D16,0)</f>
        <v>7819</v>
      </c>
      <c r="G16" s="108" t="n">
        <f aca="false">'Data Entry'!E17</f>
        <v>0.5</v>
      </c>
      <c r="H16" s="109" t="n">
        <f aca="false">IF(F16=0,0,ROUND((+F16*12*$D$8+($D$7*G16)),0))</f>
        <v>6998</v>
      </c>
      <c r="I16" s="110" t="n">
        <f aca="false">IF(F16*12&gt;$D$4,((F16*12-$D$4)*$D$6+$E$5),F16*12*$D$5)</f>
        <v>7336.56</v>
      </c>
      <c r="J16" s="107" t="n">
        <f aca="false">VLOOKUP('Data Entry'!$B$2&amp;'Data Entry'!D17,'Proll Data'!$U$19:$V$80,2,FALSE())*G16</f>
        <v>60000</v>
      </c>
      <c r="K16" s="111" t="n">
        <f aca="false">ROUND(+D16*$D$9*12,0)</f>
        <v>0</v>
      </c>
      <c r="L16" s="111" t="n">
        <f aca="false">ROUND(F16*12+J16,0)</f>
        <v>153828</v>
      </c>
      <c r="M16" s="112" t="n">
        <f aca="false">IF((F16*12+J16)&gt;$D$4,(((F16*12+J16)-$D$4)*$D$6+$E$5),(F16*12+J16)*$D$5)-I16</f>
        <v>1200</v>
      </c>
      <c r="U16" s="9" t="s">
        <v>85</v>
      </c>
      <c r="V16" s="113" t="s">
        <v>86</v>
      </c>
      <c r="W16" s="9" t="s">
        <v>87</v>
      </c>
    </row>
    <row r="17" customFormat="false" ht="12.75" hidden="false" customHeight="false" outlineLevel="0" collapsed="false">
      <c r="A17" s="0" t="n">
        <f aca="false">IF(ISBLANK('Data Entry'!C18)," ",('Data Entry'!B18))</f>
        <v>2</v>
      </c>
      <c r="B17" s="114" t="str">
        <f aca="false">IF(ISTEXT('Data Entry'!C18),'Data Entry'!C18," ")</f>
        <v>Alma Navarro</v>
      </c>
      <c r="C17" s="49" t="n">
        <f aca="false">IF(ISBLANK('Data Entry'!C18)," ",'Data Entry'!$B$4)</f>
        <v>111721</v>
      </c>
      <c r="D17" s="51" t="n">
        <f aca="false">'Data Entry'!F18*G17</f>
        <v>2636</v>
      </c>
      <c r="E17" s="107" t="n">
        <f aca="false">ROUND(D17*$E$3,0)</f>
        <v>112</v>
      </c>
      <c r="F17" s="107" t="n">
        <f aca="false">ROUND(+E17+D17,0)</f>
        <v>2748</v>
      </c>
      <c r="G17" s="108" t="n">
        <f aca="false">'Data Entry'!E18</f>
        <v>1</v>
      </c>
      <c r="H17" s="107" t="n">
        <f aca="false">IF(F17=0,0,ROUND((+F17*12*$D$8+($D$7*G17)),0))</f>
        <v>6416</v>
      </c>
      <c r="I17" s="110" t="n">
        <f aca="false">IF(F17*12&gt;$D$4,((F17*12-$D$4)*$D$6+$E$5),F17*12*$D$5)</f>
        <v>2967.84</v>
      </c>
      <c r="J17" s="107" t="n">
        <f aca="false">VLOOKUP('Data Entry'!$B$2&amp;'Data Entry'!D18,'Proll Data'!$U$19:$V$80,2,FALSE())*G17</f>
        <v>804</v>
      </c>
      <c r="K17" s="111" t="n">
        <f aca="false">ROUND(+D17*$D$9*12,0)</f>
        <v>0</v>
      </c>
      <c r="L17" s="111" t="n">
        <f aca="false">ROUND(F17*12+J17,0)</f>
        <v>33780</v>
      </c>
      <c r="M17" s="112" t="n">
        <f aca="false">IF((F17*12+J17)&gt;$D$4,(((F17*12+J17)-$D$4)*$D$6+$E$5),(F17*12+J17)*$D$5)-I17</f>
        <v>72.3600000000001</v>
      </c>
      <c r="S17" s="115" t="s">
        <v>88</v>
      </c>
      <c r="T17" s="9" t="s">
        <v>12</v>
      </c>
      <c r="U17" s="9" t="s">
        <v>12</v>
      </c>
      <c r="V17" s="113" t="s">
        <v>75</v>
      </c>
      <c r="W17" s="9" t="s">
        <v>89</v>
      </c>
    </row>
    <row r="18" customFormat="false" ht="12.75" hidden="false" customHeight="false" outlineLevel="0" collapsed="false">
      <c r="A18" s="0" t="n">
        <f aca="false">IF(ISBLANK('Data Entry'!C19)," ",('Data Entry'!B19))</f>
        <v>3</v>
      </c>
      <c r="B18" s="114" t="str">
        <f aca="false">IF(ISTEXT('Data Entry'!C19),'Data Entry'!C19," ")</f>
        <v>Vacancy (Amber White)</v>
      </c>
      <c r="C18" s="49" t="n">
        <f aca="false">IF(ISBLANK('Data Entry'!C19)," ",'Data Entry'!$B$4)</f>
        <v>111721</v>
      </c>
      <c r="D18" s="51" t="n">
        <f aca="false">'Data Entry'!F19*G18</f>
        <v>3916.66666666667</v>
      </c>
      <c r="E18" s="107" t="n">
        <f aca="false">ROUND(D18*$E$3,0)</f>
        <v>166</v>
      </c>
      <c r="F18" s="107" t="n">
        <f aca="false">ROUND(+E18+D18,0)</f>
        <v>4083</v>
      </c>
      <c r="G18" s="108" t="n">
        <f aca="false">'Data Entry'!E19</f>
        <v>1</v>
      </c>
      <c r="H18" s="107" t="n">
        <f aca="false">IF(F18=0,0,ROUND((+F18*12*$D$8+($D$7*G18)),0))</f>
        <v>7201</v>
      </c>
      <c r="I18" s="110" t="n">
        <f aca="false">IF(F18*12&gt;$D$4,((F18*12-$D$4)*$D$6+$E$5),F18*12*$D$5)</f>
        <v>4409.64</v>
      </c>
      <c r="J18" s="107" t="e">
        <f aca="false">VLOOKUP('Data Entry'!$B$2&amp;'Data Entry'!D19,'Proll Data'!$U$19:$V$80,2,FALSE())*G18</f>
        <v>#N/A</v>
      </c>
      <c r="K18" s="111" t="n">
        <f aca="false">ROUND(+D18*$D$9*12,0)</f>
        <v>0</v>
      </c>
      <c r="L18" s="111" t="e">
        <f aca="false">ROUND(F18*12+J18,0)</f>
        <v>#N/A</v>
      </c>
      <c r="M18" s="112" t="e">
        <f aca="false">IF((F18*12+J18)&gt;$D$4,(((F18*12+J18)-$D$4)*$D$6+$E$5),(F18*12+J18)*$D$5)-I18</f>
        <v>#N/A</v>
      </c>
    </row>
    <row r="19" customFormat="false" ht="12.75" hidden="false" customHeight="false" outlineLevel="0" collapsed="false">
      <c r="A19" s="0" t="n">
        <f aca="false">IF(ISBLANK('Data Entry'!C20)," ",('Data Entry'!B20))</f>
        <v>4</v>
      </c>
      <c r="B19" s="114" t="str">
        <f aca="false">IF(ISTEXT('Data Entry'!C20),'Data Entry'!C20," ")</f>
        <v>Gina Taylor</v>
      </c>
      <c r="C19" s="49" t="n">
        <f aca="false">IF(ISBLANK('Data Entry'!C20)," ",'Data Entry'!$B$4)</f>
        <v>111721</v>
      </c>
      <c r="D19" s="51" t="n">
        <f aca="false">'Data Entry'!F20*G19</f>
        <v>7843.41666666667</v>
      </c>
      <c r="E19" s="107" t="n">
        <f aca="false">ROUND(D19*$E$3,0)</f>
        <v>333</v>
      </c>
      <c r="F19" s="107" t="n">
        <f aca="false">ROUND(+E19+D19,0)</f>
        <v>8176</v>
      </c>
      <c r="G19" s="108" t="n">
        <f aca="false">'Data Entry'!E20</f>
        <v>1</v>
      </c>
      <c r="H19" s="107" t="n">
        <f aca="false">IF(F19=0,0,ROUND((+F19*12*$D$8+($D$7*G19)),0))</f>
        <v>9607</v>
      </c>
      <c r="I19" s="110" t="n">
        <f aca="false">IF(F19*12&gt;$D$4,((F19*12-$D$4)*$D$6+$E$5),F19*12*$D$5)</f>
        <v>7422.24</v>
      </c>
      <c r="J19" s="107" t="e">
        <f aca="false">VLOOKUP('Data Entry'!$B$2&amp;'Data Entry'!D20,'Proll Data'!$U$19:$V$80,2,FALSE())*G19</f>
        <v>#N/A</v>
      </c>
      <c r="K19" s="111" t="n">
        <f aca="false">ROUND(+D19*$D$9*12,0)</f>
        <v>0</v>
      </c>
      <c r="L19" s="111" t="e">
        <f aca="false">ROUND(F19*12+J19,0)</f>
        <v>#N/A</v>
      </c>
      <c r="M19" s="112" t="e">
        <f aca="false">IF((F19*12+J19)&gt;$D$4,(((F19*12+J19)-$D$4)*$D$6+$E$5),(F19*12+J19)*$D$5)-I19</f>
        <v>#N/A</v>
      </c>
      <c r="S19" s="9" t="n">
        <v>366</v>
      </c>
      <c r="T19" s="9" t="s">
        <v>23</v>
      </c>
      <c r="U19" s="9" t="str">
        <f aca="false">S19&amp;T19</f>
        <v>366CP</v>
      </c>
      <c r="V19" s="116" t="n">
        <v>2700</v>
      </c>
      <c r="W19" s="9" t="n">
        <v>1</v>
      </c>
    </row>
    <row r="20" customFormat="false" ht="12.75" hidden="false" customHeight="false" outlineLevel="0" collapsed="false">
      <c r="A20" s="0" t="n">
        <f aca="false">IF(ISBLANK('Data Entry'!C21)," ",('Data Entry'!B21))</f>
        <v>5</v>
      </c>
      <c r="B20" s="114" t="str">
        <f aca="false">IF(ISTEXT('Data Entry'!C21),'Data Entry'!C21," ")</f>
        <v>Charles Hannagan - Temp</v>
      </c>
      <c r="C20" s="49" t="n">
        <f aca="false">IF(ISBLANK('Data Entry'!C21)," ",'Data Entry'!$B$4)</f>
        <v>111721</v>
      </c>
      <c r="D20" s="51" t="n">
        <f aca="false">'Data Entry'!F21*G20</f>
        <v>0</v>
      </c>
      <c r="E20" s="107" t="n">
        <f aca="false">ROUND(D20*$E$3,0)</f>
        <v>0</v>
      </c>
      <c r="F20" s="107" t="n">
        <f aca="false">ROUND(+E20+D20,0)</f>
        <v>0</v>
      </c>
      <c r="G20" s="108" t="n">
        <f aca="false">'Data Entry'!E21</f>
        <v>1</v>
      </c>
      <c r="H20" s="107" t="n">
        <f aca="false">IF(F20=0,0,ROUND((+F20*12*$D$8+($D$7*G20)),0))</f>
        <v>0</v>
      </c>
      <c r="I20" s="110" t="n">
        <f aca="false">IF(F20*12&gt;$D$4,((F20*12-$D$4)*$D$6+$E$5),F20*12*$D$5)</f>
        <v>0</v>
      </c>
      <c r="J20" s="107" t="e">
        <f aca="false">VLOOKUP('Data Entry'!$B$2&amp;'Data Entry'!D21,'Proll Data'!$U$19:$V$80,2,FALSE())*G20</f>
        <v>#N/A</v>
      </c>
      <c r="K20" s="111" t="n">
        <f aca="false">ROUND(+D20*$D$9*12,0)</f>
        <v>0</v>
      </c>
      <c r="L20" s="111" t="e">
        <f aca="false">ROUND(F20*12+J20,0)</f>
        <v>#N/A</v>
      </c>
      <c r="M20" s="112" t="e">
        <f aca="false">IF((F20*12+J20)&gt;$D$4,(((F20*12+J20)-$D$4)*$D$6+$E$5),(F20*12+J20)*$D$5)-I20</f>
        <v>#N/A</v>
      </c>
      <c r="S20" s="9" t="n">
        <v>366</v>
      </c>
      <c r="T20" s="9" t="s">
        <v>30</v>
      </c>
      <c r="U20" s="9" t="str">
        <f aca="false">S20&amp;T20</f>
        <v>366CP11</v>
      </c>
      <c r="V20" s="116" t="n">
        <v>5200</v>
      </c>
      <c r="W20" s="9" t="n">
        <v>1</v>
      </c>
    </row>
    <row r="21" customFormat="false" ht="12.75" hidden="false" customHeight="false" outlineLevel="0" collapsed="false">
      <c r="A21" s="0" t="str">
        <f aca="false">IF(ISBLANK('Data Entry'!C22)," ",('Data Entry'!B22))</f>
        <v> </v>
      </c>
      <c r="B21" s="114" t="str">
        <f aca="false">IF(ISTEXT('Data Entry'!C22),'Data Entry'!C22," ")</f>
        <v> </v>
      </c>
      <c r="C21" s="49" t="str">
        <f aca="false">IF(ISBLANK('Data Entry'!C22)," ",'Data Entry'!$B$4)</f>
        <v> </v>
      </c>
      <c r="D21" s="51" t="n">
        <f aca="false">'Data Entry'!F22*G21</f>
        <v>0</v>
      </c>
      <c r="E21" s="107" t="n">
        <f aca="false">ROUND(D21*$E$3,0)</f>
        <v>0</v>
      </c>
      <c r="F21" s="107" t="n">
        <f aca="false">ROUND(+E21+D21,0)</f>
        <v>0</v>
      </c>
      <c r="G21" s="108" t="n">
        <f aca="false">'Data Entry'!E22</f>
        <v>0</v>
      </c>
      <c r="H21" s="107" t="n">
        <f aca="false">IF(F21=0,0,ROUND((+F21*12*$D$8+($D$7*G21)),0))</f>
        <v>0</v>
      </c>
      <c r="I21" s="110" t="n">
        <f aca="false">IF(F21*12&gt;$D$4,((F21*12-$D$4)*$D$6+$E$5),F21*12*$D$5)</f>
        <v>0</v>
      </c>
      <c r="J21" s="107" t="e">
        <f aca="false">VLOOKUP('Data Entry'!$B$2&amp;'Data Entry'!D22,'Proll Data'!$U$19:$V$80,2,FALSE())*G21</f>
        <v>#N/A</v>
      </c>
      <c r="K21" s="111" t="n">
        <f aca="false">ROUND(+D21*$D$9*12,0)</f>
        <v>0</v>
      </c>
      <c r="L21" s="111" t="e">
        <f aca="false">ROUND(F21*12+J21,0)</f>
        <v>#N/A</v>
      </c>
      <c r="M21" s="112" t="e">
        <f aca="false">IF((F21*12+J21)&gt;$D$4,(((F21*12+J21)-$D$4)*$D$6+$E$5),(F21*12+J21)*$D$5)-I21</f>
        <v>#N/A</v>
      </c>
      <c r="S21" s="9" t="n">
        <v>366</v>
      </c>
      <c r="T21" s="9" t="s">
        <v>37</v>
      </c>
      <c r="U21" s="9" t="str">
        <f aca="false">S21&amp;T21</f>
        <v>366CP15</v>
      </c>
      <c r="V21" s="116" t="n">
        <v>8122</v>
      </c>
      <c r="W21" s="9" t="n">
        <v>1</v>
      </c>
    </row>
    <row r="22" customFormat="false" ht="12.75" hidden="false" customHeight="false" outlineLevel="0" collapsed="false">
      <c r="A22" s="0" t="str">
        <f aca="false">IF(ISBLANK('Data Entry'!C23)," ",('Data Entry'!B23))</f>
        <v> </v>
      </c>
      <c r="B22" s="114" t="str">
        <f aca="false">IF(ISTEXT('Data Entry'!C23),'Data Entry'!C23," ")</f>
        <v> </v>
      </c>
      <c r="C22" s="49" t="str">
        <f aca="false">IF(ISBLANK('Data Entry'!C23)," ",'Data Entry'!$B$4)</f>
        <v> </v>
      </c>
      <c r="D22" s="51" t="n">
        <f aca="false">'Data Entry'!F23*G22</f>
        <v>0</v>
      </c>
      <c r="E22" s="107" t="n">
        <f aca="false">ROUND(D22*$E$3,0)</f>
        <v>0</v>
      </c>
      <c r="F22" s="107" t="n">
        <f aca="false">ROUND(+E22+D22,0)</f>
        <v>0</v>
      </c>
      <c r="G22" s="108" t="n">
        <f aca="false">'Data Entry'!E23</f>
        <v>0</v>
      </c>
      <c r="H22" s="107" t="n">
        <f aca="false">IF(F22=0,0,ROUND((+F22*12*$D$8+($D$7*G22)),0))</f>
        <v>0</v>
      </c>
      <c r="I22" s="110" t="n">
        <f aca="false">IF(F22*12&gt;$D$4,((F22*12-$D$4)*$D$6+$E$5),F22*12*$D$5)</f>
        <v>0</v>
      </c>
      <c r="J22" s="107" t="e">
        <f aca="false">VLOOKUP('Data Entry'!$B$2&amp;'Data Entry'!D23,'Proll Data'!$U$19:$V$80,2,FALSE())*G22</f>
        <v>#N/A</v>
      </c>
      <c r="K22" s="111" t="n">
        <f aca="false">ROUND(+D22*$D$9*12,0)</f>
        <v>0</v>
      </c>
      <c r="L22" s="111" t="e">
        <f aca="false">ROUND(F22*12+J22,0)</f>
        <v>#N/A</v>
      </c>
      <c r="M22" s="112" t="e">
        <f aca="false">IF((F22*12+J22)&gt;$D$4,(((F22*12+J22)-$D$4)*$D$6+$E$5),(F22*12+J22)*$D$5)-I22</f>
        <v>#N/A</v>
      </c>
      <c r="S22" s="9" t="n">
        <v>366</v>
      </c>
      <c r="T22" s="9" t="s">
        <v>42</v>
      </c>
      <c r="U22" s="9" t="str">
        <f aca="false">S22&amp;T22</f>
        <v>366CP17</v>
      </c>
      <c r="V22" s="116" t="n">
        <v>8000</v>
      </c>
      <c r="W22" s="9" t="n">
        <v>1</v>
      </c>
    </row>
    <row r="23" customFormat="false" ht="12.75" hidden="false" customHeight="false" outlineLevel="0" collapsed="false">
      <c r="A23" s="0" t="str">
        <f aca="false">IF(ISBLANK('Data Entry'!C24)," ",('Data Entry'!B24))</f>
        <v> </v>
      </c>
      <c r="B23" s="114" t="str">
        <f aca="false">IF(ISTEXT('Data Entry'!C24),'Data Entry'!C24," ")</f>
        <v> </v>
      </c>
      <c r="C23" s="49" t="str">
        <f aca="false">IF(ISBLANK('Data Entry'!C24)," ",'Data Entry'!$B$4)</f>
        <v> </v>
      </c>
      <c r="D23" s="51" t="n">
        <f aca="false">'Data Entry'!F24*G23</f>
        <v>0</v>
      </c>
      <c r="E23" s="107" t="n">
        <f aca="false">ROUND(D23*$E$3,0)</f>
        <v>0</v>
      </c>
      <c r="F23" s="107" t="n">
        <f aca="false">ROUND(+E23+D23,0)</f>
        <v>0</v>
      </c>
      <c r="G23" s="108" t="n">
        <f aca="false">'Data Entry'!E24</f>
        <v>0</v>
      </c>
      <c r="H23" s="107" t="n">
        <f aca="false">IF(F23=0,0,ROUND((+F23*12*$D$8+($D$7*G23)),0))</f>
        <v>0</v>
      </c>
      <c r="I23" s="110" t="n">
        <f aca="false">IF(F23*12&gt;$D$4,((F23*12-$D$4)*$D$6+$E$5),F23*12*$D$5)</f>
        <v>0</v>
      </c>
      <c r="J23" s="107" t="e">
        <f aca="false">VLOOKUP('Data Entry'!$B$2&amp;'Data Entry'!D24,'Proll Data'!$U$19:$V$80,2,FALSE())*G23</f>
        <v>#N/A</v>
      </c>
      <c r="K23" s="111" t="n">
        <f aca="false">ROUND(+D23*$D$9*12,0)</f>
        <v>0</v>
      </c>
      <c r="L23" s="111" t="e">
        <f aca="false">ROUND(F23*12+J23,0)</f>
        <v>#N/A</v>
      </c>
      <c r="M23" s="112" t="e">
        <f aca="false">IF((F23*12+J23)&gt;$D$4,(((F23*12+J23)-$D$4)*$D$6+$E$5),(F23*12+J23)*$D$5)-I23</f>
        <v>#N/A</v>
      </c>
      <c r="S23" s="9" t="n">
        <v>366</v>
      </c>
      <c r="T23" s="9" t="s">
        <v>45</v>
      </c>
      <c r="U23" s="9" t="str">
        <f aca="false">S23&amp;T23</f>
        <v>366EC</v>
      </c>
      <c r="V23" s="116" t="n">
        <v>700000</v>
      </c>
      <c r="W23" s="9" t="n">
        <v>1</v>
      </c>
    </row>
    <row r="24" customFormat="false" ht="12.75" hidden="false" customHeight="false" outlineLevel="0" collapsed="false">
      <c r="A24" s="0" t="str">
        <f aca="false">IF(ISBLANK('Data Entry'!C25)," ",('Data Entry'!B25))</f>
        <v> </v>
      </c>
      <c r="B24" s="114" t="str">
        <f aca="false">IF(ISTEXT('Data Entry'!C25),'Data Entry'!C25," ")</f>
        <v> </v>
      </c>
      <c r="C24" s="49" t="str">
        <f aca="false">IF(ISBLANK('Data Entry'!C25)," ",'Data Entry'!$B$4)</f>
        <v> </v>
      </c>
      <c r="D24" s="51" t="n">
        <f aca="false">'Data Entry'!F25*G24</f>
        <v>0</v>
      </c>
      <c r="E24" s="107" t="n">
        <f aca="false">ROUND(D24*$E$3,0)</f>
        <v>0</v>
      </c>
      <c r="F24" s="107" t="n">
        <f aca="false">ROUND(+E24+D24,0)</f>
        <v>0</v>
      </c>
      <c r="G24" s="108" t="n">
        <f aca="false">'Data Entry'!E25</f>
        <v>0</v>
      </c>
      <c r="H24" s="107" t="n">
        <f aca="false">IF(F24=0,0,ROUND((+F24*12*$D$8+($D$7*G24)),0))</f>
        <v>0</v>
      </c>
      <c r="I24" s="110" t="n">
        <f aca="false">IF(F24*12&gt;$D$4,((F24*12-$D$4)*$D$6+$E$5),F24*12*$D$5)</f>
        <v>0</v>
      </c>
      <c r="J24" s="107" t="e">
        <f aca="false">VLOOKUP('Data Entry'!$B$2&amp;'Data Entry'!D25,'Proll Data'!$U$19:$V$80,2,FALSE())*G24</f>
        <v>#N/A</v>
      </c>
      <c r="K24" s="111" t="n">
        <f aca="false">ROUND(+D24*$D$9*12,0)</f>
        <v>0</v>
      </c>
      <c r="L24" s="111" t="e">
        <f aca="false">ROUND(F24*12+J24,0)</f>
        <v>#N/A</v>
      </c>
      <c r="M24" s="112" t="e">
        <f aca="false">IF((F24*12+J24)&gt;$D$4,(((F24*12+J24)-$D$4)*$D$6+$E$5),(F24*12+J24)*$D$5)-I24</f>
        <v>#N/A</v>
      </c>
      <c r="S24" s="9" t="n">
        <v>366</v>
      </c>
      <c r="T24" s="9" t="s">
        <v>20</v>
      </c>
      <c r="U24" s="9" t="str">
        <f aca="false">S24&amp;T24</f>
        <v>366EC22</v>
      </c>
      <c r="V24" s="116" t="n">
        <v>120000</v>
      </c>
      <c r="W24" s="9" t="n">
        <v>1</v>
      </c>
    </row>
    <row r="25" customFormat="false" ht="12.75" hidden="false" customHeight="false" outlineLevel="0" collapsed="false">
      <c r="A25" s="0" t="str">
        <f aca="false">IF(ISBLANK('Data Entry'!C26)," ",('Data Entry'!B26))</f>
        <v> </v>
      </c>
      <c r="B25" s="114" t="str">
        <f aca="false">IF(ISTEXT('Data Entry'!C26),'Data Entry'!C26," ")</f>
        <v> </v>
      </c>
      <c r="C25" s="49" t="str">
        <f aca="false">IF(ISBLANK('Data Entry'!C26)," ",'Data Entry'!$B$4)</f>
        <v> </v>
      </c>
      <c r="D25" s="51" t="n">
        <f aca="false">'Data Entry'!F26*G25</f>
        <v>0</v>
      </c>
      <c r="E25" s="107" t="n">
        <f aca="false">ROUND(D25*$E$3,0)</f>
        <v>0</v>
      </c>
      <c r="F25" s="107" t="n">
        <f aca="false">ROUND(+E25+D25,0)</f>
        <v>0</v>
      </c>
      <c r="G25" s="108" t="n">
        <f aca="false">'Data Entry'!E26</f>
        <v>0</v>
      </c>
      <c r="H25" s="107" t="n">
        <f aca="false">IF(F25=0,0,ROUND((+F25*12*$D$8+($D$7*G25)),0))</f>
        <v>0</v>
      </c>
      <c r="I25" s="110" t="n">
        <f aca="false">IF(F25*12&gt;$D$4,((F25*12-$D$4)*$D$6+$E$5),F25*12*$D$5)</f>
        <v>0</v>
      </c>
      <c r="J25" s="107" t="e">
        <f aca="false">VLOOKUP('Data Entry'!$B$2&amp;'Data Entry'!D26,'Proll Data'!$U$19:$V$80,2,FALSE())*G25</f>
        <v>#N/A</v>
      </c>
      <c r="K25" s="111" t="n">
        <f aca="false">ROUND(+D25*$D$9*12,0)</f>
        <v>0</v>
      </c>
      <c r="L25" s="111" t="e">
        <f aca="false">ROUND(F25*12+J25,0)</f>
        <v>#N/A</v>
      </c>
      <c r="M25" s="112" t="e">
        <f aca="false">IF((F25*12+J25)&gt;$D$4,(((F25*12+J25)-$D$4)*$D$6+$E$5),(F25*12+J25)*$D$5)-I25</f>
        <v>#N/A</v>
      </c>
      <c r="S25" s="9" t="n">
        <v>366</v>
      </c>
      <c r="T25" s="9" t="s">
        <v>49</v>
      </c>
      <c r="U25" s="9" t="str">
        <f aca="false">S25&amp;T25</f>
        <v>366ML03</v>
      </c>
      <c r="V25" s="116" t="n">
        <v>37500</v>
      </c>
      <c r="W25" s="9" t="n">
        <v>2</v>
      </c>
    </row>
    <row r="26" customFormat="false" ht="12.75" hidden="false" customHeight="false" outlineLevel="0" collapsed="false">
      <c r="A26" s="0" t="str">
        <f aca="false">IF(ISBLANK('Data Entry'!C27)," ",('Data Entry'!B27))</f>
        <v> </v>
      </c>
      <c r="B26" s="114" t="str">
        <f aca="false">IF(ISTEXT('Data Entry'!C27),'Data Entry'!C27," ")</f>
        <v> </v>
      </c>
      <c r="C26" s="49" t="str">
        <f aca="false">IF(ISBLANK('Data Entry'!C27)," ",'Data Entry'!$B$4)</f>
        <v> </v>
      </c>
      <c r="D26" s="51" t="n">
        <f aca="false">'Data Entry'!F27*G26</f>
        <v>0</v>
      </c>
      <c r="E26" s="107" t="n">
        <f aca="false">ROUND(D26*$E$3,0)</f>
        <v>0</v>
      </c>
      <c r="F26" s="107" t="n">
        <f aca="false">ROUND(+E26+D26,0)</f>
        <v>0</v>
      </c>
      <c r="G26" s="108" t="n">
        <f aca="false">'Data Entry'!E27</f>
        <v>0</v>
      </c>
      <c r="H26" s="107" t="n">
        <f aca="false">IF(F26=0,0,ROUND((+F26*12*$D$8+($D$7*G26)),0))</f>
        <v>0</v>
      </c>
      <c r="I26" s="110" t="n">
        <f aca="false">IF(F26*12&gt;$D$4,((F26*12-$D$4)*$D$6+$E$5),F26*12*$D$5)</f>
        <v>0</v>
      </c>
      <c r="J26" s="107" t="e">
        <f aca="false">VLOOKUP('Data Entry'!$B$2&amp;'Data Entry'!D27,'Proll Data'!$U$19:$V$80,2,FALSE())*G26</f>
        <v>#N/A</v>
      </c>
      <c r="K26" s="111" t="n">
        <f aca="false">ROUND(+D26*$D$9*12,0)</f>
        <v>0</v>
      </c>
      <c r="L26" s="111" t="e">
        <f aca="false">ROUND(F26*12+J26,0)</f>
        <v>#N/A</v>
      </c>
      <c r="M26" s="112" t="e">
        <f aca="false">IF((F26*12+J26)&gt;$D$4,(((F26*12+J26)-$D$4)*$D$6+$E$5),(F26*12+J26)*$D$5)-I26</f>
        <v>#N/A</v>
      </c>
      <c r="S26" s="9" t="n">
        <v>366</v>
      </c>
      <c r="T26" s="9" t="s">
        <v>27</v>
      </c>
      <c r="U26" s="9" t="str">
        <f aca="false">S26&amp;T26</f>
        <v>366SAS1</v>
      </c>
      <c r="V26" s="116" t="n">
        <v>804</v>
      </c>
      <c r="W26" s="9" t="n">
        <v>1</v>
      </c>
    </row>
    <row r="27" customFormat="false" ht="12.75" hidden="false" customHeight="false" outlineLevel="0" collapsed="false">
      <c r="A27" s="0" t="str">
        <f aca="false">IF(ISBLANK('Data Entry'!C28)," ",('Data Entry'!B28))</f>
        <v> </v>
      </c>
      <c r="B27" s="114" t="str">
        <f aca="false">IF(ISTEXT('Data Entry'!C28),'Data Entry'!C28," ")</f>
        <v> </v>
      </c>
      <c r="C27" s="49" t="str">
        <f aca="false">IF(ISBLANK('Data Entry'!C28)," ",'Data Entry'!$B$4)</f>
        <v> </v>
      </c>
      <c r="D27" s="51" t="n">
        <f aca="false">'Data Entry'!F28*G27</f>
        <v>0</v>
      </c>
      <c r="E27" s="107" t="n">
        <f aca="false">ROUND(D27*$E$3,0)</f>
        <v>0</v>
      </c>
      <c r="F27" s="107" t="n">
        <f aca="false">ROUND(+E27+D27,0)</f>
        <v>0</v>
      </c>
      <c r="G27" s="108" t="n">
        <f aca="false">'Data Entry'!E28</f>
        <v>0</v>
      </c>
      <c r="H27" s="107" t="n">
        <f aca="false">IF(F27=0,0,ROUND((+F27*12*$D$8+($D$7*G27)),0))</f>
        <v>0</v>
      </c>
      <c r="I27" s="110" t="n">
        <f aca="false">IF(F27*12&gt;$D$4,((F27*12-$D$4)*$D$6+$E$5),F27*12*$D$5)</f>
        <v>0</v>
      </c>
      <c r="J27" s="107" t="e">
        <f aca="false">VLOOKUP('Data Entry'!$B$2&amp;'Data Entry'!D28,'Proll Data'!$U$19:$V$80,2,FALSE())*G27</f>
        <v>#N/A</v>
      </c>
      <c r="K27" s="111" t="n">
        <f aca="false">ROUND(+D27*$D$9*12,0)</f>
        <v>0</v>
      </c>
      <c r="L27" s="111" t="e">
        <f aca="false">ROUND(F27*12+J27,0)</f>
        <v>#N/A</v>
      </c>
      <c r="M27" s="112" t="e">
        <f aca="false">IF((F27*12+J27)&gt;$D$4,(((F27*12+J27)-$D$4)*$D$6+$E$5),(F27*12+J27)*$D$5)-I27</f>
        <v>#N/A</v>
      </c>
      <c r="S27" s="9" t="n">
        <v>366</v>
      </c>
      <c r="T27" s="9" t="s">
        <v>52</v>
      </c>
      <c r="U27" s="9" t="str">
        <f aca="false">S27&amp;T27</f>
        <v>366SAS3</v>
      </c>
      <c r="V27" s="116" t="n">
        <v>4600</v>
      </c>
      <c r="W27" s="9" t="n">
        <v>1</v>
      </c>
    </row>
    <row r="28" customFormat="false" ht="12.75" hidden="false" customHeight="false" outlineLevel="0" collapsed="false">
      <c r="A28" s="0" t="str">
        <f aca="false">IF(ISBLANK('Data Entry'!C29)," ",('Data Entry'!B29))</f>
        <v> </v>
      </c>
      <c r="B28" s="114" t="str">
        <f aca="false">IF(ISTEXT('Data Entry'!C29),'Data Entry'!C29," ")</f>
        <v> </v>
      </c>
      <c r="C28" s="49" t="str">
        <f aca="false">IF(ISBLANK('Data Entry'!C29)," ",'Data Entry'!$B$4)</f>
        <v> </v>
      </c>
      <c r="D28" s="51" t="n">
        <f aca="false">'Data Entry'!F29*G28</f>
        <v>0</v>
      </c>
      <c r="E28" s="107" t="n">
        <f aca="false">ROUND(D28*$E$3,0)</f>
        <v>0</v>
      </c>
      <c r="F28" s="107" t="n">
        <f aca="false">ROUND(+E28+D28,0)</f>
        <v>0</v>
      </c>
      <c r="G28" s="108" t="n">
        <f aca="false">'Data Entry'!E29</f>
        <v>0</v>
      </c>
      <c r="H28" s="107" t="n">
        <f aca="false">IF(F28=0,0,ROUND((+F28*12*$D$8+($D$7*G28)),0))</f>
        <v>0</v>
      </c>
      <c r="I28" s="110" t="n">
        <f aca="false">IF(F28*12&gt;$D$4,((F28*12-$D$4)*$D$6+$E$5),F28*12*$D$5)</f>
        <v>0</v>
      </c>
      <c r="J28" s="107" t="e">
        <f aca="false">VLOOKUP('Data Entry'!$B$2&amp;'Data Entry'!D29,'Proll Data'!$U$19:$V$80,2,FALSE())*G28</f>
        <v>#N/A</v>
      </c>
      <c r="K28" s="111" t="n">
        <f aca="false">ROUND(+D28*$D$9*12,0)</f>
        <v>0</v>
      </c>
      <c r="L28" s="111" t="e">
        <f aca="false">ROUND(F28*12+J28,0)</f>
        <v>#N/A</v>
      </c>
      <c r="M28" s="112" t="e">
        <f aca="false">IF((F28*12+J28)&gt;$D$4,(((F28*12+J28)-$D$4)*$D$6+$E$5),(F28*12+J28)*$D$5)-I28</f>
        <v>#N/A</v>
      </c>
      <c r="S28" s="9" t="n">
        <v>366</v>
      </c>
      <c r="T28" s="9" t="s">
        <v>55</v>
      </c>
      <c r="U28" s="9" t="str">
        <f aca="false">S28&amp;T28</f>
        <v>366SAS4</v>
      </c>
      <c r="V28" s="116" t="n">
        <v>7500</v>
      </c>
      <c r="W28" s="9" t="n">
        <v>1</v>
      </c>
    </row>
    <row r="29" customFormat="false" ht="12.75" hidden="false" customHeight="false" outlineLevel="0" collapsed="false">
      <c r="A29" s="0" t="str">
        <f aca="false">IF(ISBLANK('Data Entry'!C30)," ",('Data Entry'!B30))</f>
        <v> </v>
      </c>
      <c r="B29" s="114" t="str">
        <f aca="false">IF(ISTEXT('Data Entry'!C30),'Data Entry'!C30," ")</f>
        <v> </v>
      </c>
      <c r="C29" s="49" t="str">
        <f aca="false">IF(ISBLANK('Data Entry'!C30)," ",'Data Entry'!$B$4)</f>
        <v> </v>
      </c>
      <c r="D29" s="51" t="n">
        <f aca="false">'Data Entry'!F30*G29</f>
        <v>0</v>
      </c>
      <c r="E29" s="107" t="n">
        <f aca="false">ROUND(D29*$E$3,0)</f>
        <v>0</v>
      </c>
      <c r="F29" s="107" t="n">
        <f aca="false">ROUND(+E29+D29,0)</f>
        <v>0</v>
      </c>
      <c r="G29" s="108" t="n">
        <f aca="false">'Data Entry'!E30</f>
        <v>0</v>
      </c>
      <c r="H29" s="107" t="n">
        <f aca="false">IF(F29=0,0,ROUND((+F29*12*$D$8+($D$7*G29)),0))</f>
        <v>0</v>
      </c>
      <c r="I29" s="110" t="n">
        <f aca="false">IF(F29*12&gt;$D$4,((F29*12-$D$4)*$D$6+$E$5),F29*12*$D$5)</f>
        <v>0</v>
      </c>
      <c r="J29" s="107" t="e">
        <f aca="false">VLOOKUP('Data Entry'!$B$2&amp;'Data Entry'!D30,'Proll Data'!$U$19:$V$80,2,FALSE())*G29</f>
        <v>#N/A</v>
      </c>
      <c r="K29" s="111" t="n">
        <f aca="false">ROUND(+D29*$D$9*12,0)</f>
        <v>0</v>
      </c>
      <c r="L29" s="111" t="e">
        <f aca="false">ROUND(F29*12+J29,0)</f>
        <v>#N/A</v>
      </c>
      <c r="M29" s="112" t="e">
        <f aca="false">IF((F29*12+J29)&gt;$D$4,(((F29*12+J29)-$D$4)*$D$6+$E$5),(F29*12+J29)*$D$5)-I29</f>
        <v>#N/A</v>
      </c>
      <c r="S29" s="9" t="n">
        <v>422</v>
      </c>
      <c r="T29" s="9" t="s">
        <v>22</v>
      </c>
      <c r="U29" s="9" t="str">
        <f aca="false">S29&amp;T29</f>
        <v>422CP05</v>
      </c>
      <c r="V29" s="116" t="n">
        <v>606.6667</v>
      </c>
      <c r="W29" s="9" t="n">
        <v>3</v>
      </c>
    </row>
    <row r="30" customFormat="false" ht="12.75" hidden="false" customHeight="false" outlineLevel="0" collapsed="false">
      <c r="A30" s="0" t="str">
        <f aca="false">IF(ISBLANK('Data Entry'!C31)," ",('Data Entry'!B31))</f>
        <v> </v>
      </c>
      <c r="B30" s="114" t="str">
        <f aca="false">IF(ISTEXT('Data Entry'!C31),'Data Entry'!C31," ")</f>
        <v> </v>
      </c>
      <c r="C30" s="49" t="str">
        <f aca="false">IF(ISBLANK('Data Entry'!C31)," ",'Data Entry'!$B$4)</f>
        <v> </v>
      </c>
      <c r="D30" s="51" t="n">
        <f aca="false">'Data Entry'!F31*G30</f>
        <v>0</v>
      </c>
      <c r="E30" s="107" t="n">
        <f aca="false">ROUND(D30*$E$3,0)</f>
        <v>0</v>
      </c>
      <c r="F30" s="107" t="n">
        <f aca="false">ROUND(+E30+D30,0)</f>
        <v>0</v>
      </c>
      <c r="G30" s="108" t="n">
        <f aca="false">'Data Entry'!E31</f>
        <v>0</v>
      </c>
      <c r="H30" s="107" t="n">
        <f aca="false">IF(F30=0,0,ROUND((+F30*12*$D$8+($D$7*G30)),0))</f>
        <v>0</v>
      </c>
      <c r="I30" s="110" t="n">
        <f aca="false">IF(F30*12&gt;$D$4,((F30*12-$D$4)*$D$6+$E$5),F30*12*$D$5)</f>
        <v>0</v>
      </c>
      <c r="J30" s="107" t="e">
        <f aca="false">VLOOKUP('Data Entry'!$B$2&amp;'Data Entry'!D31,'Proll Data'!$U$19:$V$80,2,FALSE())*G30</f>
        <v>#N/A</v>
      </c>
      <c r="K30" s="111" t="n">
        <f aca="false">ROUND(+D30*$D$9*12,0)</f>
        <v>0</v>
      </c>
      <c r="L30" s="111" t="e">
        <f aca="false">ROUND(F30*12+J30,0)</f>
        <v>#N/A</v>
      </c>
      <c r="M30" s="112" t="e">
        <f aca="false">IF((F30*12+J30)&gt;$D$4,(((F30*12+J30)-$D$4)*$D$6+$E$5),(F30*12+J30)*$D$5)-I30</f>
        <v>#N/A</v>
      </c>
      <c r="S30" s="9" t="n">
        <v>422</v>
      </c>
      <c r="T30" s="9" t="s">
        <v>29</v>
      </c>
      <c r="U30" s="9" t="str">
        <f aca="false">S30&amp;T30</f>
        <v>422CP06</v>
      </c>
      <c r="V30" s="116" t="n">
        <v>916.6667</v>
      </c>
      <c r="W30" s="9" t="n">
        <v>3</v>
      </c>
    </row>
    <row r="31" customFormat="false" ht="12.75" hidden="false" customHeight="false" outlineLevel="0" collapsed="false">
      <c r="A31" s="0" t="str">
        <f aca="false">IF(ISBLANK('Data Entry'!C32)," ",('Data Entry'!B32))</f>
        <v> </v>
      </c>
      <c r="B31" s="114" t="str">
        <f aca="false">IF(ISTEXT('Data Entry'!C32),'Data Entry'!C32," ")</f>
        <v> </v>
      </c>
      <c r="C31" s="49" t="str">
        <f aca="false">IF(ISBLANK('Data Entry'!C32)," ",'Data Entry'!$B$4)</f>
        <v> </v>
      </c>
      <c r="D31" s="51" t="n">
        <f aca="false">'Data Entry'!F32*G31</f>
        <v>0</v>
      </c>
      <c r="E31" s="107" t="n">
        <f aca="false">ROUND(D31*$E$3,0)</f>
        <v>0</v>
      </c>
      <c r="F31" s="107" t="n">
        <f aca="false">ROUND(+E31+D31,0)</f>
        <v>0</v>
      </c>
      <c r="G31" s="108" t="n">
        <f aca="false">'Data Entry'!E32</f>
        <v>0</v>
      </c>
      <c r="H31" s="107" t="n">
        <f aca="false">IF(F31=0,0,ROUND((+F31*12*$D$8+($D$7*G31)),0))</f>
        <v>0</v>
      </c>
      <c r="I31" s="110" t="n">
        <f aca="false">IF(F31*12&gt;$D$4,((F31*12-$D$4)*$D$6+$E$5),F31*12*$D$5)</f>
        <v>0</v>
      </c>
      <c r="J31" s="107" t="e">
        <f aca="false">VLOOKUP('Data Entry'!$B$2&amp;'Data Entry'!D32,'Proll Data'!$U$19:$V$80,2,FALSE())*G31</f>
        <v>#N/A</v>
      </c>
      <c r="K31" s="111" t="n">
        <f aca="false">ROUND(+D31*$D$9*12,0)</f>
        <v>0</v>
      </c>
      <c r="L31" s="111" t="e">
        <f aca="false">ROUND(F31*12+J31,0)</f>
        <v>#N/A</v>
      </c>
      <c r="M31" s="112" t="e">
        <f aca="false">IF((F31*12+J31)&gt;$D$4,(((F31*12+J31)-$D$4)*$D$6+$E$5),(F31*12+J31)*$D$5)-I31</f>
        <v>#N/A</v>
      </c>
      <c r="S31" s="9" t="n">
        <v>422</v>
      </c>
      <c r="T31" s="9" t="s">
        <v>24</v>
      </c>
      <c r="U31" s="9" t="str">
        <f aca="false">S31&amp;T31</f>
        <v>422CP08</v>
      </c>
      <c r="V31" s="116" t="n">
        <v>1041.9425</v>
      </c>
      <c r="W31" s="9" t="n">
        <v>4</v>
      </c>
    </row>
    <row r="32" customFormat="false" ht="12.75" hidden="false" customHeight="false" outlineLevel="0" collapsed="false">
      <c r="A32" s="0" t="str">
        <f aca="false">IF(ISBLANK('Data Entry'!C33)," ",('Data Entry'!B33))</f>
        <v> </v>
      </c>
      <c r="B32" s="114" t="str">
        <f aca="false">IF(ISTEXT('Data Entry'!C33),'Data Entry'!C33," ")</f>
        <v> </v>
      </c>
      <c r="C32" s="49" t="str">
        <f aca="false">IF(ISBLANK('Data Entry'!C33)," ",'Data Entry'!$B$4)</f>
        <v> </v>
      </c>
      <c r="D32" s="51" t="n">
        <f aca="false">'Data Entry'!F33*G32</f>
        <v>0</v>
      </c>
      <c r="E32" s="107" t="n">
        <f aca="false">ROUND(D32*$E$3,0)</f>
        <v>0</v>
      </c>
      <c r="F32" s="107" t="n">
        <f aca="false">ROUND(+E32+D32,0)</f>
        <v>0</v>
      </c>
      <c r="G32" s="108" t="n">
        <f aca="false">'Data Entry'!E33</f>
        <v>0</v>
      </c>
      <c r="H32" s="107" t="n">
        <f aca="false">IF(F32=0,0,ROUND((+F32*12*$D$8+($D$7*G32)),0))</f>
        <v>0</v>
      </c>
      <c r="I32" s="110" t="n">
        <f aca="false">IF(F32*12&gt;$D$4,((F32*12-$D$4)*$D$6+$E$5),F32*12*$D$5)</f>
        <v>0</v>
      </c>
      <c r="J32" s="107" t="e">
        <f aca="false">VLOOKUP('Data Entry'!$B$2&amp;'Data Entry'!D33,'Proll Data'!$U$19:$V$80,2,FALSE())*G32</f>
        <v>#N/A</v>
      </c>
      <c r="K32" s="111" t="n">
        <f aca="false">ROUND(+D32*$D$9*12,0)</f>
        <v>0</v>
      </c>
      <c r="L32" s="111" t="e">
        <f aca="false">ROUND(F32*12+J32,0)</f>
        <v>#N/A</v>
      </c>
      <c r="M32" s="112" t="e">
        <f aca="false">IF((F32*12+J32)&gt;$D$4,(((F32*12+J32)-$D$4)*$D$6+$E$5),(F32*12+J32)*$D$5)-I32</f>
        <v>#N/A</v>
      </c>
      <c r="S32" s="9" t="n">
        <v>422</v>
      </c>
      <c r="T32" s="9" t="s">
        <v>31</v>
      </c>
      <c r="U32" s="9" t="str">
        <f aca="false">S32&amp;T32</f>
        <v>422CP10</v>
      </c>
      <c r="V32" s="116" t="n">
        <v>1715.8824</v>
      </c>
      <c r="W32" s="9" t="n">
        <v>17</v>
      </c>
    </row>
    <row r="33" customFormat="false" ht="12.75" hidden="false" customHeight="false" outlineLevel="0" collapsed="false">
      <c r="A33" s="0" t="str">
        <f aca="false">IF(ISBLANK('Data Entry'!C34)," ",('Data Entry'!B34))</f>
        <v> </v>
      </c>
      <c r="B33" s="114" t="str">
        <f aca="false">IF(ISTEXT('Data Entry'!C34),'Data Entry'!C34," ")</f>
        <v> </v>
      </c>
      <c r="C33" s="49" t="str">
        <f aca="false">IF(ISBLANK('Data Entry'!C34)," ",'Data Entry'!$B$4)</f>
        <v> </v>
      </c>
      <c r="D33" s="51" t="n">
        <f aca="false">'Data Entry'!F34*G33</f>
        <v>0</v>
      </c>
      <c r="E33" s="107" t="n">
        <f aca="false">ROUND(D33*$E$3,0)</f>
        <v>0</v>
      </c>
      <c r="F33" s="107" t="n">
        <f aca="false">ROUND(+E33+D33,0)</f>
        <v>0</v>
      </c>
      <c r="G33" s="108" t="n">
        <f aca="false">'Data Entry'!E34</f>
        <v>0</v>
      </c>
      <c r="H33" s="107" t="n">
        <f aca="false">IF(F33=0,0,ROUND((+F33*12*$D$8+($D$7*G33)),0))</f>
        <v>0</v>
      </c>
      <c r="I33" s="110" t="n">
        <f aca="false">IF(F33*12&gt;$D$4,((F33*12-$D$4)*$D$6+$E$5),F33*12*$D$5)</f>
        <v>0</v>
      </c>
      <c r="J33" s="107" t="e">
        <f aca="false">VLOOKUP('Data Entry'!$B$2&amp;'Data Entry'!D34,'Proll Data'!$U$19:$V$80,2,FALSE())*G33</f>
        <v>#N/A</v>
      </c>
      <c r="K33" s="111" t="n">
        <f aca="false">ROUND(+D33*$D$9*12,0)</f>
        <v>0</v>
      </c>
      <c r="L33" s="111" t="e">
        <f aca="false">ROUND(F33*12+J33,0)</f>
        <v>#N/A</v>
      </c>
      <c r="M33" s="112" t="e">
        <f aca="false">IF((F33*12+J33)&gt;$D$4,(((F33*12+J33)-$D$4)*$D$6+$E$5),(F33*12+J33)*$D$5)-I33</f>
        <v>#N/A</v>
      </c>
      <c r="S33" s="9" t="n">
        <v>422</v>
      </c>
      <c r="T33" s="9" t="s">
        <v>30</v>
      </c>
      <c r="U33" s="9" t="str">
        <f aca="false">S33&amp;T33</f>
        <v>422CP11</v>
      </c>
      <c r="V33" s="116" t="n">
        <v>1515.3846</v>
      </c>
      <c r="W33" s="9" t="n">
        <v>13</v>
      </c>
    </row>
    <row r="34" customFormat="false" ht="12.75" hidden="false" customHeight="false" outlineLevel="0" collapsed="false">
      <c r="A34" s="0" t="str">
        <f aca="false">IF(ISBLANK('Data Entry'!C35)," ",('Data Entry'!B35))</f>
        <v> </v>
      </c>
      <c r="B34" s="114" t="str">
        <f aca="false">IF(ISTEXT('Data Entry'!C35),'Data Entry'!C35," ")</f>
        <v> </v>
      </c>
      <c r="C34" s="49" t="str">
        <f aca="false">IF(ISBLANK('Data Entry'!C35)," ",'Data Entry'!$B$4)</f>
        <v> </v>
      </c>
      <c r="D34" s="51" t="n">
        <f aca="false">'Data Entry'!F35*G34</f>
        <v>0</v>
      </c>
      <c r="E34" s="107" t="n">
        <f aca="false">ROUND(D34*$E$3,0)</f>
        <v>0</v>
      </c>
      <c r="F34" s="107" t="n">
        <f aca="false">ROUND(+E34+D34,0)</f>
        <v>0</v>
      </c>
      <c r="G34" s="108" t="n">
        <f aca="false">'Data Entry'!E35</f>
        <v>0</v>
      </c>
      <c r="H34" s="107" t="n">
        <f aca="false">IF(F34=0,0,ROUND((+F34*12*$D$8+($D$7*G34)),0))</f>
        <v>0</v>
      </c>
      <c r="I34" s="110" t="n">
        <f aca="false">IF(F34*12&gt;$D$4,((F34*12-$D$4)*$D$6+$E$5),F34*12*$D$5)</f>
        <v>0</v>
      </c>
      <c r="J34" s="107" t="e">
        <f aca="false">VLOOKUP('Data Entry'!$B$2&amp;'Data Entry'!D35,'Proll Data'!$U$19:$V$80,2,FALSE())*G34</f>
        <v>#N/A</v>
      </c>
      <c r="K34" s="111" t="n">
        <f aca="false">ROUND(+D34*$D$9*12,0)</f>
        <v>0</v>
      </c>
      <c r="L34" s="111" t="e">
        <f aca="false">ROUND(F34*12+J34,0)</f>
        <v>#N/A</v>
      </c>
      <c r="M34" s="112" t="e">
        <f aca="false">IF((F34*12+J34)&gt;$D$4,(((F34*12+J34)-$D$4)*$D$6+$E$5),(F34*12+J34)*$D$5)-I34</f>
        <v>#N/A</v>
      </c>
      <c r="S34" s="9" t="n">
        <v>422</v>
      </c>
      <c r="T34" s="9" t="s">
        <v>35</v>
      </c>
      <c r="U34" s="9" t="str">
        <f aca="false">S34&amp;T34</f>
        <v>422CP12</v>
      </c>
      <c r="V34" s="116" t="n">
        <v>2017.8571</v>
      </c>
      <c r="W34" s="9" t="n">
        <v>14</v>
      </c>
    </row>
    <row r="35" customFormat="false" ht="12.75" hidden="false" customHeight="false" outlineLevel="0" collapsed="false">
      <c r="A35" s="0" t="str">
        <f aca="false">IF(ISBLANK('Data Entry'!C36)," ",('Data Entry'!B36))</f>
        <v> </v>
      </c>
      <c r="B35" s="114" t="str">
        <f aca="false">IF(ISTEXT('Data Entry'!C36),'Data Entry'!C36," ")</f>
        <v> </v>
      </c>
      <c r="C35" s="49" t="str">
        <f aca="false">IF(ISBLANK('Data Entry'!C36)," ",'Data Entry'!$B$4)</f>
        <v> </v>
      </c>
      <c r="D35" s="51" t="n">
        <f aca="false">'Data Entry'!F36*G35</f>
        <v>0</v>
      </c>
      <c r="E35" s="107" t="n">
        <f aca="false">ROUND(D35*$E$3,0)</f>
        <v>0</v>
      </c>
      <c r="F35" s="107" t="n">
        <f aca="false">ROUND(+E35+D35,0)</f>
        <v>0</v>
      </c>
      <c r="G35" s="108" t="n">
        <f aca="false">'Data Entry'!E36</f>
        <v>0</v>
      </c>
      <c r="H35" s="107" t="n">
        <f aca="false">IF(F35=0,0,ROUND((+F35*12*$D$8+($D$7*G35)),0))</f>
        <v>0</v>
      </c>
      <c r="I35" s="110" t="n">
        <f aca="false">IF(F35*12&gt;$D$4,((F35*12-$D$4)*$D$6+$E$5),F35*12*$D$5)</f>
        <v>0</v>
      </c>
      <c r="J35" s="107" t="e">
        <f aca="false">VLOOKUP('Data Entry'!$B$2&amp;'Data Entry'!D36,'Proll Data'!$U$19:$V$80,2,FALSE())*G35</f>
        <v>#N/A</v>
      </c>
      <c r="K35" s="111" t="n">
        <f aca="false">ROUND(+D35*$D$9*12,0)</f>
        <v>0</v>
      </c>
      <c r="L35" s="111" t="e">
        <f aca="false">ROUND(F35*12+J35,0)</f>
        <v>#N/A</v>
      </c>
      <c r="M35" s="112" t="e">
        <f aca="false">IF((F35*12+J35)&gt;$D$4,(((F35*12+J35)-$D$4)*$D$6+$E$5),(F35*12+J35)*$D$5)-I35</f>
        <v>#N/A</v>
      </c>
      <c r="S35" s="9" t="n">
        <v>422</v>
      </c>
      <c r="T35" s="9" t="s">
        <v>40</v>
      </c>
      <c r="U35" s="9" t="str">
        <f aca="false">S35&amp;T35</f>
        <v>422CP13</v>
      </c>
      <c r="V35" s="116" t="n">
        <v>2000</v>
      </c>
      <c r="W35" s="9" t="n">
        <v>1</v>
      </c>
    </row>
    <row r="36" customFormat="false" ht="12.75" hidden="false" customHeight="false" outlineLevel="0" collapsed="false">
      <c r="A36" s="0" t="str">
        <f aca="false">IF(ISBLANK('Data Entry'!C37)," ",('Data Entry'!B37))</f>
        <v> </v>
      </c>
      <c r="B36" s="114" t="str">
        <f aca="false">IF(ISTEXT('Data Entry'!C37),'Data Entry'!C37," ")</f>
        <v> </v>
      </c>
      <c r="C36" s="49" t="str">
        <f aca="false">IF(ISBLANK('Data Entry'!C37)," ",'Data Entry'!$B$4)</f>
        <v> </v>
      </c>
      <c r="D36" s="51" t="n">
        <f aca="false">'Data Entry'!F37*G36</f>
        <v>0</v>
      </c>
      <c r="E36" s="107" t="n">
        <f aca="false">ROUND(D36*$E$3,0)</f>
        <v>0</v>
      </c>
      <c r="F36" s="107" t="n">
        <f aca="false">ROUND(+E36+D36,0)</f>
        <v>0</v>
      </c>
      <c r="G36" s="108" t="n">
        <f aca="false">'Data Entry'!E37</f>
        <v>0</v>
      </c>
      <c r="H36" s="107" t="n">
        <f aca="false">IF(F36=0,0,ROUND((+F36*12*$D$8+($D$7*G36)),0))</f>
        <v>0</v>
      </c>
      <c r="I36" s="110" t="n">
        <f aca="false">IF(F36*12&gt;$D$4,((F36*12-$D$4)*$D$6+$E$5),F36*12*$D$5)</f>
        <v>0</v>
      </c>
      <c r="J36" s="107" t="e">
        <f aca="false">VLOOKUP('Data Entry'!$B$2&amp;'Data Entry'!D37,'Proll Data'!$U$19:$V$80,2,FALSE())*G36</f>
        <v>#N/A</v>
      </c>
      <c r="K36" s="111" t="n">
        <f aca="false">ROUND(+D36*$D$9*12,0)</f>
        <v>0</v>
      </c>
      <c r="L36" s="111" t="e">
        <f aca="false">ROUND(F36*12+J36,0)</f>
        <v>#N/A</v>
      </c>
      <c r="M36" s="112" t="e">
        <f aca="false">IF((F36*12+J36)&gt;$D$4,(((F36*12+J36)-$D$4)*$D$6+$E$5),(F36*12+J36)*$D$5)-I36</f>
        <v>#N/A</v>
      </c>
      <c r="S36" s="9" t="n">
        <v>422</v>
      </c>
      <c r="T36" s="9" t="s">
        <v>34</v>
      </c>
      <c r="U36" s="9" t="str">
        <f aca="false">S36&amp;T36</f>
        <v>422CP14</v>
      </c>
      <c r="V36" s="116" t="n">
        <v>2968.75</v>
      </c>
      <c r="W36" s="9" t="n">
        <v>8</v>
      </c>
    </row>
    <row r="37" customFormat="false" ht="12.75" hidden="false" customHeight="false" outlineLevel="0" collapsed="false">
      <c r="A37" s="0" t="str">
        <f aca="false">IF(ISBLANK('Data Entry'!C38)," ",('Data Entry'!B38))</f>
        <v> </v>
      </c>
      <c r="B37" s="114" t="str">
        <f aca="false">IF(ISTEXT('Data Entry'!C38),'Data Entry'!C38," ")</f>
        <v> </v>
      </c>
      <c r="C37" s="49" t="str">
        <f aca="false">IF(ISBLANK('Data Entry'!C38)," ",'Data Entry'!$B$4)</f>
        <v> </v>
      </c>
      <c r="D37" s="51" t="n">
        <f aca="false">'Data Entry'!F38*G37</f>
        <v>0</v>
      </c>
      <c r="E37" s="107" t="n">
        <f aca="false">ROUND(D37*$E$3,0)</f>
        <v>0</v>
      </c>
      <c r="F37" s="107" t="n">
        <f aca="false">ROUND(+E37+D37,0)</f>
        <v>0</v>
      </c>
      <c r="G37" s="108" t="n">
        <f aca="false">'Data Entry'!E38</f>
        <v>0</v>
      </c>
      <c r="H37" s="107" t="n">
        <f aca="false">IF(F37=0,0,ROUND((+F37*12*$D$8+($D$7*G37)),0))</f>
        <v>0</v>
      </c>
      <c r="I37" s="110" t="n">
        <f aca="false">IF(F37*12&gt;$D$4,((F37*12-$D$4)*$D$6+$E$5),F37*12*$D$5)</f>
        <v>0</v>
      </c>
      <c r="J37" s="107" t="e">
        <f aca="false">VLOOKUP('Data Entry'!$B$2&amp;'Data Entry'!D38,'Proll Data'!$U$19:$V$80,2,FALSE())*G37</f>
        <v>#N/A</v>
      </c>
      <c r="K37" s="111" t="n">
        <f aca="false">ROUND(+D37*$D$9*12,0)</f>
        <v>0</v>
      </c>
      <c r="L37" s="111" t="e">
        <f aca="false">ROUND(F37*12+J37,0)</f>
        <v>#N/A</v>
      </c>
      <c r="M37" s="112" t="e">
        <f aca="false">IF((F37*12+J37)&gt;$D$4,(((F37*12+J37)-$D$4)*$D$6+$E$5),(F37*12+J37)*$D$5)-I37</f>
        <v>#N/A</v>
      </c>
      <c r="S37" s="9" t="n">
        <v>422</v>
      </c>
      <c r="T37" s="9" t="s">
        <v>37</v>
      </c>
      <c r="U37" s="9" t="str">
        <f aca="false">S37&amp;T37</f>
        <v>422CP15</v>
      </c>
      <c r="V37" s="116" t="n">
        <v>3351.0164</v>
      </c>
      <c r="W37" s="9" t="n">
        <v>11</v>
      </c>
    </row>
    <row r="38" customFormat="false" ht="12.75" hidden="false" customHeight="false" outlineLevel="0" collapsed="false">
      <c r="A38" s="0" t="str">
        <f aca="false">IF(ISBLANK('Data Entry'!C39)," ",('Data Entry'!B39))</f>
        <v> </v>
      </c>
      <c r="B38" s="114" t="str">
        <f aca="false">IF(ISTEXT('Data Entry'!C39),'Data Entry'!C39," ")</f>
        <v> </v>
      </c>
      <c r="C38" s="49" t="str">
        <f aca="false">IF(ISBLANK('Data Entry'!C39)," ",'Data Entry'!$B$4)</f>
        <v> </v>
      </c>
      <c r="D38" s="51" t="n">
        <f aca="false">'Data Entry'!F39*G38</f>
        <v>0</v>
      </c>
      <c r="E38" s="107" t="n">
        <f aca="false">ROUND(D38*$E$3,0)</f>
        <v>0</v>
      </c>
      <c r="F38" s="107" t="n">
        <f aca="false">ROUND(+E38+D38,0)</f>
        <v>0</v>
      </c>
      <c r="G38" s="108" t="n">
        <f aca="false">'Data Entry'!E39</f>
        <v>0</v>
      </c>
      <c r="H38" s="107" t="n">
        <f aca="false">IF(F38=0,0,ROUND((+F38*12*$D$8+($D$7*G38)),0))</f>
        <v>0</v>
      </c>
      <c r="I38" s="110" t="n">
        <f aca="false">IF(F38*12&gt;$D$4,((F38*12-$D$4)*$D$6+$E$5),F38*12*$D$5)</f>
        <v>0</v>
      </c>
      <c r="J38" s="107" t="e">
        <f aca="false">VLOOKUP('Data Entry'!$B$2&amp;'Data Entry'!D39,'Proll Data'!$U$19:$V$80,2,FALSE())*G38</f>
        <v>#N/A</v>
      </c>
      <c r="K38" s="111" t="n">
        <f aca="false">ROUND(+D38*$D$9*12,0)</f>
        <v>0</v>
      </c>
      <c r="L38" s="111" t="e">
        <f aca="false">ROUND(F38*12+J38,0)</f>
        <v>#N/A</v>
      </c>
      <c r="M38" s="112" t="e">
        <f aca="false">IF((F38*12+J38)&gt;$D$4,(((F38*12+J38)-$D$4)*$D$6+$E$5),(F38*12+J38)*$D$5)-I38</f>
        <v>#N/A</v>
      </c>
      <c r="S38" s="9" t="n">
        <v>422</v>
      </c>
      <c r="T38" s="9" t="s">
        <v>48</v>
      </c>
      <c r="U38" s="9" t="str">
        <f aca="false">S38&amp;T38</f>
        <v>422CP16</v>
      </c>
      <c r="V38" s="116" t="n">
        <v>5750</v>
      </c>
      <c r="W38" s="9" t="n">
        <v>1</v>
      </c>
    </row>
    <row r="39" customFormat="false" ht="12.75" hidden="false" customHeight="false" outlineLevel="0" collapsed="false">
      <c r="A39" s="0" t="str">
        <f aca="false">IF(ISBLANK('Data Entry'!C40)," ",('Data Entry'!B40))</f>
        <v> </v>
      </c>
      <c r="B39" s="114" t="str">
        <f aca="false">IF(ISTEXT('Data Entry'!C40),'Data Entry'!C40," ")</f>
        <v> </v>
      </c>
      <c r="C39" s="49" t="str">
        <f aca="false">IF(ISBLANK('Data Entry'!C40)," ",'Data Entry'!$B$4)</f>
        <v> </v>
      </c>
      <c r="D39" s="51" t="n">
        <f aca="false">'Data Entry'!F40*G39</f>
        <v>0</v>
      </c>
      <c r="E39" s="107" t="n">
        <f aca="false">ROUND(D39*$E$3,0)</f>
        <v>0</v>
      </c>
      <c r="F39" s="107" t="n">
        <f aca="false">ROUND(+E39+D39,0)</f>
        <v>0</v>
      </c>
      <c r="G39" s="108" t="n">
        <f aca="false">'Data Entry'!E40</f>
        <v>0</v>
      </c>
      <c r="H39" s="107" t="n">
        <f aca="false">IF(F39=0,0,ROUND((+F39*12*$D$8+($D$7*G39)),0))</f>
        <v>0</v>
      </c>
      <c r="I39" s="110" t="n">
        <f aca="false">IF(F39*12&gt;$D$4,((F39*12-$D$4)*$D$6+$E$5),F39*12*$D$5)</f>
        <v>0</v>
      </c>
      <c r="J39" s="107" t="e">
        <f aca="false">VLOOKUP('Data Entry'!$B$2&amp;'Data Entry'!D40,'Proll Data'!$U$19:$V$80,2,FALSE())*G39</f>
        <v>#N/A</v>
      </c>
      <c r="K39" s="111" t="n">
        <f aca="false">ROUND(+D39*$D$9*12,0)</f>
        <v>0</v>
      </c>
      <c r="L39" s="111" t="e">
        <f aca="false">ROUND(F39*12+J39,0)</f>
        <v>#N/A</v>
      </c>
      <c r="M39" s="112" t="e">
        <f aca="false">IF((F39*12+J39)&gt;$D$4,(((F39*12+J39)-$D$4)*$D$6+$E$5),(F39*12+J39)*$D$5)-I39</f>
        <v>#N/A</v>
      </c>
      <c r="S39" s="9" t="n">
        <v>422</v>
      </c>
      <c r="T39" s="9" t="s">
        <v>42</v>
      </c>
      <c r="U39" s="9" t="str">
        <f aca="false">S39&amp;T39</f>
        <v>422CP17</v>
      </c>
      <c r="V39" s="116" t="n">
        <v>4058.3333</v>
      </c>
      <c r="W39" s="9" t="n">
        <v>6</v>
      </c>
    </row>
    <row r="40" customFormat="false" ht="12.75" hidden="false" customHeight="false" outlineLevel="0" collapsed="false">
      <c r="A40" s="0" t="str">
        <f aca="false">IF(ISBLANK('Data Entry'!C41)," ",('Data Entry'!B41))</f>
        <v> </v>
      </c>
      <c r="B40" s="114" t="str">
        <f aca="false">IF(ISTEXT('Data Entry'!C41),'Data Entry'!C41," ")</f>
        <v> </v>
      </c>
      <c r="C40" s="49" t="str">
        <f aca="false">IF(ISBLANK('Data Entry'!C41)," ",'Data Entry'!$B$4)</f>
        <v> </v>
      </c>
      <c r="D40" s="51" t="n">
        <f aca="false">'Data Entry'!F41*G40</f>
        <v>0</v>
      </c>
      <c r="E40" s="107" t="n">
        <f aca="false">ROUND(D40*$E$3,0)</f>
        <v>0</v>
      </c>
      <c r="F40" s="107" t="n">
        <f aca="false">ROUND(+E40+D40,0)</f>
        <v>0</v>
      </c>
      <c r="G40" s="108" t="n">
        <f aca="false">'Data Entry'!E41</f>
        <v>0</v>
      </c>
      <c r="H40" s="107" t="n">
        <f aca="false">IF(F40=0,0,ROUND((+F40*12*$D$8+($D$7*G40)),0))</f>
        <v>0</v>
      </c>
      <c r="I40" s="110" t="n">
        <f aca="false">IF(F40*12&gt;$D$4,((F40*12-$D$4)*$D$6+$E$5),F40*12*$D$5)</f>
        <v>0</v>
      </c>
      <c r="J40" s="107" t="e">
        <f aca="false">VLOOKUP('Data Entry'!$B$2&amp;'Data Entry'!D41,'Proll Data'!$U$19:$V$80,2,FALSE())*G40</f>
        <v>#N/A</v>
      </c>
      <c r="K40" s="111" t="n">
        <f aca="false">ROUND(+D40*$D$9*12,0)</f>
        <v>0</v>
      </c>
      <c r="L40" s="111" t="e">
        <f aca="false">ROUND(F40*12+J40,0)</f>
        <v>#N/A</v>
      </c>
      <c r="M40" s="112" t="e">
        <f aca="false">IF((F40*12+J40)&gt;$D$4,(((F40*12+J40)-$D$4)*$D$6+$E$5),(F40*12+J40)*$D$5)-I40</f>
        <v>#N/A</v>
      </c>
      <c r="S40" s="9" t="n">
        <v>422</v>
      </c>
      <c r="T40" s="9" t="s">
        <v>57</v>
      </c>
      <c r="U40" s="9" t="str">
        <f aca="false">S40&amp;T40</f>
        <v>422ML01</v>
      </c>
      <c r="V40" s="116" t="n">
        <v>5000</v>
      </c>
      <c r="W40" s="9" t="n">
        <v>1</v>
      </c>
    </row>
    <row r="41" customFormat="false" ht="12.75" hidden="false" customHeight="false" outlineLevel="0" collapsed="false">
      <c r="A41" s="0" t="str">
        <f aca="false">IF(ISBLANK('Data Entry'!C42)," ",('Data Entry'!B42))</f>
        <v> </v>
      </c>
      <c r="B41" s="114" t="str">
        <f aca="false">IF(ISTEXT('Data Entry'!C42),'Data Entry'!C42," ")</f>
        <v> </v>
      </c>
      <c r="C41" s="49" t="str">
        <f aca="false">IF(ISBLANK('Data Entry'!C42)," ",'Data Entry'!$B$4)</f>
        <v> </v>
      </c>
      <c r="D41" s="51" t="n">
        <f aca="false">'Data Entry'!F42*G41</f>
        <v>0</v>
      </c>
      <c r="E41" s="107" t="n">
        <f aca="false">ROUND(D41*$E$3,0)</f>
        <v>0</v>
      </c>
      <c r="F41" s="107" t="n">
        <f aca="false">ROUND(+E41+D41,0)</f>
        <v>0</v>
      </c>
      <c r="G41" s="108" t="n">
        <f aca="false">'Data Entry'!E42</f>
        <v>0</v>
      </c>
      <c r="H41" s="107" t="n">
        <f aca="false">IF(F41=0,0,ROUND((+F41*12*$D$8+($D$7*G41)),0))</f>
        <v>0</v>
      </c>
      <c r="I41" s="110" t="n">
        <f aca="false">IF(F41*12&gt;$D$4,((F41*12-$D$4)*$D$6+$E$5),F41*12*$D$5)</f>
        <v>0</v>
      </c>
      <c r="J41" s="107" t="e">
        <f aca="false">VLOOKUP('Data Entry'!$B$2&amp;'Data Entry'!D42,'Proll Data'!$U$19:$V$80,2,FALSE())*G41</f>
        <v>#N/A</v>
      </c>
      <c r="K41" s="111" t="n">
        <f aca="false">ROUND(+D41*$D$9*12,0)</f>
        <v>0</v>
      </c>
      <c r="L41" s="111" t="e">
        <f aca="false">ROUND(F41*12+J41,0)</f>
        <v>#N/A</v>
      </c>
      <c r="M41" s="112" t="e">
        <f aca="false">IF((F41*12+J41)&gt;$D$4,(((F41*12+J41)-$D$4)*$D$6+$E$5),(F41*12+J41)*$D$5)-I41</f>
        <v>#N/A</v>
      </c>
      <c r="S41" s="9" t="n">
        <v>422</v>
      </c>
      <c r="T41" s="9" t="s">
        <v>56</v>
      </c>
      <c r="U41" s="9" t="str">
        <f aca="false">S41&amp;T41</f>
        <v>422ML02</v>
      </c>
      <c r="V41" s="116" t="n">
        <v>8060</v>
      </c>
      <c r="W41" s="9" t="n">
        <v>10</v>
      </c>
    </row>
    <row r="42" customFormat="false" ht="12.75" hidden="false" customHeight="false" outlineLevel="0" collapsed="false">
      <c r="A42" s="0" t="str">
        <f aca="false">IF(ISBLANK('Data Entry'!C43)," ",('Data Entry'!B43))</f>
        <v> </v>
      </c>
      <c r="B42" s="114" t="str">
        <f aca="false">IF(ISTEXT('Data Entry'!C43),'Data Entry'!C43," ")</f>
        <v> </v>
      </c>
      <c r="C42" s="49" t="str">
        <f aca="false">IF(ISBLANK('Data Entry'!C43)," ",'Data Entry'!$B$4)</f>
        <v> </v>
      </c>
      <c r="D42" s="51" t="n">
        <f aca="false">'Data Entry'!F43*G42</f>
        <v>0</v>
      </c>
      <c r="E42" s="107" t="n">
        <f aca="false">ROUND(D42*$E$3,0)</f>
        <v>0</v>
      </c>
      <c r="F42" s="107" t="n">
        <f aca="false">ROUND(+E42+D42,0)</f>
        <v>0</v>
      </c>
      <c r="G42" s="108" t="n">
        <f aca="false">'Data Entry'!E43</f>
        <v>0</v>
      </c>
      <c r="H42" s="107" t="n">
        <f aca="false">IF(F42=0,0,ROUND((+F42*12*$D$8+($D$7*G42)),0))</f>
        <v>0</v>
      </c>
      <c r="I42" s="110" t="n">
        <f aca="false">IF(F42*12&gt;$D$4,((F42*12-$D$4)*$D$6+$E$5),F42*12*$D$5)</f>
        <v>0</v>
      </c>
      <c r="J42" s="107" t="e">
        <f aca="false">VLOOKUP('Data Entry'!$B$2&amp;'Data Entry'!D43,'Proll Data'!$U$19:$V$80,2,FALSE())*G42</f>
        <v>#N/A</v>
      </c>
      <c r="K42" s="111" t="n">
        <f aca="false">ROUND(+D42*$D$9*12,0)</f>
        <v>0</v>
      </c>
      <c r="L42" s="111" t="e">
        <f aca="false">ROUND(F42*12+J42,0)</f>
        <v>#N/A</v>
      </c>
      <c r="M42" s="112" t="e">
        <f aca="false">IF((F42*12+J42)&gt;$D$4,(((F42*12+J42)-$D$4)*$D$6+$E$5),(F42*12+J42)*$D$5)-I42</f>
        <v>#N/A</v>
      </c>
      <c r="S42" s="9" t="n">
        <v>422</v>
      </c>
      <c r="T42" s="9" t="s">
        <v>49</v>
      </c>
      <c r="U42" s="9" t="str">
        <f aca="false">S42&amp;T42</f>
        <v>422ML03</v>
      </c>
      <c r="V42" s="116" t="n">
        <v>18666.6667</v>
      </c>
      <c r="W42" s="9" t="n">
        <v>3</v>
      </c>
    </row>
    <row r="43" customFormat="false" ht="12.75" hidden="false" customHeight="false" outlineLevel="0" collapsed="false">
      <c r="A43" s="0" t="str">
        <f aca="false">IF(ISBLANK('Data Entry'!C44)," ",('Data Entry'!B44))</f>
        <v> </v>
      </c>
      <c r="B43" s="114" t="str">
        <f aca="false">IF(ISTEXT('Data Entry'!C44),'Data Entry'!C44," ")</f>
        <v> </v>
      </c>
      <c r="C43" s="49" t="str">
        <f aca="false">IF(ISBLANK('Data Entry'!C44)," ",'Data Entry'!$B$4)</f>
        <v> </v>
      </c>
      <c r="D43" s="51" t="n">
        <f aca="false">'Data Entry'!F44*G43</f>
        <v>0</v>
      </c>
      <c r="E43" s="107" t="n">
        <f aca="false">ROUND(D43*$E$3,0)</f>
        <v>0</v>
      </c>
      <c r="F43" s="107" t="n">
        <f aca="false">ROUND(+E43+D43,0)</f>
        <v>0</v>
      </c>
      <c r="G43" s="108" t="n">
        <f aca="false">'Data Entry'!E44</f>
        <v>0</v>
      </c>
      <c r="H43" s="107" t="n">
        <f aca="false">IF(F43=0,0,ROUND((+F43*12*$D$8+($D$7*G43)),0))</f>
        <v>0</v>
      </c>
      <c r="I43" s="110" t="n">
        <f aca="false">IF(F43*12&gt;$D$4,((F43*12-$D$4)*$D$6+$E$5),F43*12*$D$5)</f>
        <v>0</v>
      </c>
      <c r="J43" s="107" t="e">
        <f aca="false">VLOOKUP('Data Entry'!$B$2&amp;'Data Entry'!D44,'Proll Data'!$U$19:$V$80,2,FALSE())*G43</f>
        <v>#N/A</v>
      </c>
      <c r="K43" s="111" t="n">
        <f aca="false">ROUND(+D43*$D$9*12,0)</f>
        <v>0</v>
      </c>
      <c r="L43" s="111" t="e">
        <f aca="false">ROUND(F43*12+J43,0)</f>
        <v>#N/A</v>
      </c>
      <c r="M43" s="112" t="e">
        <f aca="false">IF((F43*12+J43)&gt;$D$4,(((F43*12+J43)-$D$4)*$D$6+$E$5),(F43*12+J43)*$D$5)-I43</f>
        <v>#N/A</v>
      </c>
      <c r="S43" s="9" t="n">
        <v>422</v>
      </c>
      <c r="T43" s="9" t="s">
        <v>58</v>
      </c>
      <c r="U43" s="9" t="str">
        <f aca="false">S43&amp;T43</f>
        <v>422ML04</v>
      </c>
      <c r="V43" s="116" t="n">
        <v>42500</v>
      </c>
      <c r="W43" s="9" t="n">
        <v>2</v>
      </c>
    </row>
    <row r="44" customFormat="false" ht="12.75" hidden="false" customHeight="false" outlineLevel="0" collapsed="false">
      <c r="A44" s="0" t="str">
        <f aca="false">IF(ISBLANK('Data Entry'!C45)," ",('Data Entry'!B45))</f>
        <v> </v>
      </c>
      <c r="B44" s="114" t="str">
        <f aca="false">IF(ISTEXT('Data Entry'!C45),'Data Entry'!C45," ")</f>
        <v> </v>
      </c>
      <c r="C44" s="49" t="str">
        <f aca="false">IF(ISBLANK('Data Entry'!C45)," ",'Data Entry'!$B$4)</f>
        <v> </v>
      </c>
      <c r="D44" s="51" t="n">
        <f aca="false">'Data Entry'!F45*G44</f>
        <v>0</v>
      </c>
      <c r="E44" s="107" t="n">
        <f aca="false">ROUND(D44*$E$3,0)</f>
        <v>0</v>
      </c>
      <c r="F44" s="107" t="n">
        <f aca="false">ROUND(+E44+D44,0)</f>
        <v>0</v>
      </c>
      <c r="G44" s="108" t="n">
        <f aca="false">'Data Entry'!E45</f>
        <v>0</v>
      </c>
      <c r="H44" s="107" t="n">
        <f aca="false">IF(F44=0,0,ROUND((+F44*12*$D$8+($D$7*G44)),0))</f>
        <v>0</v>
      </c>
      <c r="I44" s="110" t="n">
        <f aca="false">IF(F44*12&gt;$D$4,((F44*12-$D$4)*$D$6+$E$5),F44*12*$D$5)</f>
        <v>0</v>
      </c>
      <c r="J44" s="107" t="e">
        <f aca="false">VLOOKUP('Data Entry'!$B$2&amp;'Data Entry'!D45,'Proll Data'!$U$19:$V$80,2,FALSE())*G44</f>
        <v>#N/A</v>
      </c>
      <c r="K44" s="111" t="n">
        <f aca="false">ROUND(+D44*$D$9*12,0)</f>
        <v>0</v>
      </c>
      <c r="L44" s="111" t="e">
        <f aca="false">ROUND(F44*12+J44,0)</f>
        <v>#N/A</v>
      </c>
      <c r="M44" s="112" t="e">
        <f aca="false">IF((F44*12+J44)&gt;$D$4,(((F44*12+J44)-$D$4)*$D$6+$E$5),(F44*12+J44)*$D$5)-I44</f>
        <v>#N/A</v>
      </c>
      <c r="S44" s="9" t="n">
        <v>422</v>
      </c>
      <c r="T44" s="9" t="s">
        <v>59</v>
      </c>
      <c r="U44" s="9" t="str">
        <f aca="false">S44&amp;T44</f>
        <v>422SAS2</v>
      </c>
      <c r="V44" s="116" t="n">
        <v>2500</v>
      </c>
      <c r="W44" s="9" t="n">
        <v>1</v>
      </c>
    </row>
    <row r="45" customFormat="false" ht="12.75" hidden="false" customHeight="false" outlineLevel="0" collapsed="false">
      <c r="A45" s="0" t="str">
        <f aca="false">IF(ISBLANK('Data Entry'!C46)," ",('Data Entry'!B46))</f>
        <v> </v>
      </c>
      <c r="B45" s="114" t="str">
        <f aca="false">IF(ISTEXT('Data Entry'!C46),'Data Entry'!C46," ")</f>
        <v> </v>
      </c>
      <c r="C45" s="49" t="str">
        <f aca="false">IF(ISBLANK('Data Entry'!C46)," ",'Data Entry'!$B$4)</f>
        <v> </v>
      </c>
      <c r="D45" s="51" t="n">
        <f aca="false">'Data Entry'!F46*G45</f>
        <v>0</v>
      </c>
      <c r="E45" s="107" t="n">
        <f aca="false">ROUND(D45*$E$3,0)</f>
        <v>0</v>
      </c>
      <c r="F45" s="107" t="n">
        <f aca="false">ROUND(+E45+D45,0)</f>
        <v>0</v>
      </c>
      <c r="G45" s="108" t="n">
        <f aca="false">'Data Entry'!E46</f>
        <v>0</v>
      </c>
      <c r="H45" s="107" t="n">
        <f aca="false">IF(F45=0,0,ROUND((+F45*12*$D$8+($D$7*G45)),0))</f>
        <v>0</v>
      </c>
      <c r="I45" s="110" t="n">
        <f aca="false">IF(F45*12&gt;$D$4,((F45*12-$D$4)*$D$6+$E$5),F45*12*$D$5)</f>
        <v>0</v>
      </c>
      <c r="J45" s="107" t="e">
        <f aca="false">VLOOKUP('Data Entry'!$B$2&amp;'Data Entry'!D46,'Proll Data'!$U$19:$V$80,2,FALSE())*G45</f>
        <v>#N/A</v>
      </c>
      <c r="K45" s="111" t="n">
        <f aca="false">ROUND(+D45*$D$9*12,0)</f>
        <v>0</v>
      </c>
      <c r="L45" s="111" t="e">
        <f aca="false">ROUND(F45*12+J45,0)</f>
        <v>#N/A</v>
      </c>
      <c r="M45" s="112" t="e">
        <f aca="false">IF((F45*12+J45)&gt;$D$4,(((F45*12+J45)-$D$4)*$D$6+$E$5),(F45*12+J45)*$D$5)-I45</f>
        <v>#N/A</v>
      </c>
      <c r="S45" s="9" t="n">
        <v>422</v>
      </c>
      <c r="T45" s="9" t="s">
        <v>53</v>
      </c>
      <c r="U45" s="9" t="str">
        <f aca="false">S45&amp;T45</f>
        <v>422EC24</v>
      </c>
      <c r="V45" s="116" t="n">
        <v>210000</v>
      </c>
      <c r="W45" s="9" t="n">
        <v>1</v>
      </c>
    </row>
    <row r="46" customFormat="false" ht="12.75" hidden="false" customHeight="false" outlineLevel="0" collapsed="false">
      <c r="A46" s="0" t="str">
        <f aca="false">IF(ISBLANK('Data Entry'!C47)," ",('Data Entry'!B47))</f>
        <v> </v>
      </c>
      <c r="B46" s="114" t="str">
        <f aca="false">IF(ISTEXT('Data Entry'!C47),'Data Entry'!C47," ")</f>
        <v> </v>
      </c>
      <c r="C46" s="49" t="str">
        <f aca="false">IF(ISBLANK('Data Entry'!C47)," ",'Data Entry'!$B$4)</f>
        <v> </v>
      </c>
      <c r="D46" s="51" t="n">
        <f aca="false">'Data Entry'!F47*G46</f>
        <v>0</v>
      </c>
      <c r="E46" s="107" t="n">
        <f aca="false">ROUND(D46*$E$3,0)</f>
        <v>0</v>
      </c>
      <c r="F46" s="107" t="n">
        <f aca="false">ROUND(+E46+D46,0)</f>
        <v>0</v>
      </c>
      <c r="G46" s="108" t="n">
        <f aca="false">'Data Entry'!E47</f>
        <v>0</v>
      </c>
      <c r="H46" s="107" t="n">
        <f aca="false">IF(F46=0,0,ROUND((+F46*12*$D$8+($D$7*G46)),0))</f>
        <v>0</v>
      </c>
      <c r="I46" s="110" t="n">
        <f aca="false">IF(F46*12&gt;$D$4,((F46*12-$D$4)*$D$6+$E$5),F46*12*$D$5)</f>
        <v>0</v>
      </c>
      <c r="J46" s="107" t="e">
        <f aca="false">VLOOKUP('Data Entry'!$B$2&amp;'Data Entry'!D47,'Proll Data'!$U$19:$V$80,2,FALSE())*G46</f>
        <v>#N/A</v>
      </c>
      <c r="K46" s="111" t="n">
        <f aca="false">ROUND(+D46*$D$9*12,0)</f>
        <v>0</v>
      </c>
      <c r="L46" s="111" t="e">
        <f aca="false">ROUND(F46*12+J46,0)</f>
        <v>#N/A</v>
      </c>
      <c r="M46" s="112" t="e">
        <f aca="false">IF((F46*12+J46)&gt;$D$4,(((F46*12+J46)-$D$4)*$D$6+$E$5),(F46*12+J46)*$D$5)-I46</f>
        <v>#N/A</v>
      </c>
      <c r="S46" s="3" t="n">
        <v>423</v>
      </c>
      <c r="T46" s="3" t="s">
        <v>23</v>
      </c>
      <c r="U46" s="3" t="str">
        <f aca="false">S46&amp;T46</f>
        <v>423CP</v>
      </c>
      <c r="V46" s="117" t="n">
        <v>6850</v>
      </c>
      <c r="W46" s="4" t="n">
        <v>2</v>
      </c>
    </row>
    <row r="47" customFormat="false" ht="12.75" hidden="false" customHeight="false" outlineLevel="0" collapsed="false">
      <c r="A47" s="0" t="str">
        <f aca="false">IF(ISBLANK('Data Entry'!C48)," ",('Data Entry'!B48))</f>
        <v> </v>
      </c>
      <c r="B47" s="114" t="str">
        <f aca="false">IF(ISTEXT('Data Entry'!C48),'Data Entry'!C48," ")</f>
        <v> </v>
      </c>
      <c r="C47" s="49" t="str">
        <f aca="false">IF(ISBLANK('Data Entry'!C48)," ",'Data Entry'!$B$4)</f>
        <v> </v>
      </c>
      <c r="D47" s="51" t="n">
        <f aca="false">'Data Entry'!F48*G47</f>
        <v>0</v>
      </c>
      <c r="E47" s="107" t="n">
        <f aca="false">ROUND(D47*$E$3,0)</f>
        <v>0</v>
      </c>
      <c r="F47" s="107" t="n">
        <f aca="false">ROUND(+E47+D47,0)</f>
        <v>0</v>
      </c>
      <c r="G47" s="108" t="n">
        <f aca="false">'Data Entry'!E48</f>
        <v>0</v>
      </c>
      <c r="H47" s="107" t="n">
        <f aca="false">IF(F47=0,0,ROUND((+F47*12*$D$8+($D$7*G47)),0))</f>
        <v>0</v>
      </c>
      <c r="I47" s="110" t="n">
        <f aca="false">IF(F47*12&gt;$D$4,((F47*12-$D$4)*$D$6+$E$5),F47*12*$D$5)</f>
        <v>0</v>
      </c>
      <c r="J47" s="107" t="e">
        <f aca="false">VLOOKUP('Data Entry'!$B$2&amp;'Data Entry'!D48,'Proll Data'!$U$19:$V$80,2,FALSE())*G47</f>
        <v>#N/A</v>
      </c>
      <c r="K47" s="111" t="n">
        <f aca="false">ROUND(+D47*$D$9*12,0)</f>
        <v>0</v>
      </c>
      <c r="L47" s="111" t="e">
        <f aca="false">ROUND(F47*12+J47,0)</f>
        <v>#N/A</v>
      </c>
      <c r="M47" s="112" t="e">
        <f aca="false">IF((F47*12+J47)&gt;$D$4,(((F47*12+J47)-$D$4)*$D$6+$E$5),(F47*12+J47)*$D$5)-I47</f>
        <v>#N/A</v>
      </c>
      <c r="S47" s="3" t="n">
        <v>423</v>
      </c>
      <c r="T47" s="3" t="s">
        <v>30</v>
      </c>
      <c r="U47" s="3" t="str">
        <f aca="false">S47&amp;T47</f>
        <v>423CP11</v>
      </c>
      <c r="V47" s="117" t="n">
        <v>3033.3333</v>
      </c>
      <c r="W47" s="4" t="n">
        <v>3</v>
      </c>
    </row>
    <row r="48" customFormat="false" ht="12.75" hidden="false" customHeight="false" outlineLevel="0" collapsed="false">
      <c r="A48" s="0" t="str">
        <f aca="false">IF(ISBLANK('Data Entry'!C49)," ",('Data Entry'!B49))</f>
        <v> </v>
      </c>
      <c r="B48" s="114" t="str">
        <f aca="false">IF(ISTEXT('Data Entry'!C49),'Data Entry'!C49," ")</f>
        <v> </v>
      </c>
      <c r="C48" s="49" t="str">
        <f aca="false">IF(ISBLANK('Data Entry'!C49)," ",'Data Entry'!$B$4)</f>
        <v> </v>
      </c>
      <c r="D48" s="51" t="n">
        <f aca="false">'Data Entry'!F49*G48</f>
        <v>0</v>
      </c>
      <c r="E48" s="107" t="n">
        <f aca="false">ROUND(D48*$E$3,0)</f>
        <v>0</v>
      </c>
      <c r="F48" s="107" t="n">
        <f aca="false">ROUND(+E48+D48,0)</f>
        <v>0</v>
      </c>
      <c r="G48" s="108" t="n">
        <f aca="false">'Data Entry'!E49</f>
        <v>0</v>
      </c>
      <c r="H48" s="107" t="n">
        <f aca="false">IF(F48=0,0,ROUND((+F48*12*$D$8+($D$7*G48)),0))</f>
        <v>0</v>
      </c>
      <c r="I48" s="110" t="n">
        <f aca="false">IF(F48*12&gt;$D$4,((F48*12-$D$4)*$D$6+$E$5),F48*12*$D$5)</f>
        <v>0</v>
      </c>
      <c r="J48" s="107" t="e">
        <f aca="false">VLOOKUP('Data Entry'!$B$2&amp;'Data Entry'!D49,'Proll Data'!$U$19:$V$80,2,FALSE())*G48</f>
        <v>#N/A</v>
      </c>
      <c r="K48" s="111" t="n">
        <f aca="false">ROUND(+D48*$D$9*12,0)</f>
        <v>0</v>
      </c>
      <c r="L48" s="111" t="e">
        <f aca="false">ROUND(F48*12+J48,0)</f>
        <v>#N/A</v>
      </c>
      <c r="M48" s="112" t="e">
        <f aca="false">IF((F48*12+J48)&gt;$D$4,(((F48*12+J48)-$D$4)*$D$6+$E$5),(F48*12+J48)*$D$5)-I48</f>
        <v>#N/A</v>
      </c>
      <c r="S48" s="3" t="n">
        <v>423</v>
      </c>
      <c r="T48" s="3" t="s">
        <v>35</v>
      </c>
      <c r="U48" s="3" t="str">
        <f aca="false">S48&amp;T48</f>
        <v>423CP12</v>
      </c>
      <c r="V48" s="117" t="n">
        <v>3450</v>
      </c>
      <c r="W48" s="4" t="n">
        <v>1</v>
      </c>
    </row>
    <row r="49" customFormat="false" ht="12.75" hidden="false" customHeight="false" outlineLevel="0" collapsed="false">
      <c r="A49" s="0" t="str">
        <f aca="false">IF(ISBLANK('Data Entry'!C50)," ",('Data Entry'!B50))</f>
        <v> </v>
      </c>
      <c r="B49" s="114" t="str">
        <f aca="false">IF(ISTEXT('Data Entry'!C50),'Data Entry'!C50," ")</f>
        <v> </v>
      </c>
      <c r="C49" s="49" t="str">
        <f aca="false">IF(ISBLANK('Data Entry'!C50)," ",'Data Entry'!$B$4)</f>
        <v> </v>
      </c>
      <c r="D49" s="51" t="n">
        <f aca="false">'Data Entry'!F50*G49</f>
        <v>0</v>
      </c>
      <c r="E49" s="107" t="n">
        <f aca="false">ROUND(D49*$E$3,0)</f>
        <v>0</v>
      </c>
      <c r="F49" s="107" t="n">
        <f aca="false">ROUND(+E49+D49,0)</f>
        <v>0</v>
      </c>
      <c r="G49" s="108" t="n">
        <f aca="false">'Data Entry'!E50</f>
        <v>0</v>
      </c>
      <c r="H49" s="107" t="n">
        <f aca="false">IF(F49=0,0,ROUND((+F49*12*$D$8+($D$7*G49)),0))</f>
        <v>0</v>
      </c>
      <c r="I49" s="110" t="n">
        <f aca="false">IF(F49*12&gt;$D$4,((F49*12-$D$4)*$D$6+$E$5),F49*12*$D$5)</f>
        <v>0</v>
      </c>
      <c r="J49" s="107" t="e">
        <f aca="false">VLOOKUP('Data Entry'!$B$2&amp;'Data Entry'!D50,'Proll Data'!$U$19:$V$80,2,FALSE())*G49</f>
        <v>#N/A</v>
      </c>
      <c r="K49" s="111" t="n">
        <f aca="false">ROUND(+D49*$D$9*12,0)</f>
        <v>0</v>
      </c>
      <c r="L49" s="111" t="e">
        <f aca="false">ROUND(F49*12+J49,0)</f>
        <v>#N/A</v>
      </c>
      <c r="M49" s="112" t="e">
        <f aca="false">IF((F49*12+J49)&gt;$D$4,(((F49*12+J49)-$D$4)*$D$6+$E$5),(F49*12+J49)*$D$5)-I49</f>
        <v>#N/A</v>
      </c>
      <c r="S49" s="3" t="n">
        <v>423</v>
      </c>
      <c r="T49" s="3" t="s">
        <v>40</v>
      </c>
      <c r="U49" s="3" t="str">
        <f aca="false">S49&amp;T49</f>
        <v>423CP13</v>
      </c>
      <c r="V49" s="117" t="n">
        <v>3350</v>
      </c>
      <c r="W49" s="4" t="n">
        <v>2</v>
      </c>
    </row>
    <row r="50" customFormat="false" ht="12.75" hidden="false" customHeight="false" outlineLevel="0" collapsed="false">
      <c r="A50" s="0" t="str">
        <f aca="false">IF(ISBLANK('Data Entry'!C51)," ",('Data Entry'!B51))</f>
        <v> </v>
      </c>
      <c r="B50" s="114" t="str">
        <f aca="false">IF(ISTEXT('Data Entry'!C51),'Data Entry'!C51," ")</f>
        <v> </v>
      </c>
      <c r="C50" s="49" t="str">
        <f aca="false">IF(ISBLANK('Data Entry'!C51)," ",'Data Entry'!$B$4)</f>
        <v> </v>
      </c>
      <c r="D50" s="51" t="n">
        <f aca="false">'Data Entry'!F51*G50</f>
        <v>0</v>
      </c>
      <c r="E50" s="107" t="n">
        <f aca="false">ROUND(D50*$E$3,0)</f>
        <v>0</v>
      </c>
      <c r="F50" s="107" t="n">
        <f aca="false">ROUND(+E50+D50,0)</f>
        <v>0</v>
      </c>
      <c r="G50" s="108" t="n">
        <f aca="false">'Data Entry'!E51</f>
        <v>0</v>
      </c>
      <c r="H50" s="107" t="n">
        <f aca="false">IF(F50=0,0,ROUND((+F50*12*$D$8+($D$7*G50)),0))</f>
        <v>0</v>
      </c>
      <c r="I50" s="110" t="n">
        <f aca="false">IF(F50*12&gt;$D$4,((F50*12-$D$4)*$D$6+$E$5),F50*12*$D$5)</f>
        <v>0</v>
      </c>
      <c r="J50" s="107" t="e">
        <f aca="false">VLOOKUP('Data Entry'!$B$2&amp;'Data Entry'!D51,'Proll Data'!$U$19:$V$80,2,FALSE())*G50</f>
        <v>#N/A</v>
      </c>
      <c r="K50" s="111" t="n">
        <f aca="false">ROUND(+D50*$D$9*12,0)</f>
        <v>0</v>
      </c>
      <c r="L50" s="111" t="e">
        <f aca="false">ROUND(F50*12+J50,0)</f>
        <v>#N/A</v>
      </c>
      <c r="M50" s="112" t="e">
        <f aca="false">IF((F50*12+J50)&gt;$D$4,(((F50*12+J50)-$D$4)*$D$6+$E$5),(F50*12+J50)*$D$5)-I50</f>
        <v>#N/A</v>
      </c>
      <c r="S50" s="3" t="n">
        <v>423</v>
      </c>
      <c r="T50" s="3" t="s">
        <v>34</v>
      </c>
      <c r="U50" s="3" t="str">
        <f aca="false">S50&amp;T50</f>
        <v>423CP14</v>
      </c>
      <c r="V50" s="117" t="n">
        <v>3908.3333</v>
      </c>
      <c r="W50" s="4" t="n">
        <v>6</v>
      </c>
    </row>
    <row r="51" customFormat="false" ht="12.75" hidden="false" customHeight="false" outlineLevel="0" collapsed="false">
      <c r="A51" s="0" t="str">
        <f aca="false">IF(ISBLANK('Data Entry'!C52)," ",('Data Entry'!B52))</f>
        <v> </v>
      </c>
      <c r="B51" s="114" t="str">
        <f aca="false">IF(ISTEXT('Data Entry'!C52),'Data Entry'!C52," ")</f>
        <v> </v>
      </c>
      <c r="C51" s="49" t="str">
        <f aca="false">IF(ISBLANK('Data Entry'!C52)," ",'Data Entry'!$B$4)</f>
        <v> </v>
      </c>
      <c r="D51" s="51" t="n">
        <f aca="false">'Data Entry'!F52*G51</f>
        <v>0</v>
      </c>
      <c r="E51" s="107" t="n">
        <f aca="false">ROUND(D51*$E$3,0)</f>
        <v>0</v>
      </c>
      <c r="F51" s="107" t="n">
        <f aca="false">ROUND(+E51+D51,0)</f>
        <v>0</v>
      </c>
      <c r="G51" s="108" t="n">
        <f aca="false">'Data Entry'!E52</f>
        <v>0</v>
      </c>
      <c r="H51" s="107" t="n">
        <f aca="false">IF(F51=0,0,ROUND((+F51*12*$D$8+($D$7*G51)),0))</f>
        <v>0</v>
      </c>
      <c r="I51" s="110" t="n">
        <f aca="false">IF(F51*12&gt;$D$4,((F51*12-$D$4)*$D$6+$E$5),F51*12*$D$5)</f>
        <v>0</v>
      </c>
      <c r="J51" s="107" t="e">
        <f aca="false">VLOOKUP('Data Entry'!$B$2&amp;'Data Entry'!D52,'Proll Data'!$U$19:$V$80,2,FALSE())*G51</f>
        <v>#N/A</v>
      </c>
      <c r="K51" s="111" t="n">
        <f aca="false">ROUND(+D51*$D$9*12,0)</f>
        <v>0</v>
      </c>
      <c r="L51" s="111" t="e">
        <f aca="false">ROUND(F51*12+J51,0)</f>
        <v>#N/A</v>
      </c>
      <c r="M51" s="112" t="e">
        <f aca="false">IF((F51*12+J51)&gt;$D$4,(((F51*12+J51)-$D$4)*$D$6+$E$5),(F51*12+J51)*$D$5)-I51</f>
        <v>#N/A</v>
      </c>
      <c r="S51" s="3" t="n">
        <v>423</v>
      </c>
      <c r="T51" s="3" t="s">
        <v>37</v>
      </c>
      <c r="U51" s="3" t="str">
        <f aca="false">S51&amp;T51</f>
        <v>423CP15</v>
      </c>
      <c r="V51" s="117" t="n">
        <v>3466.6667</v>
      </c>
      <c r="W51" s="4" t="n">
        <v>9</v>
      </c>
    </row>
    <row r="52" customFormat="false" ht="12.75" hidden="false" customHeight="false" outlineLevel="0" collapsed="false">
      <c r="A52" s="0" t="str">
        <f aca="false">IF(ISBLANK('Data Entry'!C53)," ",('Data Entry'!B53))</f>
        <v> </v>
      </c>
      <c r="B52" s="114" t="str">
        <f aca="false">IF(ISTEXT('Data Entry'!C53),'Data Entry'!C53," ")</f>
        <v> </v>
      </c>
      <c r="C52" s="49" t="str">
        <f aca="false">IF(ISBLANK('Data Entry'!C53)," ",'Data Entry'!$B$4)</f>
        <v> </v>
      </c>
      <c r="D52" s="51" t="n">
        <f aca="false">'Data Entry'!F53*G52</f>
        <v>0</v>
      </c>
      <c r="E52" s="107" t="n">
        <f aca="false">ROUND(D52*$E$3,0)</f>
        <v>0</v>
      </c>
      <c r="F52" s="107" t="n">
        <f aca="false">ROUND(+E52+D52,0)</f>
        <v>0</v>
      </c>
      <c r="G52" s="108" t="n">
        <f aca="false">'Data Entry'!E53</f>
        <v>0</v>
      </c>
      <c r="H52" s="107" t="n">
        <f aca="false">IF(F52=0,0,ROUND((+F52*12*$D$8+($D$7*G52)),0))</f>
        <v>0</v>
      </c>
      <c r="I52" s="110" t="n">
        <f aca="false">IF(F52*12&gt;$D$4,((F52*12-$D$4)*$D$6+$E$5),F52*12*$D$5)</f>
        <v>0</v>
      </c>
      <c r="J52" s="107" t="e">
        <f aca="false">VLOOKUP('Data Entry'!$B$2&amp;'Data Entry'!D53,'Proll Data'!$U$19:$V$80,2,FALSE())*G52</f>
        <v>#N/A</v>
      </c>
      <c r="K52" s="111" t="n">
        <f aca="false">ROUND(+D52*$D$9*12,0)</f>
        <v>0</v>
      </c>
      <c r="L52" s="111" t="e">
        <f aca="false">ROUND(F52*12+J52,0)</f>
        <v>#N/A</v>
      </c>
      <c r="M52" s="112" t="e">
        <f aca="false">IF((F52*12+J52)&gt;$D$4,(((F52*12+J52)-$D$4)*$D$6+$E$5),(F52*12+J52)*$D$5)-I52</f>
        <v>#N/A</v>
      </c>
      <c r="S52" s="3" t="n">
        <v>423</v>
      </c>
      <c r="T52" s="3" t="s">
        <v>48</v>
      </c>
      <c r="U52" s="3" t="str">
        <f aca="false">S52&amp;T52</f>
        <v>423CP16</v>
      </c>
      <c r="V52" s="117" t="n">
        <v>4566.6667</v>
      </c>
      <c r="W52" s="4" t="n">
        <v>3</v>
      </c>
    </row>
    <row r="53" customFormat="false" ht="12.75" hidden="false" customHeight="false" outlineLevel="0" collapsed="false">
      <c r="A53" s="0" t="str">
        <f aca="false">IF(ISBLANK('Data Entry'!C54)," ",('Data Entry'!B54))</f>
        <v> </v>
      </c>
      <c r="B53" s="114" t="str">
        <f aca="false">IF(ISTEXT('Data Entry'!C54),'Data Entry'!C54," ")</f>
        <v> </v>
      </c>
      <c r="C53" s="49" t="str">
        <f aca="false">IF(ISBLANK('Data Entry'!C54)," ",'Data Entry'!$B$4)</f>
        <v> </v>
      </c>
      <c r="D53" s="51" t="n">
        <f aca="false">'Data Entry'!F54*G53</f>
        <v>0</v>
      </c>
      <c r="E53" s="107" t="n">
        <f aca="false">ROUND(D53*$E$3,0)</f>
        <v>0</v>
      </c>
      <c r="F53" s="107" t="n">
        <f aca="false">ROUND(+E53+D53,0)</f>
        <v>0</v>
      </c>
      <c r="G53" s="108" t="n">
        <f aca="false">'Data Entry'!E54</f>
        <v>0</v>
      </c>
      <c r="H53" s="107" t="n">
        <f aca="false">IF(F53=0,0,ROUND((+F53*12*$D$8+($D$7*G53)),0))</f>
        <v>0</v>
      </c>
      <c r="I53" s="110" t="n">
        <f aca="false">IF(F53*12&gt;$D$4,((F53*12-$D$4)*$D$6+$E$5),F53*12*$D$5)</f>
        <v>0</v>
      </c>
      <c r="J53" s="107" t="e">
        <f aca="false">VLOOKUP('Data Entry'!$B$2&amp;'Data Entry'!D54,'Proll Data'!$U$19:$V$80,2,FALSE())*G53</f>
        <v>#N/A</v>
      </c>
      <c r="K53" s="111" t="n">
        <f aca="false">ROUND(+D53*$D$9*12,0)</f>
        <v>0</v>
      </c>
      <c r="L53" s="111" t="e">
        <f aca="false">ROUND(F53*12+J53,0)</f>
        <v>#N/A</v>
      </c>
      <c r="M53" s="112" t="e">
        <f aca="false">IF((F53*12+J53)&gt;$D$4,(((F53*12+J53)-$D$4)*$D$6+$E$5),(F53*12+J53)*$D$5)-I53</f>
        <v>#N/A</v>
      </c>
      <c r="S53" s="3" t="n">
        <v>423</v>
      </c>
      <c r="T53" s="3" t="s">
        <v>42</v>
      </c>
      <c r="U53" s="3" t="str">
        <f aca="false">S53&amp;T53</f>
        <v>423CP17</v>
      </c>
      <c r="V53" s="117" t="n">
        <v>6330</v>
      </c>
      <c r="W53" s="4" t="n">
        <v>15</v>
      </c>
    </row>
    <row r="54" customFormat="false" ht="12.75" hidden="false" customHeight="false" outlineLevel="0" collapsed="false">
      <c r="A54" s="0" t="str">
        <f aca="false">IF(ISBLANK('Data Entry'!C55)," ",('Data Entry'!B55))</f>
        <v> </v>
      </c>
      <c r="B54" s="114" t="str">
        <f aca="false">IF(ISTEXT('Data Entry'!C55),'Data Entry'!C55," ")</f>
        <v> </v>
      </c>
      <c r="C54" s="49" t="str">
        <f aca="false">IF(ISBLANK('Data Entry'!C55)," ",'Data Entry'!$B$4)</f>
        <v> </v>
      </c>
      <c r="D54" s="51" t="n">
        <f aca="false">'Data Entry'!F55*G54</f>
        <v>0</v>
      </c>
      <c r="E54" s="107" t="n">
        <f aca="false">ROUND(D54*$E$3,0)</f>
        <v>0</v>
      </c>
      <c r="F54" s="107" t="n">
        <f aca="false">ROUND(+E54+D54,0)</f>
        <v>0</v>
      </c>
      <c r="G54" s="108" t="n">
        <f aca="false">'Data Entry'!E55</f>
        <v>0</v>
      </c>
      <c r="H54" s="107" t="n">
        <f aca="false">IF(F54=0,0,ROUND((+F54*12*$D$8+($D$7*G54)),0))</f>
        <v>0</v>
      </c>
      <c r="I54" s="110" t="n">
        <f aca="false">IF(F54*12&gt;$D$4,((F54*12-$D$4)*$D$6+$E$5),F54*12*$D$5)</f>
        <v>0</v>
      </c>
      <c r="J54" s="107" t="e">
        <f aca="false">VLOOKUP('Data Entry'!$B$2&amp;'Data Entry'!D55,'Proll Data'!$U$19:$V$80,2,FALSE())*G54</f>
        <v>#N/A</v>
      </c>
      <c r="K54" s="111" t="n">
        <f aca="false">ROUND(+D54*$D$9*12,0)</f>
        <v>0</v>
      </c>
      <c r="L54" s="111" t="e">
        <f aca="false">ROUND(F54*12+J54,0)</f>
        <v>#N/A</v>
      </c>
      <c r="M54" s="112" t="e">
        <f aca="false">IF((F54*12+J54)&gt;$D$4,(((F54*12+J54)-$D$4)*$D$6+$E$5),(F54*12+J54)*$D$5)-I54</f>
        <v>#N/A</v>
      </c>
      <c r="S54" s="3" t="n">
        <v>423</v>
      </c>
      <c r="T54" s="3" t="s">
        <v>51</v>
      </c>
      <c r="U54" s="3" t="str">
        <f aca="false">S54&amp;T54</f>
        <v>423CP18</v>
      </c>
      <c r="V54" s="117" t="n">
        <v>6200</v>
      </c>
      <c r="W54" s="4" t="n">
        <v>10</v>
      </c>
    </row>
    <row r="55" customFormat="false" ht="12.75" hidden="false" customHeight="false" outlineLevel="0" collapsed="false">
      <c r="A55" s="0" t="str">
        <f aca="false">IF(ISBLANK('Data Entry'!C56)," ",('Data Entry'!B56))</f>
        <v> </v>
      </c>
      <c r="B55" s="114" t="str">
        <f aca="false">IF(ISTEXT('Data Entry'!C56),'Data Entry'!C56," ")</f>
        <v> </v>
      </c>
      <c r="C55" s="49" t="str">
        <f aca="false">IF(ISBLANK('Data Entry'!C56)," ",'Data Entry'!$B$4)</f>
        <v> </v>
      </c>
      <c r="D55" s="51" t="n">
        <f aca="false">'Data Entry'!F56*G55</f>
        <v>0</v>
      </c>
      <c r="E55" s="107" t="n">
        <f aca="false">ROUND(D55*$E$3,0)</f>
        <v>0</v>
      </c>
      <c r="F55" s="107" t="n">
        <f aca="false">ROUND(+E55+D55,0)</f>
        <v>0</v>
      </c>
      <c r="G55" s="108" t="n">
        <f aca="false">'Data Entry'!E56</f>
        <v>0</v>
      </c>
      <c r="H55" s="107" t="n">
        <f aca="false">IF(F55=0,0,ROUND((+F55*12*$D$8+($D$7*G55)),0))</f>
        <v>0</v>
      </c>
      <c r="I55" s="110" t="n">
        <f aca="false">IF(F55*12&gt;$D$4,((F55*12-$D$4)*$D$6+$E$5),F55*12*$D$5)</f>
        <v>0</v>
      </c>
      <c r="J55" s="107" t="e">
        <f aca="false">VLOOKUP('Data Entry'!$B$2&amp;'Data Entry'!D56,'Proll Data'!$U$19:$V$80,2,FALSE())*G55</f>
        <v>#N/A</v>
      </c>
      <c r="K55" s="111" t="n">
        <f aca="false">ROUND(+D55*$D$9*12,0)</f>
        <v>0</v>
      </c>
      <c r="L55" s="111" t="e">
        <f aca="false">ROUND(F55*12+J55,0)</f>
        <v>#N/A</v>
      </c>
      <c r="M55" s="112" t="e">
        <f aca="false">IF((F55*12+J55)&gt;$D$4,(((F55*12+J55)-$D$4)*$D$6+$E$5),(F55*12+J55)*$D$5)-I55</f>
        <v>#N/A</v>
      </c>
      <c r="S55" s="3" t="n">
        <v>423</v>
      </c>
      <c r="T55" s="3" t="s">
        <v>20</v>
      </c>
      <c r="U55" s="3" t="str">
        <f aca="false">S55&amp;T55</f>
        <v>423EC22</v>
      </c>
      <c r="V55" s="117" t="n">
        <v>90000</v>
      </c>
      <c r="W55" s="4" t="n">
        <v>1</v>
      </c>
    </row>
    <row r="56" customFormat="false" ht="12.75" hidden="false" customHeight="false" outlineLevel="0" collapsed="false">
      <c r="A56" s="0" t="str">
        <f aca="false">IF(ISBLANK('Data Entry'!C57)," ",('Data Entry'!B57))</f>
        <v> </v>
      </c>
      <c r="B56" s="114" t="str">
        <f aca="false">IF(ISTEXT('Data Entry'!C57),'Data Entry'!C57," ")</f>
        <v> </v>
      </c>
      <c r="C56" s="49" t="str">
        <f aca="false">IF(ISBLANK('Data Entry'!C57)," ",'Data Entry'!$B$4)</f>
        <v> </v>
      </c>
      <c r="D56" s="51" t="n">
        <f aca="false">'Data Entry'!F57*G56</f>
        <v>0</v>
      </c>
      <c r="E56" s="107" t="n">
        <f aca="false">ROUND(D56*$E$3,0)</f>
        <v>0</v>
      </c>
      <c r="F56" s="107" t="n">
        <f aca="false">ROUND(+E56+D56,0)</f>
        <v>0</v>
      </c>
      <c r="G56" s="108" t="n">
        <f aca="false">'Data Entry'!E57</f>
        <v>0</v>
      </c>
      <c r="H56" s="107" t="n">
        <f aca="false">IF(F56=0,0,ROUND((+F56*12*$D$8+($D$7*G56)),0))</f>
        <v>0</v>
      </c>
      <c r="I56" s="110" t="n">
        <f aca="false">IF(F56*12&gt;$D$4,((F56*12-$D$4)*$D$6+$E$5),F56*12*$D$5)</f>
        <v>0</v>
      </c>
      <c r="J56" s="107" t="e">
        <f aca="false">VLOOKUP('Data Entry'!$B$2&amp;'Data Entry'!D57,'Proll Data'!$U$19:$V$80,2,FALSE())*G56</f>
        <v>#N/A</v>
      </c>
      <c r="K56" s="111" t="n">
        <f aca="false">ROUND(+D56*$D$9*12,0)</f>
        <v>0</v>
      </c>
      <c r="L56" s="111" t="e">
        <f aca="false">ROUND(F56*12+J56,0)</f>
        <v>#N/A</v>
      </c>
      <c r="M56" s="112" t="e">
        <f aca="false">IF((F56*12+J56)&gt;$D$4,(((F56*12+J56)-$D$4)*$D$6+$E$5),(F56*12+J56)*$D$5)-I56</f>
        <v>#N/A</v>
      </c>
      <c r="S56" s="3" t="n">
        <v>423</v>
      </c>
      <c r="T56" s="3" t="s">
        <v>56</v>
      </c>
      <c r="U56" s="3" t="str">
        <f aca="false">S56&amp;T56</f>
        <v>423ML02</v>
      </c>
      <c r="V56" s="117" t="n">
        <v>12142.8571</v>
      </c>
      <c r="W56" s="4" t="n">
        <v>7</v>
      </c>
    </row>
    <row r="57" customFormat="false" ht="12.75" hidden="false" customHeight="false" outlineLevel="0" collapsed="false">
      <c r="A57" s="0" t="str">
        <f aca="false">IF(ISBLANK('Data Entry'!C58)," ",('Data Entry'!B58))</f>
        <v> </v>
      </c>
      <c r="B57" s="114" t="str">
        <f aca="false">IF(ISTEXT('Data Entry'!C58),'Data Entry'!C58," ")</f>
        <v> </v>
      </c>
      <c r="C57" s="49" t="str">
        <f aca="false">IF(ISBLANK('Data Entry'!C58)," ",'Data Entry'!$B$4)</f>
        <v> </v>
      </c>
      <c r="D57" s="51" t="n">
        <f aca="false">'Data Entry'!F58*G57</f>
        <v>0</v>
      </c>
      <c r="E57" s="107" t="n">
        <f aca="false">ROUND(D57*$E$3,0)</f>
        <v>0</v>
      </c>
      <c r="F57" s="107" t="n">
        <f aca="false">ROUND(+E57+D57,0)</f>
        <v>0</v>
      </c>
      <c r="G57" s="108" t="n">
        <f aca="false">'Data Entry'!E58</f>
        <v>0</v>
      </c>
      <c r="H57" s="107" t="n">
        <f aca="false">IF(F57=0,0,ROUND((+F57*12*$D$8+($D$7*G57)),0))</f>
        <v>0</v>
      </c>
      <c r="I57" s="110" t="n">
        <f aca="false">IF(F57*12&gt;$D$4,((F57*12-$D$4)*$D$6+$E$5),F57*12*$D$5)</f>
        <v>0</v>
      </c>
      <c r="J57" s="107" t="e">
        <f aca="false">VLOOKUP('Data Entry'!$B$2&amp;'Data Entry'!D58,'Proll Data'!$U$19:$V$80,2,FALSE())*G57</f>
        <v>#N/A</v>
      </c>
      <c r="K57" s="111" t="n">
        <f aca="false">ROUND(+D57*$D$9*12,0)</f>
        <v>0</v>
      </c>
      <c r="L57" s="111" t="e">
        <f aca="false">ROUND(F57*12+J57,0)</f>
        <v>#N/A</v>
      </c>
      <c r="M57" s="112" t="e">
        <f aca="false">IF((F57*12+J57)&gt;$D$4,(((F57*12+J57)-$D$4)*$D$6+$E$5),(F57*12+J57)*$D$5)-I57</f>
        <v>#N/A</v>
      </c>
      <c r="S57" s="3" t="n">
        <v>423</v>
      </c>
      <c r="T57" s="3" t="s">
        <v>49</v>
      </c>
      <c r="U57" s="3" t="str">
        <f aca="false">S57&amp;T57</f>
        <v>423ML03</v>
      </c>
      <c r="V57" s="117" t="n">
        <v>29970</v>
      </c>
      <c r="W57" s="4" t="n">
        <v>5</v>
      </c>
    </row>
    <row r="58" customFormat="false" ht="12.75" hidden="false" customHeight="false" outlineLevel="0" collapsed="false">
      <c r="A58" s="0" t="str">
        <f aca="false">IF(ISBLANK('Data Entry'!C59)," ",('Data Entry'!B59))</f>
        <v> </v>
      </c>
      <c r="B58" s="114" t="str">
        <f aca="false">IF(ISTEXT('Data Entry'!C59),'Data Entry'!C59," ")</f>
        <v> </v>
      </c>
      <c r="C58" s="49" t="str">
        <f aca="false">IF(ISBLANK('Data Entry'!C59)," ",'Data Entry'!$B$4)</f>
        <v> </v>
      </c>
      <c r="D58" s="51" t="n">
        <f aca="false">'Data Entry'!F59*G58</f>
        <v>0</v>
      </c>
      <c r="E58" s="107" t="n">
        <f aca="false">ROUND(D58*$E$3,0)</f>
        <v>0</v>
      </c>
      <c r="F58" s="107" t="n">
        <f aca="false">ROUND(+E58+D58,0)</f>
        <v>0</v>
      </c>
      <c r="G58" s="108" t="n">
        <f aca="false">'Data Entry'!E59</f>
        <v>0</v>
      </c>
      <c r="H58" s="107" t="n">
        <f aca="false">IF(F58=0,0,ROUND((+F58*12*$D$8+($D$7*G58)),0))</f>
        <v>0</v>
      </c>
      <c r="I58" s="110" t="n">
        <f aca="false">IF(F58*12&gt;$D$4,((F58*12-$D$4)*$D$6+$E$5),F58*12*$D$5)</f>
        <v>0</v>
      </c>
      <c r="J58" s="107" t="e">
        <f aca="false">VLOOKUP('Data Entry'!$B$2&amp;'Data Entry'!D59,'Proll Data'!$U$19:$V$80,2,FALSE())*G58</f>
        <v>#N/A</v>
      </c>
      <c r="K58" s="111" t="n">
        <f aca="false">ROUND(+D58*$D$9*12,0)</f>
        <v>0</v>
      </c>
      <c r="L58" s="111" t="e">
        <f aca="false">ROUND(F58*12+J58,0)</f>
        <v>#N/A</v>
      </c>
      <c r="M58" s="112" t="e">
        <f aca="false">IF((F58*12+J58)&gt;$D$4,(((F58*12+J58)-$D$4)*$D$6+$E$5),(F58*12+J58)*$D$5)-I58</f>
        <v>#N/A</v>
      </c>
      <c r="S58" s="3" t="n">
        <v>423</v>
      </c>
      <c r="T58" s="3" t="s">
        <v>58</v>
      </c>
      <c r="U58" s="3" t="str">
        <f aca="false">S58&amp;T58</f>
        <v>423ML04</v>
      </c>
      <c r="V58" s="117" t="n">
        <v>40000</v>
      </c>
      <c r="W58" s="4" t="n">
        <v>3</v>
      </c>
    </row>
    <row r="59" customFormat="false" ht="12.75" hidden="false" customHeight="false" outlineLevel="0" collapsed="false">
      <c r="A59" s="0" t="str">
        <f aca="false">IF(ISBLANK('Data Entry'!C60)," ",('Data Entry'!B60))</f>
        <v> </v>
      </c>
      <c r="B59" s="114" t="str">
        <f aca="false">IF(ISTEXT('Data Entry'!C60),'Data Entry'!C60," ")</f>
        <v> </v>
      </c>
      <c r="C59" s="49" t="str">
        <f aca="false">IF(ISBLANK('Data Entry'!C60)," ",'Data Entry'!$B$4)</f>
        <v> </v>
      </c>
      <c r="D59" s="51" t="n">
        <f aca="false">'Data Entry'!F60*G59</f>
        <v>0</v>
      </c>
      <c r="E59" s="107" t="n">
        <f aca="false">ROUND(D59*$E$3,0)</f>
        <v>0</v>
      </c>
      <c r="F59" s="107" t="n">
        <f aca="false">ROUND(+E59+D59,0)</f>
        <v>0</v>
      </c>
      <c r="G59" s="108" t="n">
        <f aca="false">'Data Entry'!E60</f>
        <v>0</v>
      </c>
      <c r="H59" s="107" t="n">
        <f aca="false">IF(F59=0,0,ROUND((+F59*12*$D$8+($D$7*G59)),0))</f>
        <v>0</v>
      </c>
      <c r="I59" s="110" t="n">
        <f aca="false">IF(F59*12&gt;$D$4,((F59*12-$D$4)*$D$6+$E$5),F59*12*$D$5)</f>
        <v>0</v>
      </c>
      <c r="J59" s="107" t="e">
        <f aca="false">VLOOKUP('Data Entry'!$B$2&amp;'Data Entry'!D60,'Proll Data'!$U$19:$V$80,2,FALSE())*G59</f>
        <v>#N/A</v>
      </c>
      <c r="K59" s="111" t="n">
        <f aca="false">ROUND(+D59*$D$9*12,0)</f>
        <v>0</v>
      </c>
      <c r="L59" s="111" t="e">
        <f aca="false">ROUND(F59*12+J59,0)</f>
        <v>#N/A</v>
      </c>
      <c r="M59" s="112" t="e">
        <f aca="false">IF((F59*12+J59)&gt;$D$4,(((F59*12+J59)-$D$4)*$D$6+$E$5),(F59*12+J59)*$D$5)-I59</f>
        <v>#N/A</v>
      </c>
      <c r="S59" s="3" t="n">
        <v>423</v>
      </c>
      <c r="T59" s="3" t="s">
        <v>59</v>
      </c>
      <c r="U59" s="3" t="str">
        <f aca="false">S59&amp;T59</f>
        <v>423SAS2</v>
      </c>
      <c r="V59" s="117" t="n">
        <v>2700</v>
      </c>
      <c r="W59" s="4" t="n">
        <v>3</v>
      </c>
    </row>
    <row r="60" customFormat="false" ht="12.75" hidden="false" customHeight="false" outlineLevel="0" collapsed="false">
      <c r="A60" s="0" t="str">
        <f aca="false">IF(ISBLANK('Data Entry'!C61)," ",('Data Entry'!B61))</f>
        <v> </v>
      </c>
      <c r="B60" s="114" t="str">
        <f aca="false">IF(ISTEXT('Data Entry'!C61),'Data Entry'!C61," ")</f>
        <v> </v>
      </c>
      <c r="C60" s="49" t="str">
        <f aca="false">IF(ISBLANK('Data Entry'!C61)," ",'Data Entry'!$B$4)</f>
        <v> </v>
      </c>
      <c r="D60" s="51" t="n">
        <f aca="false">'Data Entry'!F61*G60</f>
        <v>0</v>
      </c>
      <c r="E60" s="107" t="n">
        <f aca="false">ROUND(D60*$E$3,0)</f>
        <v>0</v>
      </c>
      <c r="F60" s="107" t="n">
        <f aca="false">ROUND(+E60+D60,0)</f>
        <v>0</v>
      </c>
      <c r="G60" s="108" t="n">
        <f aca="false">'Data Entry'!E61</f>
        <v>0</v>
      </c>
      <c r="H60" s="107" t="n">
        <f aca="false">IF(F60=0,0,ROUND((+F60*12*$D$8+($D$7*G60)),0))</f>
        <v>0</v>
      </c>
      <c r="I60" s="110" t="n">
        <f aca="false">IF(F60*12&gt;$D$4,((F60*12-$D$4)*$D$6+$E$5),F60*12*$D$5)</f>
        <v>0</v>
      </c>
      <c r="J60" s="107" t="e">
        <f aca="false">VLOOKUP('Data Entry'!$B$2&amp;'Data Entry'!D61,'Proll Data'!$U$19:$V$80,2,FALSE())*G60</f>
        <v>#N/A</v>
      </c>
      <c r="K60" s="111" t="n">
        <f aca="false">ROUND(+D60*$D$9*12,0)</f>
        <v>0</v>
      </c>
      <c r="L60" s="111" t="e">
        <f aca="false">ROUND(F60*12+J60,0)</f>
        <v>#N/A</v>
      </c>
      <c r="M60" s="112" t="e">
        <f aca="false">IF((F60*12+J60)&gt;$D$4,(((F60*12+J60)-$D$4)*$D$6+$E$5),(F60*12+J60)*$D$5)-I60</f>
        <v>#N/A</v>
      </c>
      <c r="S60" s="3" t="n">
        <v>423</v>
      </c>
      <c r="T60" s="3" t="s">
        <v>52</v>
      </c>
      <c r="U60" s="3" t="str">
        <f aca="false">S60&amp;T60</f>
        <v>423SAS3</v>
      </c>
      <c r="V60" s="117" t="n">
        <v>4366.6667</v>
      </c>
      <c r="W60" s="4" t="n">
        <v>3</v>
      </c>
    </row>
    <row r="61" customFormat="false" ht="12.75" hidden="false" customHeight="false" outlineLevel="0" collapsed="false">
      <c r="A61" s="0" t="str">
        <f aca="false">IF(ISBLANK('Data Entry'!C62)," ",('Data Entry'!B62))</f>
        <v> </v>
      </c>
      <c r="B61" s="114" t="str">
        <f aca="false">IF(ISTEXT('Data Entry'!C62),'Data Entry'!C62," ")</f>
        <v> </v>
      </c>
      <c r="C61" s="49" t="str">
        <f aca="false">IF(ISBLANK('Data Entry'!C62)," ",'Data Entry'!$B$4)</f>
        <v> </v>
      </c>
      <c r="D61" s="51" t="n">
        <f aca="false">'Data Entry'!F62*G61</f>
        <v>0</v>
      </c>
      <c r="E61" s="107" t="n">
        <f aca="false">ROUND(D61*$E$3,0)</f>
        <v>0</v>
      </c>
      <c r="F61" s="107" t="n">
        <f aca="false">ROUND(+E61+D61,0)</f>
        <v>0</v>
      </c>
      <c r="G61" s="108" t="n">
        <f aca="false">'Data Entry'!E62</f>
        <v>0</v>
      </c>
      <c r="H61" s="107" t="n">
        <f aca="false">IF(F61=0,0,ROUND((+F61*12*$D$8+($D$7*G61)),0))</f>
        <v>0</v>
      </c>
      <c r="I61" s="110" t="n">
        <f aca="false">IF(F61*12&gt;$D$4,((F61*12-$D$4)*$D$6+$E$5),F61*12*$D$5)</f>
        <v>0</v>
      </c>
      <c r="J61" s="107" t="e">
        <f aca="false">VLOOKUP('Data Entry'!$B$2&amp;'Data Entry'!D62,'Proll Data'!$U$19:$V$80,2,FALSE())*G61</f>
        <v>#N/A</v>
      </c>
      <c r="K61" s="111" t="n">
        <f aca="false">ROUND(+D61*$D$9*12,0)</f>
        <v>0</v>
      </c>
      <c r="L61" s="111" t="e">
        <f aca="false">ROUND(F61*12+J61,0)</f>
        <v>#N/A</v>
      </c>
      <c r="M61" s="112" t="e">
        <f aca="false">IF((F61*12+J61)&gt;$D$4,(((F61*12+J61)-$D$4)*$D$6+$E$5),(F61*12+J61)*$D$5)-I61</f>
        <v>#N/A</v>
      </c>
      <c r="S61" s="9" t="n">
        <v>507</v>
      </c>
      <c r="T61" s="9" t="s">
        <v>24</v>
      </c>
      <c r="U61" s="9" t="str">
        <f aca="false">S61&amp;T61</f>
        <v>507CP08</v>
      </c>
      <c r="V61" s="116" t="n">
        <v>2150</v>
      </c>
      <c r="W61" s="9" t="n">
        <v>5</v>
      </c>
    </row>
    <row r="62" customFormat="false" ht="12.75" hidden="false" customHeight="false" outlineLevel="0" collapsed="false">
      <c r="A62" s="0" t="str">
        <f aca="false">IF(ISBLANK('Data Entry'!C63)," ",('Data Entry'!B63))</f>
        <v> </v>
      </c>
      <c r="B62" s="114" t="str">
        <f aca="false">IF(ISTEXT('Data Entry'!C63),'Data Entry'!C63," ")</f>
        <v> </v>
      </c>
      <c r="C62" s="49" t="str">
        <f aca="false">IF(ISBLANK('Data Entry'!C63)," ",'Data Entry'!$B$4)</f>
        <v> </v>
      </c>
      <c r="D62" s="51" t="n">
        <f aca="false">'Data Entry'!F63*G62</f>
        <v>0</v>
      </c>
      <c r="E62" s="107" t="n">
        <f aca="false">ROUND(D62*$E$3,0)</f>
        <v>0</v>
      </c>
      <c r="F62" s="107" t="n">
        <f aca="false">ROUND(+E62+D62,0)</f>
        <v>0</v>
      </c>
      <c r="G62" s="108" t="n">
        <f aca="false">'Data Entry'!E63</f>
        <v>0</v>
      </c>
      <c r="H62" s="107" t="n">
        <f aca="false">IF(F62=0,0,ROUND((+F62*12*$D$8+($D$7*G62)),0))</f>
        <v>0</v>
      </c>
      <c r="I62" s="110" t="n">
        <f aca="false">IF(F62*12&gt;$D$4,((F62*12-$D$4)*$D$6+$E$5),F62*12*$D$5)</f>
        <v>0</v>
      </c>
      <c r="J62" s="107" t="e">
        <f aca="false">VLOOKUP('Data Entry'!$B$2&amp;'Data Entry'!D63,'Proll Data'!$U$19:$V$80,2,FALSE())*G62</f>
        <v>#N/A</v>
      </c>
      <c r="K62" s="111" t="n">
        <f aca="false">ROUND(+D62*$D$9*12,0)</f>
        <v>0</v>
      </c>
      <c r="L62" s="111" t="e">
        <f aca="false">ROUND(F62*12+J62,0)</f>
        <v>#N/A</v>
      </c>
      <c r="M62" s="112" t="e">
        <f aca="false">IF((F62*12+J62)&gt;$D$4,(((F62*12+J62)-$D$4)*$D$6+$E$5),(F62*12+J62)*$D$5)-I62</f>
        <v>#N/A</v>
      </c>
      <c r="S62" s="9" t="n">
        <v>507</v>
      </c>
      <c r="T62" s="9" t="s">
        <v>31</v>
      </c>
      <c r="U62" s="9" t="str">
        <f aca="false">S62&amp;T62</f>
        <v>507CP10</v>
      </c>
      <c r="V62" s="116" t="n">
        <v>2440</v>
      </c>
      <c r="W62" s="9" t="n">
        <v>1</v>
      </c>
    </row>
    <row r="63" customFormat="false" ht="12.75" hidden="false" customHeight="false" outlineLevel="0" collapsed="false">
      <c r="A63" s="0" t="str">
        <f aca="false">IF(ISBLANK('Data Entry'!C64)," ",('Data Entry'!B64))</f>
        <v> </v>
      </c>
      <c r="B63" s="114" t="str">
        <f aca="false">IF(ISTEXT('Data Entry'!C64),'Data Entry'!C64," ")</f>
        <v> </v>
      </c>
      <c r="C63" s="49" t="str">
        <f aca="false">IF(ISBLANK('Data Entry'!C64)," ",'Data Entry'!$B$4)</f>
        <v> </v>
      </c>
      <c r="D63" s="51" t="n">
        <f aca="false">'Data Entry'!F64*G63</f>
        <v>0</v>
      </c>
      <c r="E63" s="107" t="n">
        <f aca="false">ROUND(D63*$E$3,0)</f>
        <v>0</v>
      </c>
      <c r="F63" s="107" t="n">
        <f aca="false">ROUND(+E63+D63,0)</f>
        <v>0</v>
      </c>
      <c r="G63" s="108" t="n">
        <f aca="false">'Data Entry'!E64</f>
        <v>0</v>
      </c>
      <c r="H63" s="107" t="n">
        <f aca="false">IF(F63=0,0,ROUND((+F63*12*$D$8+($D$7*G63)),0))</f>
        <v>0</v>
      </c>
      <c r="I63" s="110" t="n">
        <f aca="false">IF(F63*12&gt;$D$4,((F63*12-$D$4)*$D$6+$E$5),F63*12*$D$5)</f>
        <v>0</v>
      </c>
      <c r="J63" s="107" t="e">
        <f aca="false">VLOOKUP('Data Entry'!$B$2&amp;'Data Entry'!D64,'Proll Data'!$U$19:$V$80,2,FALSE())*G63</f>
        <v>#N/A</v>
      </c>
      <c r="K63" s="111" t="n">
        <f aca="false">ROUND(+D63*$D$9*12,0)</f>
        <v>0</v>
      </c>
      <c r="L63" s="111" t="e">
        <f aca="false">ROUND(F63*12+J63,0)</f>
        <v>#N/A</v>
      </c>
      <c r="M63" s="112" t="e">
        <f aca="false">IF((F63*12+J63)&gt;$D$4,(((F63*12+J63)-$D$4)*$D$6+$E$5),(F63*12+J63)*$D$5)-I63</f>
        <v>#N/A</v>
      </c>
      <c r="S63" s="9" t="n">
        <v>507</v>
      </c>
      <c r="T63" s="9" t="s">
        <v>30</v>
      </c>
      <c r="U63" s="9" t="str">
        <f aca="false">S63&amp;T63</f>
        <v>507CP11</v>
      </c>
      <c r="V63" s="116" t="n">
        <v>4000</v>
      </c>
      <c r="W63" s="9" t="n">
        <v>1</v>
      </c>
    </row>
    <row r="64" customFormat="false" ht="12.75" hidden="false" customHeight="false" outlineLevel="0" collapsed="false">
      <c r="A64" s="0" t="str">
        <f aca="false">IF(ISBLANK('Data Entry'!C65)," ",('Data Entry'!B65))</f>
        <v> </v>
      </c>
      <c r="B64" s="114" t="str">
        <f aca="false">IF(ISTEXT('Data Entry'!C65),'Data Entry'!C65," ")</f>
        <v> </v>
      </c>
      <c r="C64" s="49" t="str">
        <f aca="false">IF(ISBLANK('Data Entry'!C65)," ",'Data Entry'!$B$4)</f>
        <v> </v>
      </c>
      <c r="D64" s="51" t="n">
        <f aca="false">'Data Entry'!F65*G64</f>
        <v>0</v>
      </c>
      <c r="E64" s="107" t="n">
        <f aca="false">ROUND(D64*$E$3,0)</f>
        <v>0</v>
      </c>
      <c r="F64" s="107" t="n">
        <f aca="false">ROUND(+E64+D64,0)</f>
        <v>0</v>
      </c>
      <c r="G64" s="108" t="n">
        <f aca="false">'Data Entry'!E65</f>
        <v>0</v>
      </c>
      <c r="H64" s="107" t="n">
        <f aca="false">IF(F64=0,0,ROUND((+F64*12*$D$8+($D$7*G64)),0))</f>
        <v>0</v>
      </c>
      <c r="I64" s="110" t="n">
        <f aca="false">IF(F64*12&gt;$D$4,((F64*12-$D$4)*$D$6+$E$5),F64*12*$D$5)</f>
        <v>0</v>
      </c>
      <c r="J64" s="107" t="e">
        <f aca="false">VLOOKUP('Data Entry'!$B$2&amp;'Data Entry'!D65,'Proll Data'!$U$19:$V$80,2,FALSE())*G64</f>
        <v>#N/A</v>
      </c>
      <c r="K64" s="111" t="n">
        <f aca="false">ROUND(+D64*$D$9*12,0)</f>
        <v>0</v>
      </c>
      <c r="L64" s="111" t="e">
        <f aca="false">ROUND(F64*12+J64,0)</f>
        <v>#N/A</v>
      </c>
      <c r="M64" s="112" t="e">
        <f aca="false">IF((F64*12+J64)&gt;$D$4,(((F64*12+J64)-$D$4)*$D$6+$E$5),(F64*12+J64)*$D$5)-I64</f>
        <v>#N/A</v>
      </c>
      <c r="S64" s="9" t="n">
        <v>507</v>
      </c>
      <c r="T64" s="9" t="s">
        <v>40</v>
      </c>
      <c r="U64" s="9" t="str">
        <f aca="false">S64&amp;T64</f>
        <v>507CP13</v>
      </c>
      <c r="V64" s="116" t="n">
        <v>2050</v>
      </c>
      <c r="W64" s="9" t="n">
        <v>10</v>
      </c>
    </row>
    <row r="65" customFormat="false" ht="12.75" hidden="false" customHeight="false" outlineLevel="0" collapsed="false">
      <c r="B65" s="114" t="str">
        <f aca="false">IF(ISTEXT('Data Entry'!C66),'Data Entry'!C66," ")</f>
        <v> </v>
      </c>
      <c r="C65" s="49" t="str">
        <f aca="false">IF(ISBLANK('Data Entry'!C66)," ",'Data Entry'!$B$4)</f>
        <v> </v>
      </c>
      <c r="D65" s="51" t="n">
        <f aca="false">'Data Entry'!F66*G65</f>
        <v>0</v>
      </c>
      <c r="E65" s="107" t="n">
        <f aca="false">ROUND(D65*$E$3,0)</f>
        <v>0</v>
      </c>
      <c r="F65" s="107" t="n">
        <f aca="false">ROUND(+E65+D65,0)</f>
        <v>0</v>
      </c>
      <c r="G65" s="108" t="n">
        <f aca="false">'Data Entry'!E66</f>
        <v>0</v>
      </c>
      <c r="H65" s="107" t="n">
        <f aca="false">IF(F65=0,0,ROUND((+F65*12*$D$8+($D$7*G65)),0))</f>
        <v>0</v>
      </c>
      <c r="I65" s="110" t="n">
        <f aca="false">IF(F65*12&gt;$D$4,((F65*12-$D$4)*$D$6+$E$5),F65*12*$D$5)</f>
        <v>0</v>
      </c>
      <c r="J65" s="107" t="e">
        <f aca="false">VLOOKUP('Data Entry'!$B$2&amp;'Data Entry'!D66,'Proll Data'!$U$19:$V$80,2,FALSE())*G65</f>
        <v>#N/A</v>
      </c>
      <c r="K65" s="111" t="n">
        <f aca="false">ROUND(+D65*$D$9*12,0)</f>
        <v>0</v>
      </c>
      <c r="L65" s="111" t="e">
        <f aca="false">ROUND(F65*12+J65,0)</f>
        <v>#N/A</v>
      </c>
      <c r="M65" s="112" t="e">
        <f aca="false">IF((F65*12+J65)&gt;$D$4,(((F65*12+J65)-$D$4)*$D$6+$E$5),(F65*12+J65)*$D$5)-I65</f>
        <v>#N/A</v>
      </c>
      <c r="S65" s="9" t="n">
        <v>507</v>
      </c>
      <c r="T65" s="9" t="s">
        <v>42</v>
      </c>
      <c r="U65" s="9" t="str">
        <f aca="false">S65&amp;T65</f>
        <v>507CP17</v>
      </c>
      <c r="V65" s="116" t="n">
        <v>6110</v>
      </c>
      <c r="W65" s="9" t="n">
        <v>1</v>
      </c>
    </row>
    <row r="66" customFormat="false" ht="12.75" hidden="false" customHeight="false" outlineLevel="0" collapsed="false">
      <c r="B66" s="114" t="str">
        <f aca="false">IF(ISTEXT('Data Entry'!C67),'Data Entry'!C67," ")</f>
        <v> </v>
      </c>
      <c r="C66" s="49" t="str">
        <f aca="false">IF(ISBLANK('Data Entry'!C67)," ",'Data Entry'!$B$4)</f>
        <v> </v>
      </c>
      <c r="D66" s="51" t="n">
        <f aca="false">'Data Entry'!F67*G66</f>
        <v>0</v>
      </c>
      <c r="E66" s="107" t="n">
        <f aca="false">ROUND(D66*$E$3,0)</f>
        <v>0</v>
      </c>
      <c r="F66" s="107" t="n">
        <f aca="false">ROUND(+E66+D66,0)</f>
        <v>0</v>
      </c>
      <c r="G66" s="108" t="n">
        <f aca="false">'Data Entry'!E67</f>
        <v>0</v>
      </c>
      <c r="H66" s="107" t="n">
        <f aca="false">IF(F66=0,0,ROUND((+F66*12*$D$8+($D$7*G66)),0))</f>
        <v>0</v>
      </c>
      <c r="I66" s="110" t="n">
        <f aca="false">IF(F66*12&gt;$D$4,((F66*12-$D$4)*$D$6+$E$5),F66*12*$D$5)</f>
        <v>0</v>
      </c>
      <c r="J66" s="107" t="e">
        <f aca="false">VLOOKUP('Data Entry'!$B$2&amp;'Data Entry'!D67,'Proll Data'!$U$19:$V$80,2,FALSE())*G66</f>
        <v>#N/A</v>
      </c>
      <c r="K66" s="111" t="n">
        <f aca="false">ROUND(+D66*$D$9*12,0)</f>
        <v>0</v>
      </c>
      <c r="L66" s="111" t="e">
        <f aca="false">ROUND(F66*12+J66,0)</f>
        <v>#N/A</v>
      </c>
      <c r="M66" s="112" t="e">
        <f aca="false">IF((F66*12+J66)&gt;$D$4,(((F66*12+J66)-$D$4)*$D$6+$E$5),(F66*12+J66)*$D$5)-I66</f>
        <v>#N/A</v>
      </c>
      <c r="S66" s="9" t="n">
        <v>507</v>
      </c>
      <c r="T66" s="9" t="s">
        <v>46</v>
      </c>
      <c r="U66" s="9" t="str">
        <f aca="false">S66&amp;T66</f>
        <v>507CP19</v>
      </c>
      <c r="V66" s="116" t="n">
        <v>12200</v>
      </c>
      <c r="W66" s="9" t="n">
        <v>1</v>
      </c>
    </row>
    <row r="67" customFormat="false" ht="12.75" hidden="false" customHeight="false" outlineLevel="0" collapsed="false">
      <c r="B67" s="114" t="str">
        <f aca="false">IF(ISTEXT('Data Entry'!C68),'Data Entry'!C68," ")</f>
        <v> </v>
      </c>
      <c r="C67" s="49" t="str">
        <f aca="false">IF(ISBLANK('Data Entry'!C68)," ",'Data Entry'!$B$4)</f>
        <v> </v>
      </c>
      <c r="D67" s="51" t="n">
        <f aca="false">'Data Entry'!F68*G67</f>
        <v>0</v>
      </c>
      <c r="E67" s="107" t="n">
        <f aca="false">ROUND(D67*$E$3,0)</f>
        <v>0</v>
      </c>
      <c r="F67" s="107" t="n">
        <f aca="false">ROUND(+E67+D67,0)</f>
        <v>0</v>
      </c>
      <c r="G67" s="108" t="n">
        <f aca="false">'Data Entry'!E68</f>
        <v>0</v>
      </c>
      <c r="H67" s="107" t="n">
        <f aca="false">IF(F67=0,0,ROUND((+F67*12*$D$8+($D$7*G67)),0))</f>
        <v>0</v>
      </c>
      <c r="I67" s="110" t="n">
        <f aca="false">IF(F67*12&gt;$D$4,((F67*12-$D$4)*$D$6+$E$5),F67*12*$D$5)</f>
        <v>0</v>
      </c>
      <c r="J67" s="107" t="e">
        <f aca="false">VLOOKUP('Data Entry'!$B$2&amp;'Data Entry'!D68,'Proll Data'!$U$19:$V$80,2,FALSE())*G67</f>
        <v>#N/A</v>
      </c>
      <c r="K67" s="111" t="n">
        <f aca="false">ROUND(+D67*$D$9*12,0)</f>
        <v>0</v>
      </c>
      <c r="L67" s="111" t="e">
        <f aca="false">ROUND(F67*12+J67,0)</f>
        <v>#N/A</v>
      </c>
      <c r="M67" s="112" t="e">
        <f aca="false">IF((F67*12+J67)&gt;$D$4,(((F67*12+J67)-$D$4)*$D$6+$E$5),(F67*12+J67)*$D$5)-I67</f>
        <v>#N/A</v>
      </c>
      <c r="S67" s="9" t="n">
        <v>507</v>
      </c>
      <c r="T67" s="9" t="s">
        <v>20</v>
      </c>
      <c r="U67" s="9" t="str">
        <f aca="false">S67&amp;T67</f>
        <v>507EC22</v>
      </c>
      <c r="V67" s="116" t="n">
        <v>110000</v>
      </c>
      <c r="W67" s="9" t="n">
        <v>3</v>
      </c>
    </row>
    <row r="68" customFormat="false" ht="12.75" hidden="false" customHeight="false" outlineLevel="0" collapsed="false">
      <c r="B68" s="114" t="str">
        <f aca="false">IF(ISTEXT('Data Entry'!C69),'Data Entry'!C69," ")</f>
        <v> </v>
      </c>
      <c r="C68" s="49" t="str">
        <f aca="false">IF(ISBLANK('Data Entry'!C69)," ",'Data Entry'!$B$4)</f>
        <v> </v>
      </c>
      <c r="D68" s="51" t="n">
        <f aca="false">'Data Entry'!F69*G68</f>
        <v>0</v>
      </c>
      <c r="E68" s="107" t="n">
        <f aca="false">ROUND(D68*$E$3,0)</f>
        <v>0</v>
      </c>
      <c r="F68" s="107" t="n">
        <f aca="false">ROUND(+E68+D68,0)</f>
        <v>0</v>
      </c>
      <c r="G68" s="108" t="n">
        <f aca="false">'Data Entry'!E69</f>
        <v>0</v>
      </c>
      <c r="H68" s="107" t="n">
        <f aca="false">IF(F68=0,0,ROUND((+F68*12*$D$8+($D$7*G68)),0))</f>
        <v>0</v>
      </c>
      <c r="I68" s="110" t="n">
        <f aca="false">IF(F68*12&gt;$D$4,((F68*12-$D$4)*$D$6+$E$5),F68*12*$D$5)</f>
        <v>0</v>
      </c>
      <c r="J68" s="107" t="e">
        <f aca="false">VLOOKUP('Data Entry'!$B$2&amp;'Data Entry'!D69,'Proll Data'!$U$19:$V$80,2,FALSE())*G68</f>
        <v>#N/A</v>
      </c>
      <c r="K68" s="111" t="n">
        <f aca="false">ROUND(+D68*$D$9*12,0)</f>
        <v>0</v>
      </c>
      <c r="L68" s="111" t="e">
        <f aca="false">ROUND(F68*12+J68,0)</f>
        <v>#N/A</v>
      </c>
      <c r="M68" s="112" t="e">
        <f aca="false">IF((F68*12+J68)&gt;$D$4,(((F68*12+J68)-$D$4)*$D$6+$E$5),(F68*12+J68)*$D$5)-I68</f>
        <v>#N/A</v>
      </c>
      <c r="S68" s="9" t="n">
        <v>507</v>
      </c>
      <c r="T68" s="9" t="s">
        <v>49</v>
      </c>
      <c r="U68" s="9" t="str">
        <f aca="false">S68&amp;T68</f>
        <v>507ML03</v>
      </c>
      <c r="V68" s="116" t="n">
        <v>42000</v>
      </c>
      <c r="W68" s="9" t="n">
        <v>1</v>
      </c>
    </row>
    <row r="69" customFormat="false" ht="12.75" hidden="false" customHeight="false" outlineLevel="0" collapsed="false">
      <c r="B69" s="114" t="str">
        <f aca="false">IF(ISTEXT('Data Entry'!C70),'Data Entry'!C70," ")</f>
        <v> </v>
      </c>
      <c r="C69" s="49" t="str">
        <f aca="false">IF(ISBLANK('Data Entry'!C70)," ",'Data Entry'!$B$4)</f>
        <v> </v>
      </c>
      <c r="D69" s="51" t="n">
        <f aca="false">'Data Entry'!F70*G69</f>
        <v>0</v>
      </c>
      <c r="E69" s="107" t="n">
        <f aca="false">ROUND(D69*$E$3,0)</f>
        <v>0</v>
      </c>
      <c r="F69" s="107" t="n">
        <f aca="false">ROUND(+E69+D69,0)</f>
        <v>0</v>
      </c>
      <c r="G69" s="108" t="n">
        <f aca="false">'Data Entry'!E70</f>
        <v>0</v>
      </c>
      <c r="H69" s="107" t="n">
        <f aca="false">IF(F69=0,0,ROUND((+F69*12*$D$8+($D$7*G69)),0))</f>
        <v>0</v>
      </c>
      <c r="I69" s="110" t="n">
        <f aca="false">IF(F69*12&gt;$D$4,((F69*12-$D$4)*$D$6+$E$5),F69*12*$D$5)</f>
        <v>0</v>
      </c>
      <c r="J69" s="107" t="e">
        <f aca="false">VLOOKUP('Data Entry'!$B$2&amp;'Data Entry'!D70,'Proll Data'!$U$19:$V$80,2,FALSE())*G69</f>
        <v>#N/A</v>
      </c>
      <c r="K69" s="111" t="n">
        <f aca="false">ROUND(+D69*$D$9*12,0)</f>
        <v>0</v>
      </c>
      <c r="L69" s="111" t="e">
        <f aca="false">ROUND(F69*12+J69,0)</f>
        <v>#N/A</v>
      </c>
      <c r="M69" s="112" t="e">
        <f aca="false">IF((F69*12+J69)&gt;$D$4,(((F69*12+J69)-$D$4)*$D$6+$E$5),(F69*12+J69)*$D$5)-I69</f>
        <v>#N/A</v>
      </c>
      <c r="S69" s="9" t="n">
        <v>507</v>
      </c>
      <c r="T69" s="9" t="s">
        <v>52</v>
      </c>
      <c r="U69" s="9" t="str">
        <f aca="false">S69&amp;T69</f>
        <v>507SAS3</v>
      </c>
      <c r="V69" s="116" t="n">
        <v>2500</v>
      </c>
      <c r="W69" s="9" t="n">
        <v>1</v>
      </c>
    </row>
    <row r="70" customFormat="false" ht="12.75" hidden="false" customHeight="false" outlineLevel="0" collapsed="false">
      <c r="B70" s="114" t="str">
        <f aca="false">IF(ISTEXT('Data Entry'!C71),'Data Entry'!C71," ")</f>
        <v> </v>
      </c>
      <c r="C70" s="49" t="str">
        <f aca="false">IF(ISBLANK('Data Entry'!C71)," ",'Data Entry'!$B$4)</f>
        <v> </v>
      </c>
      <c r="D70" s="51" t="n">
        <f aca="false">'Data Entry'!F71*G70</f>
        <v>0</v>
      </c>
      <c r="E70" s="107" t="n">
        <f aca="false">ROUND(D70*$E$3,0)</f>
        <v>0</v>
      </c>
      <c r="F70" s="107" t="n">
        <f aca="false">ROUND(+E70+D70,0)</f>
        <v>0</v>
      </c>
      <c r="G70" s="108" t="n">
        <f aca="false">'Data Entry'!E71</f>
        <v>0</v>
      </c>
      <c r="H70" s="107" t="n">
        <f aca="false">IF(F70=0,0,ROUND((+F70*12*$D$8+($D$7*G70)),0))</f>
        <v>0</v>
      </c>
      <c r="I70" s="110" t="n">
        <f aca="false">IF(F70*12&gt;$D$4,((F70*12-$D$4)*$D$6+$E$5),F70*12*$D$5)</f>
        <v>0</v>
      </c>
      <c r="J70" s="107" t="e">
        <f aca="false">VLOOKUP('Data Entry'!$B$2&amp;'Data Entry'!D71,'Proll Data'!$U$19:$V$80,2,FALSE())*G70</f>
        <v>#N/A</v>
      </c>
      <c r="K70" s="111" t="n">
        <f aca="false">ROUND(+D70*$D$9*12,0)</f>
        <v>0</v>
      </c>
      <c r="L70" s="111" t="e">
        <f aca="false">ROUND(F70*12+J70,0)</f>
        <v>#N/A</v>
      </c>
      <c r="M70" s="118" t="e">
        <f aca="false">IF((F70*12+J70)&gt;$D$4,(((F70*12+J70)-$D$4)*$D$6+$E$5),(F70*12+J70)*$D$5)-I70</f>
        <v>#N/A</v>
      </c>
      <c r="S70" s="9" t="n">
        <v>508</v>
      </c>
      <c r="T70" s="9" t="s">
        <v>25</v>
      </c>
      <c r="U70" s="9" t="str">
        <f aca="false">S70&amp;T70</f>
        <v>508AT18</v>
      </c>
      <c r="V70" s="116" t="n">
        <v>18000</v>
      </c>
      <c r="W70" s="9" t="n">
        <v>2</v>
      </c>
    </row>
    <row r="71" customFormat="false" ht="12.75" hidden="false" customHeight="false" outlineLevel="0" collapsed="false">
      <c r="A71" s="0" t="str">
        <f aca="false">IF(ISBLANK('Data Entry'!C66)," ",('Data Entry'!B66))</f>
        <v> </v>
      </c>
      <c r="B71" s="119" t="str">
        <f aca="false">IF(ISTEXT('Data Entry'!C72),'Data Entry'!C72," ")</f>
        <v> </v>
      </c>
      <c r="C71" s="64" t="str">
        <f aca="false">IF(ISBLANK('Data Entry'!C72)," ",'Data Entry'!$B$4)</f>
        <v> </v>
      </c>
      <c r="D71" s="120" t="n">
        <f aca="false">'Data Entry'!F72*G71</f>
        <v>0</v>
      </c>
      <c r="E71" s="121" t="n">
        <f aca="false">ROUND(D71*$E$3,0)</f>
        <v>0</v>
      </c>
      <c r="F71" s="121" t="n">
        <f aca="false">ROUND(+E71+D71,0)</f>
        <v>0</v>
      </c>
      <c r="G71" s="122" t="n">
        <f aca="false">'Data Entry'!E72</f>
        <v>0</v>
      </c>
      <c r="H71" s="121" t="n">
        <f aca="false">IF(F71=0,0,ROUND((+F71*12*$D$8+($D$7*G71)),0))</f>
        <v>0</v>
      </c>
      <c r="I71" s="123" t="n">
        <f aca="false">IF(F71*12&gt;$D$4,((F71*12-$D$4)*$D$6+$E$5),F71*12*$D$5)</f>
        <v>0</v>
      </c>
      <c r="J71" s="121" t="e">
        <f aca="false">VLOOKUP('Data Entry'!$B$2&amp;'Data Entry'!D72,'Proll Data'!$U$19:$V$80,2,FALSE())*G71</f>
        <v>#N/A</v>
      </c>
      <c r="K71" s="124" t="n">
        <f aca="false">ROUND(+D71*$D$9*12,0)</f>
        <v>0</v>
      </c>
      <c r="L71" s="124" t="e">
        <f aca="false">ROUND(F71*12+J71,0)</f>
        <v>#N/A</v>
      </c>
      <c r="M71" s="125" t="e">
        <f aca="false">IF((F71*12+J71)&gt;$D$4,(((F71*12+J71)-$D$4)*$D$6+$E$5),(F71*12+J71)*$D$5)-I71</f>
        <v>#N/A</v>
      </c>
      <c r="S71" s="9" t="n">
        <v>508</v>
      </c>
      <c r="T71" s="9" t="s">
        <v>32</v>
      </c>
      <c r="U71" s="9" t="str">
        <f aca="false">S71&amp;T71</f>
        <v>508AT19</v>
      </c>
      <c r="V71" s="116" t="n">
        <v>10500</v>
      </c>
      <c r="W71" s="9" t="n">
        <v>6</v>
      </c>
    </row>
    <row r="72" customFormat="false" ht="7.5" hidden="false" customHeight="true" outlineLevel="0" collapsed="false">
      <c r="G72" s="2"/>
      <c r="I72" s="87"/>
      <c r="K72" s="86"/>
      <c r="L72" s="86"/>
      <c r="S72" s="9" t="n">
        <v>508</v>
      </c>
      <c r="T72" s="9" t="s">
        <v>36</v>
      </c>
      <c r="U72" s="9" t="str">
        <f aca="false">S72&amp;T72</f>
        <v>508AT20</v>
      </c>
      <c r="V72" s="116" t="n">
        <v>19833.3333</v>
      </c>
      <c r="W72" s="9" t="n">
        <v>1</v>
      </c>
    </row>
    <row r="73" customFormat="false" ht="12.75" hidden="false" customHeight="false" outlineLevel="0" collapsed="false">
      <c r="B73" s="126"/>
      <c r="C73" s="126"/>
      <c r="D73" s="127" t="n">
        <f aca="false">SUM(D16:D72)</f>
        <v>21896.0833333333</v>
      </c>
      <c r="E73" s="128" t="n">
        <f aca="false">SUM(E16:E71)</f>
        <v>930</v>
      </c>
      <c r="F73" s="128" t="n">
        <f aca="false">SUM(F16:F71)</f>
        <v>22826</v>
      </c>
      <c r="G73" s="127"/>
      <c r="H73" s="128" t="n">
        <f aca="false">SUM(H16:H71)</f>
        <v>30222</v>
      </c>
      <c r="I73" s="127" t="n">
        <f aca="false">SUM(I16:I71)</f>
        <v>22136.28</v>
      </c>
      <c r="J73" s="128" t="n">
        <f aca="false">SUMIF(J16:J71,"&gt;0",J16:J71)</f>
        <v>60804</v>
      </c>
      <c r="K73" s="129" t="n">
        <f aca="false">SUM(K16:K71)</f>
        <v>0</v>
      </c>
      <c r="L73" s="128" t="n">
        <f aca="false">SUMIF(L16:L71,"&gt;0",L16:L71)</f>
        <v>187608</v>
      </c>
      <c r="M73" s="128" t="n">
        <f aca="false">SUMIF(M16:M71,"&gt;0",M16:M71)</f>
        <v>1272.36</v>
      </c>
      <c r="S73" s="9" t="n">
        <v>508</v>
      </c>
      <c r="T73" s="9" t="s">
        <v>41</v>
      </c>
      <c r="U73" s="9" t="str">
        <f aca="false">S73&amp;T73</f>
        <v>508AT21</v>
      </c>
      <c r="V73" s="116" t="n">
        <v>35000</v>
      </c>
      <c r="W73" s="9" t="n">
        <v>4</v>
      </c>
    </row>
    <row r="74" customFormat="false" ht="12.75" hidden="false" customHeight="false" outlineLevel="0" collapsed="false">
      <c r="S74" s="9" t="n">
        <v>508</v>
      </c>
      <c r="T74" s="9" t="s">
        <v>44</v>
      </c>
      <c r="U74" s="9" t="str">
        <f aca="false">S74&amp;T74</f>
        <v>508AT22</v>
      </c>
      <c r="V74" s="116" t="n">
        <v>57500</v>
      </c>
      <c r="W74" s="9" t="n">
        <v>1</v>
      </c>
    </row>
    <row r="75" customFormat="false" ht="12.75" hidden="false" customHeight="false" outlineLevel="0" collapsed="false">
      <c r="S75" s="9" t="n">
        <v>508</v>
      </c>
      <c r="T75" s="9" t="s">
        <v>47</v>
      </c>
      <c r="U75" s="9" t="str">
        <f aca="false">S75&amp;T75</f>
        <v>508AT23</v>
      </c>
      <c r="V75" s="116" t="n">
        <v>75000</v>
      </c>
      <c r="W75" s="9" t="n">
        <v>1</v>
      </c>
    </row>
    <row r="76" customFormat="false" ht="12.75" hidden="false" customHeight="false" outlineLevel="0" collapsed="false">
      <c r="Q76" s="117"/>
      <c r="S76" s="9" t="n">
        <v>508</v>
      </c>
      <c r="T76" s="9" t="s">
        <v>40</v>
      </c>
      <c r="U76" s="9" t="str">
        <f aca="false">S76&amp;T76</f>
        <v>508CP13</v>
      </c>
      <c r="V76" s="116" t="n">
        <v>12000</v>
      </c>
      <c r="W76" s="9" t="n">
        <v>1</v>
      </c>
    </row>
    <row r="77" customFormat="false" ht="12.75" hidden="false" customHeight="false" outlineLevel="0" collapsed="false">
      <c r="Q77" s="117"/>
      <c r="S77" s="9" t="n">
        <v>508</v>
      </c>
      <c r="T77" s="9" t="s">
        <v>50</v>
      </c>
      <c r="U77" s="9" t="str">
        <f aca="false">S77&amp;T77</f>
        <v>508EC23</v>
      </c>
      <c r="V77" s="116" t="n">
        <v>150000</v>
      </c>
      <c r="W77" s="9" t="n">
        <v>1</v>
      </c>
    </row>
    <row r="78" customFormat="false" ht="12.75" hidden="false" customHeight="false" outlineLevel="0" collapsed="false">
      <c r="S78" s="9" t="n">
        <v>508</v>
      </c>
      <c r="T78" s="9" t="s">
        <v>53</v>
      </c>
      <c r="U78" s="9" t="str">
        <f aca="false">S78&amp;T78</f>
        <v>508EC24</v>
      </c>
      <c r="V78" s="116" t="n">
        <v>125000</v>
      </c>
      <c r="W78" s="9" t="n">
        <v>2</v>
      </c>
    </row>
    <row r="79" customFormat="false" ht="12.75" hidden="false" customHeight="false" outlineLevel="0" collapsed="false">
      <c r="S79" s="9" t="n">
        <v>508</v>
      </c>
      <c r="T79" s="9" t="s">
        <v>54</v>
      </c>
      <c r="U79" s="9" t="str">
        <f aca="false">S79&amp;T79</f>
        <v>508FSF3</v>
      </c>
      <c r="V79" s="116" t="n">
        <v>4250</v>
      </c>
      <c r="W79" s="9" t="n">
        <v>7</v>
      </c>
    </row>
    <row r="80" customFormat="false" ht="12.75" hidden="false" customHeight="false" outlineLevel="0" collapsed="false">
      <c r="S80" s="9" t="n">
        <v>508</v>
      </c>
      <c r="T80" s="9" t="s">
        <v>52</v>
      </c>
      <c r="U80" s="9" t="str">
        <f aca="false">S80&amp;T80</f>
        <v>508SAS3</v>
      </c>
      <c r="V80" s="116" t="n">
        <v>4850</v>
      </c>
    </row>
  </sheetData>
  <sheetProtection sheet="true" password="cc4d" objects="true" scenarios="true"/>
  <printOptions headings="false" gridLines="false" gridLinesSet="true" horizontalCentered="false" verticalCentered="false"/>
  <pageMargins left="0.520138888888889" right="0.329861111111111" top="0.420138888888889" bottom="0.339583333333333" header="0.220138888888889"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U1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16" topLeftCell="D17" activePane="bottomRight" state="frozen"/>
      <selection pane="topLeft" activeCell="A1" activeCellId="0" sqref="A1"/>
      <selection pane="topRight" activeCell="D1" activeCellId="0" sqref="D1"/>
      <selection pane="bottomLeft" activeCell="A17" activeCellId="0" sqref="A17"/>
      <selection pane="bottomRight" activeCell="L21" activeCellId="0" sqref="L21"/>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23.99"/>
    <col collapsed="false" customWidth="true" hidden="false" outlineLevel="0" max="3" min="3" style="0" width="7.7"/>
    <col collapsed="false" customWidth="true" hidden="false" outlineLevel="0" max="4" min="4" style="0" width="6.28"/>
    <col collapsed="false" customWidth="true" hidden="false" outlineLevel="0" max="5" min="5" style="0" width="8.28"/>
    <col collapsed="false" customWidth="true" hidden="false" outlineLevel="0" max="6" min="6" style="0" width="5.99"/>
    <col collapsed="false" customWidth="true" hidden="false" outlineLevel="0" max="7" min="7" style="0" width="6.99"/>
    <col collapsed="false" customWidth="true" hidden="false" outlineLevel="0" max="8" min="8" style="0" width="7.99"/>
    <col collapsed="false" customWidth="true" hidden="false" outlineLevel="0" max="9" min="9" style="0" width="6.99"/>
    <col collapsed="false" customWidth="true" hidden="false" outlineLevel="0" max="10" min="10" style="0" width="6.28"/>
    <col collapsed="false" customWidth="true" hidden="false" outlineLevel="0" max="11" min="11" style="0" width="4.99"/>
    <col collapsed="false" customWidth="true" hidden="false" outlineLevel="0" max="13" min="12" style="0" width="6.85"/>
    <col collapsed="false" customWidth="true" hidden="false" outlineLevel="0" max="14" min="14" style="0" width="4.7"/>
    <col collapsed="false" customWidth="true" hidden="false" outlineLevel="0" max="16" min="15" style="0" width="6.85"/>
    <col collapsed="false" customWidth="true" hidden="false" outlineLevel="0" max="17" min="17" style="0" width="8.41"/>
    <col collapsed="false" customWidth="true" hidden="false" outlineLevel="0" max="18" min="18" style="0" width="0.85"/>
    <col collapsed="false" customWidth="true" hidden="false" outlineLevel="0" max="19" min="19" style="130" width="9.56"/>
    <col collapsed="false" customWidth="true" hidden="false" outlineLevel="0" max="20" min="20" style="130" width="9.14"/>
  </cols>
  <sheetData>
    <row r="2" customFormat="false" ht="12.75" hidden="false" customHeight="false" outlineLevel="0" collapsed="false">
      <c r="B2" s="131" t="s">
        <v>90</v>
      </c>
      <c r="C2" s="131"/>
      <c r="E2" s="132" t="s">
        <v>91</v>
      </c>
      <c r="F2" s="133"/>
      <c r="G2" s="134"/>
      <c r="J2" s="135" t="s">
        <v>92</v>
      </c>
      <c r="K2" s="135"/>
      <c r="L2" s="135"/>
      <c r="M2" s="135"/>
      <c r="N2" s="135"/>
      <c r="O2" s="135"/>
      <c r="S2" s="0"/>
      <c r="U2" s="130"/>
    </row>
    <row r="3" customFormat="false" ht="4.5" hidden="false" customHeight="true" outlineLevel="0" collapsed="false">
      <c r="B3" s="136"/>
      <c r="C3" s="137"/>
      <c r="E3" s="136"/>
      <c r="F3" s="138"/>
      <c r="G3" s="137"/>
      <c r="J3" s="136"/>
      <c r="K3" s="138"/>
      <c r="L3" s="138"/>
      <c r="M3" s="138"/>
      <c r="N3" s="138"/>
      <c r="O3" s="137"/>
      <c r="S3" s="0"/>
      <c r="U3" s="130"/>
    </row>
    <row r="4" customFormat="false" ht="12.75" hidden="false" customHeight="false" outlineLevel="0" collapsed="false">
      <c r="B4" s="139" t="s">
        <v>93</v>
      </c>
      <c r="C4" s="140" t="n">
        <v>23</v>
      </c>
      <c r="D4" s="141"/>
      <c r="E4" s="132" t="s">
        <v>94</v>
      </c>
      <c r="F4" s="142"/>
      <c r="G4" s="143" t="n">
        <v>0.02</v>
      </c>
      <c r="J4" s="144" t="s">
        <v>95</v>
      </c>
      <c r="K4" s="145"/>
      <c r="L4" s="145"/>
      <c r="M4" s="145" t="s">
        <v>96</v>
      </c>
      <c r="N4" s="145"/>
      <c r="O4" s="146"/>
      <c r="S4" s="0"/>
      <c r="U4" s="130"/>
    </row>
    <row r="5" customFormat="false" ht="12.75" hidden="false" customHeight="false" outlineLevel="0" collapsed="false">
      <c r="B5" s="147" t="s">
        <v>97</v>
      </c>
      <c r="C5" s="148" t="n">
        <v>38.75</v>
      </c>
      <c r="D5" s="141"/>
      <c r="J5" s="149" t="s">
        <v>98</v>
      </c>
      <c r="K5" s="150"/>
      <c r="L5" s="150"/>
      <c r="M5" s="150" t="s">
        <v>96</v>
      </c>
      <c r="N5" s="150"/>
      <c r="O5" s="151"/>
      <c r="S5" s="0"/>
      <c r="U5" s="130"/>
    </row>
    <row r="6" customFormat="false" ht="12.75" hidden="false" customHeight="false" outlineLevel="0" collapsed="false">
      <c r="B6" s="147" t="s">
        <v>99</v>
      </c>
      <c r="C6" s="148" t="n">
        <v>7.25</v>
      </c>
      <c r="D6" s="141"/>
      <c r="J6" s="149" t="s">
        <v>100</v>
      </c>
      <c r="K6" s="150"/>
      <c r="L6" s="150"/>
      <c r="M6" s="150" t="s">
        <v>96</v>
      </c>
      <c r="N6" s="150"/>
      <c r="O6" s="151"/>
      <c r="S6" s="0"/>
      <c r="U6" s="130"/>
    </row>
    <row r="7" customFormat="false" ht="12.75" hidden="false" customHeight="false" outlineLevel="0" collapsed="false">
      <c r="B7" s="147" t="s">
        <v>101</v>
      </c>
      <c r="C7" s="148" t="n">
        <v>5.25</v>
      </c>
      <c r="D7" s="141"/>
      <c r="J7" s="149" t="s">
        <v>102</v>
      </c>
      <c r="K7" s="150"/>
      <c r="L7" s="150"/>
      <c r="M7" s="150" t="s">
        <v>96</v>
      </c>
      <c r="N7" s="150"/>
      <c r="O7" s="151"/>
      <c r="S7" s="0"/>
      <c r="U7" s="130"/>
    </row>
    <row r="8" customFormat="false" ht="12.75" hidden="false" customHeight="false" outlineLevel="0" collapsed="false">
      <c r="B8" s="147" t="s">
        <v>103</v>
      </c>
      <c r="C8" s="148" t="n">
        <v>5.25</v>
      </c>
      <c r="J8" s="149" t="s">
        <v>104</v>
      </c>
      <c r="K8" s="150"/>
      <c r="L8" s="150"/>
      <c r="M8" s="150" t="s">
        <v>96</v>
      </c>
      <c r="N8" s="150"/>
      <c r="O8" s="151"/>
      <c r="S8" s="0"/>
      <c r="U8" s="130"/>
    </row>
    <row r="9" customFormat="false" ht="12.75" hidden="false" customHeight="false" outlineLevel="0" collapsed="false">
      <c r="B9" s="152" t="s">
        <v>105</v>
      </c>
      <c r="C9" s="153" t="n">
        <v>4.75</v>
      </c>
      <c r="J9" s="149" t="s">
        <v>106</v>
      </c>
      <c r="K9" s="150"/>
      <c r="L9" s="150"/>
      <c r="M9" s="150" t="s">
        <v>96</v>
      </c>
      <c r="N9" s="150"/>
      <c r="O9" s="151"/>
      <c r="S9" s="0"/>
      <c r="U9" s="130"/>
    </row>
    <row r="10" customFormat="false" ht="12.75" hidden="false" customHeight="false" outlineLevel="0" collapsed="false">
      <c r="B10" s="68"/>
      <c r="C10" s="154"/>
      <c r="J10" s="149" t="s">
        <v>107</v>
      </c>
      <c r="K10" s="150"/>
      <c r="L10" s="150"/>
      <c r="M10" s="150" t="s">
        <v>96</v>
      </c>
      <c r="N10" s="150"/>
      <c r="O10" s="151"/>
      <c r="S10" s="0"/>
      <c r="U10" s="130"/>
    </row>
    <row r="11" customFormat="false" ht="12.75" hidden="false" customHeight="false" outlineLevel="0" collapsed="false">
      <c r="J11" s="155" t="s">
        <v>108</v>
      </c>
      <c r="K11" s="156"/>
      <c r="L11" s="156"/>
      <c r="M11" s="156" t="s">
        <v>96</v>
      </c>
      <c r="N11" s="156"/>
      <c r="O11" s="157"/>
      <c r="S11" s="0"/>
      <c r="U11" s="130"/>
    </row>
    <row r="13" customFormat="false" ht="12.75" hidden="false" customHeight="false" outlineLevel="0" collapsed="false">
      <c r="B13" s="131" t="s">
        <v>109</v>
      </c>
      <c r="C13" s="131"/>
      <c r="D13" s="158" t="s">
        <v>110</v>
      </c>
      <c r="E13" s="158"/>
      <c r="F13" s="158"/>
      <c r="G13" s="158"/>
      <c r="H13" s="158"/>
      <c r="I13" s="158"/>
      <c r="J13" s="135" t="s">
        <v>111</v>
      </c>
      <c r="K13" s="135"/>
      <c r="L13" s="135"/>
      <c r="M13" s="135"/>
      <c r="N13" s="135"/>
      <c r="O13" s="135"/>
      <c r="P13" s="135"/>
      <c r="Q13" s="135"/>
      <c r="S13" s="159"/>
    </row>
    <row r="14" customFormat="false" ht="12.75" hidden="false" customHeight="false" outlineLevel="0" collapsed="false">
      <c r="B14" s="147"/>
      <c r="C14" s="160"/>
      <c r="D14" s="160"/>
      <c r="E14" s="160"/>
      <c r="F14" s="160" t="s">
        <v>112</v>
      </c>
      <c r="G14" s="160"/>
      <c r="H14" s="160"/>
      <c r="I14" s="160" t="s">
        <v>113</v>
      </c>
      <c r="J14" s="161" t="s">
        <v>114</v>
      </c>
      <c r="K14" s="161" t="s">
        <v>115</v>
      </c>
      <c r="L14" s="161"/>
      <c r="M14" s="161" t="s">
        <v>116</v>
      </c>
      <c r="N14" s="161"/>
      <c r="O14" s="162" t="s">
        <v>117</v>
      </c>
      <c r="P14" s="162" t="s">
        <v>118</v>
      </c>
      <c r="Q14" s="162" t="s">
        <v>64</v>
      </c>
      <c r="S14" s="163" t="s">
        <v>60</v>
      </c>
    </row>
    <row r="15" customFormat="false" ht="12.75" hidden="false" customHeight="false" outlineLevel="0" collapsed="false">
      <c r="B15" s="152" t="s">
        <v>119</v>
      </c>
      <c r="C15" s="164" t="s">
        <v>120</v>
      </c>
      <c r="D15" s="164" t="s">
        <v>121</v>
      </c>
      <c r="E15" s="164" t="s">
        <v>122</v>
      </c>
      <c r="F15" s="164" t="s">
        <v>123</v>
      </c>
      <c r="G15" s="164" t="s">
        <v>124</v>
      </c>
      <c r="H15" s="164" t="s">
        <v>103</v>
      </c>
      <c r="I15" s="164" t="s">
        <v>125</v>
      </c>
      <c r="J15" s="165" t="s">
        <v>126</v>
      </c>
      <c r="K15" s="165" t="s">
        <v>112</v>
      </c>
      <c r="L15" s="165" t="s">
        <v>127</v>
      </c>
      <c r="M15" s="166" t="s">
        <v>128</v>
      </c>
      <c r="N15" s="167" t="s">
        <v>106</v>
      </c>
      <c r="O15" s="167" t="s">
        <v>129</v>
      </c>
      <c r="P15" s="167" t="s">
        <v>130</v>
      </c>
      <c r="Q15" s="167" t="s">
        <v>131</v>
      </c>
      <c r="S15" s="168" t="s">
        <v>132</v>
      </c>
      <c r="T15" s="0"/>
    </row>
    <row r="16" customFormat="false" ht="6.75" hidden="false" customHeight="true" outlineLevel="0" collapsed="false">
      <c r="B16" s="34"/>
      <c r="C16" s="39"/>
      <c r="D16" s="34"/>
      <c r="E16" s="35"/>
      <c r="F16" s="35"/>
      <c r="G16" s="35"/>
      <c r="H16" s="35"/>
      <c r="I16" s="35"/>
      <c r="J16" s="35"/>
      <c r="K16" s="35"/>
      <c r="L16" s="35"/>
      <c r="M16" s="35"/>
      <c r="N16" s="35"/>
      <c r="O16" s="35"/>
      <c r="P16" s="35"/>
      <c r="Q16" s="39"/>
      <c r="S16" s="169"/>
    </row>
    <row r="17" customFormat="false" ht="12.75" hidden="false" customHeight="false" outlineLevel="0" collapsed="false">
      <c r="A17" s="0" t="n">
        <f aca="false">IF(ISBLANK('Data Entry'!C17)," ",('Data Entry'!B17))</f>
        <v>1</v>
      </c>
      <c r="B17" s="170" t="str">
        <f aca="false">IF(ISBLANK('Data Entry'!C17)," ",'Data Entry'!C17)</f>
        <v>Dave Schafer</v>
      </c>
      <c r="C17" s="171" t="n">
        <f aca="false">IF(ISBLANK('Data Entry'!C17)," ",'Data Entry'!$B$4)</f>
        <v>111721</v>
      </c>
      <c r="D17" s="172" t="str">
        <f aca="false">IF('Data Entry'!G17="Y",($C$4),"")</f>
        <v/>
      </c>
      <c r="E17" s="173" t="str">
        <f aca="false">IF('Data Entry'!G17="Y",($C$5*(1+$G$4)),"")</f>
        <v/>
      </c>
      <c r="F17" s="173" t="str">
        <f aca="false">IF('Data Entry'!G17="Y",($C$6*(1+$G$4)),"")</f>
        <v/>
      </c>
      <c r="G17" s="173" t="str">
        <f aca="false">IF('Data Entry'!G17="Y",($C$7*(1+$G$4)),"")</f>
        <v/>
      </c>
      <c r="H17" s="173" t="str">
        <f aca="false">IF('Data Entry'!G17="Y",($C$8*(1+$G$4)),"")</f>
        <v/>
      </c>
      <c r="I17" s="173" t="str">
        <f aca="false">IF('Data Entry'!G17="Y",($C$9*(1+$G$4)),"")</f>
        <v/>
      </c>
      <c r="J17" s="174"/>
      <c r="K17" s="174"/>
      <c r="L17" s="174" t="n">
        <v>50</v>
      </c>
      <c r="M17" s="174"/>
      <c r="N17" s="174"/>
      <c r="O17" s="174"/>
      <c r="P17" s="175"/>
      <c r="Q17" s="176"/>
      <c r="S17" s="177" t="n">
        <f aca="false">SUM(D17:Q17)</f>
        <v>50</v>
      </c>
      <c r="T17" s="0"/>
    </row>
    <row r="18" customFormat="false" ht="12.75" hidden="false" customHeight="false" outlineLevel="0" collapsed="false">
      <c r="A18" s="0" t="n">
        <f aca="false">IF(ISBLANK('Data Entry'!C18)," ",('Data Entry'!B18))</f>
        <v>2</v>
      </c>
      <c r="B18" s="178" t="str">
        <f aca="false">IF(ISBLANK('Data Entry'!C18)," ",'Data Entry'!C18)</f>
        <v>Alma Navarro</v>
      </c>
      <c r="C18" s="179" t="n">
        <f aca="false">IF(ISBLANK('Data Entry'!C18)," ",'Data Entry'!$B$4)</f>
        <v>111721</v>
      </c>
      <c r="D18" s="172" t="n">
        <f aca="false">IF('Data Entry'!G18="Y",($C$4),"")</f>
        <v>23</v>
      </c>
      <c r="E18" s="173" t="n">
        <f aca="false">IF('Data Entry'!G18="Y",($C$5*(1+$G$4)),"")</f>
        <v>39.525</v>
      </c>
      <c r="F18" s="173" t="n">
        <f aca="false">IF('Data Entry'!G18="Y",($C$6*(1+$G$4)),"")</f>
        <v>7.395</v>
      </c>
      <c r="G18" s="173" t="n">
        <f aca="false">IF('Data Entry'!G18="Y",($C$7*(1+$G$4)),"")</f>
        <v>5.355</v>
      </c>
      <c r="H18" s="173" t="n">
        <f aca="false">IF('Data Entry'!G18="Y",($C$8*(1+$G$4)),"")</f>
        <v>5.355</v>
      </c>
      <c r="I18" s="173" t="n">
        <f aca="false">IF('Data Entry'!G18="Y",($C$9*(1+$G$4)),"")</f>
        <v>4.845</v>
      </c>
      <c r="J18" s="180"/>
      <c r="K18" s="180"/>
      <c r="L18" s="180" t="n">
        <v>10</v>
      </c>
      <c r="M18" s="180"/>
      <c r="N18" s="180"/>
      <c r="O18" s="180"/>
      <c r="P18" s="181"/>
      <c r="Q18" s="182"/>
      <c r="S18" s="177" t="n">
        <f aca="false">SUM(D18:Q18)</f>
        <v>95.475</v>
      </c>
      <c r="T18" s="0"/>
    </row>
    <row r="19" customFormat="false" ht="12.75" hidden="false" customHeight="false" outlineLevel="0" collapsed="false">
      <c r="A19" s="0" t="n">
        <f aca="false">IF(ISBLANK('Data Entry'!C19)," ",('Data Entry'!B19))</f>
        <v>3</v>
      </c>
      <c r="B19" s="178" t="str">
        <f aca="false">IF(ISBLANK('Data Entry'!C19)," ",'Data Entry'!C19)</f>
        <v>Vacancy (Amber White)</v>
      </c>
      <c r="C19" s="179" t="n">
        <f aca="false">IF(ISBLANK('Data Entry'!C19)," ",'Data Entry'!$B$4)</f>
        <v>111721</v>
      </c>
      <c r="D19" s="172" t="n">
        <f aca="false">IF('Data Entry'!G19="Y",($C$4),"")</f>
        <v>23</v>
      </c>
      <c r="E19" s="173" t="n">
        <f aca="false">IF('Data Entry'!G19="Y",($C$5*(1+$G$4)),"")</f>
        <v>39.525</v>
      </c>
      <c r="F19" s="173" t="n">
        <f aca="false">IF('Data Entry'!G19="Y",($C$6*(1+$G$4)),"")</f>
        <v>7.395</v>
      </c>
      <c r="G19" s="173" t="n">
        <f aca="false">IF('Data Entry'!G19="Y",($C$7*(1+$G$4)),"")</f>
        <v>5.355</v>
      </c>
      <c r="H19" s="173" t="n">
        <f aca="false">IF('Data Entry'!G19="Y",($C$8*(1+$G$4)),"")</f>
        <v>5.355</v>
      </c>
      <c r="I19" s="173" t="n">
        <f aca="false">IF('Data Entry'!G19="Y",($C$9*(1+$G$4)),"")</f>
        <v>4.845</v>
      </c>
      <c r="J19" s="180"/>
      <c r="K19" s="180"/>
      <c r="L19" s="180" t="n">
        <v>10</v>
      </c>
      <c r="M19" s="180"/>
      <c r="N19" s="180"/>
      <c r="O19" s="180"/>
      <c r="P19" s="181"/>
      <c r="Q19" s="182"/>
      <c r="S19" s="177" t="n">
        <f aca="false">SUM(D19:Q19)</f>
        <v>95.475</v>
      </c>
      <c r="T19" s="0"/>
    </row>
    <row r="20" customFormat="false" ht="12.75" hidden="false" customHeight="false" outlineLevel="0" collapsed="false">
      <c r="A20" s="0" t="n">
        <f aca="false">IF(ISBLANK('Data Entry'!C20)," ",('Data Entry'!B20))</f>
        <v>4</v>
      </c>
      <c r="B20" s="178" t="str">
        <f aca="false">IF(ISBLANK('Data Entry'!C20)," ",'Data Entry'!C20)</f>
        <v>Gina Taylor</v>
      </c>
      <c r="C20" s="179" t="n">
        <f aca="false">IF(ISBLANK('Data Entry'!C20)," ",'Data Entry'!$B$4)</f>
        <v>111721</v>
      </c>
      <c r="D20" s="172" t="n">
        <f aca="false">IF('Data Entry'!G20="Y",($C$4),"")</f>
        <v>23</v>
      </c>
      <c r="E20" s="173" t="n">
        <f aca="false">IF('Data Entry'!G20="Y",($C$5*(1+$G$4)),"")</f>
        <v>39.525</v>
      </c>
      <c r="F20" s="173" t="n">
        <f aca="false">IF('Data Entry'!G20="Y",($C$6*(1+$G$4)),"")</f>
        <v>7.395</v>
      </c>
      <c r="G20" s="173" t="n">
        <f aca="false">IF('Data Entry'!G20="Y",($C$7*(1+$G$4)),"")</f>
        <v>5.355</v>
      </c>
      <c r="H20" s="173" t="n">
        <f aca="false">IF('Data Entry'!G20="Y",($C$8*(1+$G$4)),"")</f>
        <v>5.355</v>
      </c>
      <c r="I20" s="173" t="n">
        <f aca="false">IF('Data Entry'!G20="Y",($C$9*(1+$G$4)),"")</f>
        <v>4.845</v>
      </c>
      <c r="J20" s="180"/>
      <c r="K20" s="180"/>
      <c r="L20" s="180" t="n">
        <v>10</v>
      </c>
      <c r="M20" s="180"/>
      <c r="N20" s="180"/>
      <c r="O20" s="180"/>
      <c r="P20" s="181"/>
      <c r="Q20" s="182"/>
      <c r="S20" s="177" t="n">
        <f aca="false">SUM(D20:Q20)</f>
        <v>95.475</v>
      </c>
      <c r="T20" s="0"/>
    </row>
    <row r="21" customFormat="false" ht="12.75" hidden="false" customHeight="false" outlineLevel="0" collapsed="false">
      <c r="A21" s="0" t="n">
        <f aca="false">IF(ISBLANK('Data Entry'!C21)," ",('Data Entry'!B21))</f>
        <v>5</v>
      </c>
      <c r="B21" s="178" t="str">
        <f aca="false">IF(ISBLANK('Data Entry'!C21)," ",'Data Entry'!C21)</f>
        <v>Charles Hannagan - Temp</v>
      </c>
      <c r="C21" s="179" t="n">
        <f aca="false">IF(ISBLANK('Data Entry'!C21)," ",'Data Entry'!$B$4)</f>
        <v>111721</v>
      </c>
      <c r="D21" s="172" t="n">
        <f aca="false">IF('Data Entry'!G21="Y",($C$4),"")</f>
        <v>23</v>
      </c>
      <c r="E21" s="173" t="n">
        <f aca="false">IF('Data Entry'!G21="Y",($C$5*(1+$G$4)),"")</f>
        <v>39.525</v>
      </c>
      <c r="F21" s="173" t="n">
        <f aca="false">IF('Data Entry'!G21="Y",($C$6*(1+$G$4)),"")</f>
        <v>7.395</v>
      </c>
      <c r="G21" s="173" t="n">
        <f aca="false">IF('Data Entry'!G21="Y",($C$7*(1+$G$4)),"")</f>
        <v>5.355</v>
      </c>
      <c r="H21" s="173" t="n">
        <f aca="false">IF('Data Entry'!G21="Y",($C$8*(1+$G$4)),"")</f>
        <v>5.355</v>
      </c>
      <c r="I21" s="173" t="n">
        <f aca="false">IF('Data Entry'!G21="Y",($C$9*(1+$G$4)),"")</f>
        <v>4.845</v>
      </c>
      <c r="J21" s="180"/>
      <c r="K21" s="180"/>
      <c r="L21" s="180"/>
      <c r="M21" s="180"/>
      <c r="N21" s="180"/>
      <c r="O21" s="180"/>
      <c r="P21" s="181"/>
      <c r="Q21" s="182"/>
      <c r="S21" s="177" t="n">
        <f aca="false">SUM(D21:Q21)</f>
        <v>85.475</v>
      </c>
      <c r="T21" s="0"/>
    </row>
    <row r="22" customFormat="false" ht="12.75" hidden="false" customHeight="false" outlineLevel="0" collapsed="false">
      <c r="A22" s="0" t="str">
        <f aca="false">IF(ISBLANK('Data Entry'!C22)," ",('Data Entry'!B22))</f>
        <v> </v>
      </c>
      <c r="B22" s="178" t="str">
        <f aca="false">IF(ISBLANK('Data Entry'!C22)," ",'Data Entry'!C22)</f>
        <v> </v>
      </c>
      <c r="C22" s="179" t="str">
        <f aca="false">IF(ISBLANK('Data Entry'!C22)," ",'Data Entry'!$B$4)</f>
        <v> </v>
      </c>
      <c r="D22" s="172" t="str">
        <f aca="false">IF('Data Entry'!G22="Y",($C$4),"")</f>
        <v/>
      </c>
      <c r="E22" s="173" t="str">
        <f aca="false">IF('Data Entry'!G22="Y",($C$5*(1+$G$4)),"")</f>
        <v/>
      </c>
      <c r="F22" s="173" t="str">
        <f aca="false">IF('Data Entry'!G22="Y",($C$6*(1+$G$4)),"")</f>
        <v/>
      </c>
      <c r="G22" s="173" t="str">
        <f aca="false">IF('Data Entry'!G22="Y",($C$7*(1+$G$4)),"")</f>
        <v/>
      </c>
      <c r="H22" s="173" t="str">
        <f aca="false">IF('Data Entry'!G22="Y",($C$8*(1+$G$4)),"")</f>
        <v/>
      </c>
      <c r="I22" s="173" t="str">
        <f aca="false">IF('Data Entry'!G22="Y",($C$9*(1+$G$4)),"")</f>
        <v/>
      </c>
      <c r="J22" s="180"/>
      <c r="K22" s="180"/>
      <c r="L22" s="180"/>
      <c r="M22" s="180"/>
      <c r="N22" s="180"/>
      <c r="O22" s="180"/>
      <c r="P22" s="181"/>
      <c r="Q22" s="182"/>
      <c r="S22" s="177" t="n">
        <f aca="false">SUM(D22:Q22)</f>
        <v>0</v>
      </c>
    </row>
    <row r="23" customFormat="false" ht="12.75" hidden="false" customHeight="false" outlineLevel="0" collapsed="false">
      <c r="A23" s="0" t="str">
        <f aca="false">IF(ISBLANK('Data Entry'!C23)," ",('Data Entry'!B23))</f>
        <v> </v>
      </c>
      <c r="B23" s="178" t="str">
        <f aca="false">IF(ISBLANK('Data Entry'!C23)," ",'Data Entry'!C23)</f>
        <v> </v>
      </c>
      <c r="C23" s="179" t="str">
        <f aca="false">IF(ISBLANK('Data Entry'!C23)," ",'Data Entry'!$B$4)</f>
        <v> </v>
      </c>
      <c r="D23" s="172" t="str">
        <f aca="false">IF('Data Entry'!G23="Y",($C$4),"")</f>
        <v/>
      </c>
      <c r="E23" s="173" t="str">
        <f aca="false">IF('Data Entry'!G23="Y",($C$5*(1+$G$4)),"")</f>
        <v/>
      </c>
      <c r="F23" s="173" t="str">
        <f aca="false">IF('Data Entry'!G23="Y",($C$6*(1+$G$4)),"")</f>
        <v/>
      </c>
      <c r="G23" s="173" t="str">
        <f aca="false">IF('Data Entry'!G23="Y",($C$7*(1+$G$4)),"")</f>
        <v/>
      </c>
      <c r="H23" s="173" t="str">
        <f aca="false">IF('Data Entry'!G23="Y",($C$8*(1+$G$4)),"")</f>
        <v/>
      </c>
      <c r="I23" s="173" t="str">
        <f aca="false">IF('Data Entry'!G23="Y",($C$9*(1+$G$4)),"")</f>
        <v/>
      </c>
      <c r="J23" s="180"/>
      <c r="K23" s="180"/>
      <c r="L23" s="180"/>
      <c r="M23" s="180"/>
      <c r="N23" s="180"/>
      <c r="O23" s="180"/>
      <c r="P23" s="181"/>
      <c r="Q23" s="182"/>
      <c r="S23" s="177" t="n">
        <f aca="false">SUM(D23:Q23)</f>
        <v>0</v>
      </c>
    </row>
    <row r="24" customFormat="false" ht="12.75" hidden="false" customHeight="false" outlineLevel="0" collapsed="false">
      <c r="A24" s="0" t="str">
        <f aca="false">IF(ISBLANK('Data Entry'!C24)," ",('Data Entry'!B24))</f>
        <v> </v>
      </c>
      <c r="B24" s="178" t="str">
        <f aca="false">IF(ISBLANK('Data Entry'!C24)," ",'Data Entry'!C24)</f>
        <v> </v>
      </c>
      <c r="C24" s="179" t="str">
        <f aca="false">IF(ISBLANK('Data Entry'!C24)," ",'Data Entry'!$B$4)</f>
        <v> </v>
      </c>
      <c r="D24" s="172" t="str">
        <f aca="false">IF('Data Entry'!G24="Y",($C$4),"")</f>
        <v/>
      </c>
      <c r="E24" s="173" t="str">
        <f aca="false">IF('Data Entry'!G24="Y",($C$5*(1+$G$4)),"")</f>
        <v/>
      </c>
      <c r="F24" s="173" t="str">
        <f aca="false">IF('Data Entry'!G24="Y",($C$6*(1+$G$4)),"")</f>
        <v/>
      </c>
      <c r="G24" s="173" t="str">
        <f aca="false">IF('Data Entry'!G24="Y",($C$7*(1+$G$4)),"")</f>
        <v/>
      </c>
      <c r="H24" s="173" t="str">
        <f aca="false">IF('Data Entry'!G24="Y",($C$8*(1+$G$4)),"")</f>
        <v/>
      </c>
      <c r="I24" s="173" t="str">
        <f aca="false">IF('Data Entry'!G24="Y",($C$9*(1+$G$4)),"")</f>
        <v/>
      </c>
      <c r="J24" s="180"/>
      <c r="K24" s="180"/>
      <c r="L24" s="180"/>
      <c r="M24" s="180"/>
      <c r="N24" s="180"/>
      <c r="O24" s="180"/>
      <c r="P24" s="181"/>
      <c r="Q24" s="182"/>
      <c r="S24" s="177" t="n">
        <f aca="false">SUM(D24:Q24)</f>
        <v>0</v>
      </c>
    </row>
    <row r="25" customFormat="false" ht="12.75" hidden="false" customHeight="false" outlineLevel="0" collapsed="false">
      <c r="A25" s="0" t="str">
        <f aca="false">IF(ISBLANK('Data Entry'!C25)," ",('Data Entry'!B25))</f>
        <v> </v>
      </c>
      <c r="B25" s="178" t="str">
        <f aca="false">IF(ISBLANK('Data Entry'!C25)," ",'Data Entry'!C25)</f>
        <v> </v>
      </c>
      <c r="C25" s="179" t="str">
        <f aca="false">IF(ISBLANK('Data Entry'!C25)," ",'Data Entry'!$B$4)</f>
        <v> </v>
      </c>
      <c r="D25" s="172" t="str">
        <f aca="false">IF('Data Entry'!G25="Y",($C$4),"")</f>
        <v/>
      </c>
      <c r="E25" s="173" t="str">
        <f aca="false">IF('Data Entry'!G25="Y",($C$5*(1+$G$4)),"")</f>
        <v/>
      </c>
      <c r="F25" s="173" t="str">
        <f aca="false">IF('Data Entry'!G25="Y",($C$6*(1+$G$4)),"")</f>
        <v/>
      </c>
      <c r="G25" s="173" t="str">
        <f aca="false">IF('Data Entry'!G25="Y",($C$7*(1+$G$4)),"")</f>
        <v/>
      </c>
      <c r="H25" s="173" t="str">
        <f aca="false">IF('Data Entry'!G25="Y",($C$8*(1+$G$4)),"")</f>
        <v/>
      </c>
      <c r="I25" s="173" t="str">
        <f aca="false">IF('Data Entry'!G25="Y",($C$9*(1+$G$4)),"")</f>
        <v/>
      </c>
      <c r="J25" s="180"/>
      <c r="K25" s="180"/>
      <c r="L25" s="180"/>
      <c r="M25" s="180"/>
      <c r="N25" s="180"/>
      <c r="O25" s="180"/>
      <c r="P25" s="181"/>
      <c r="Q25" s="182"/>
      <c r="S25" s="177" t="n">
        <f aca="false">SUM(D25:Q25)</f>
        <v>0</v>
      </c>
    </row>
    <row r="26" customFormat="false" ht="12.75" hidden="false" customHeight="false" outlineLevel="0" collapsed="false">
      <c r="A26" s="0" t="str">
        <f aca="false">IF(ISBLANK('Data Entry'!C26)," ",('Data Entry'!B26))</f>
        <v> </v>
      </c>
      <c r="B26" s="178" t="str">
        <f aca="false">IF(ISBLANK('Data Entry'!C26)," ",'Data Entry'!C26)</f>
        <v> </v>
      </c>
      <c r="C26" s="179" t="str">
        <f aca="false">IF(ISBLANK('Data Entry'!C26)," ",'Data Entry'!$B$4)</f>
        <v> </v>
      </c>
      <c r="D26" s="172" t="str">
        <f aca="false">IF('Data Entry'!G26="Y",($C$4),"")</f>
        <v/>
      </c>
      <c r="E26" s="173" t="str">
        <f aca="false">IF('Data Entry'!G26="Y",($C$5*(1+$G$4)),"")</f>
        <v/>
      </c>
      <c r="F26" s="173" t="str">
        <f aca="false">IF('Data Entry'!G26="Y",($C$6*(1+$G$4)),"")</f>
        <v/>
      </c>
      <c r="G26" s="173" t="str">
        <f aca="false">IF('Data Entry'!G26="Y",($C$7*(1+$G$4)),"")</f>
        <v/>
      </c>
      <c r="H26" s="173" t="str">
        <f aca="false">IF('Data Entry'!G26="Y",($C$8*(1+$G$4)),"")</f>
        <v/>
      </c>
      <c r="I26" s="173" t="str">
        <f aca="false">IF('Data Entry'!G26="Y",($C$9*(1+$G$4)),"")</f>
        <v/>
      </c>
      <c r="J26" s="180"/>
      <c r="K26" s="180"/>
      <c r="L26" s="180"/>
      <c r="M26" s="180"/>
      <c r="N26" s="180"/>
      <c r="O26" s="180"/>
      <c r="P26" s="181"/>
      <c r="Q26" s="182"/>
      <c r="S26" s="177" t="n">
        <f aca="false">SUM(D26:Q26)</f>
        <v>0</v>
      </c>
    </row>
    <row r="27" customFormat="false" ht="12.75" hidden="false" customHeight="false" outlineLevel="0" collapsed="false">
      <c r="A27" s="0" t="str">
        <f aca="false">IF(ISBLANK('Data Entry'!C27)," ",('Data Entry'!B27))</f>
        <v> </v>
      </c>
      <c r="B27" s="178" t="str">
        <f aca="false">IF(ISBLANK('Data Entry'!C27)," ",'Data Entry'!C27)</f>
        <v> </v>
      </c>
      <c r="C27" s="179" t="str">
        <f aca="false">IF(ISBLANK('Data Entry'!C27)," ",'Data Entry'!$B$4)</f>
        <v> </v>
      </c>
      <c r="D27" s="172" t="str">
        <f aca="false">IF('Data Entry'!G27="Y",($C$4),"")</f>
        <v/>
      </c>
      <c r="E27" s="173" t="str">
        <f aca="false">IF('Data Entry'!G27="Y",($C$5*(1+$G$4)),"")</f>
        <v/>
      </c>
      <c r="F27" s="173" t="str">
        <f aca="false">IF('Data Entry'!G27="Y",($C$6*(1+$G$4)),"")</f>
        <v/>
      </c>
      <c r="G27" s="173" t="str">
        <f aca="false">IF('Data Entry'!G27="Y",($C$7*(1+$G$4)),"")</f>
        <v/>
      </c>
      <c r="H27" s="173" t="str">
        <f aca="false">IF('Data Entry'!G27="Y",($C$8*(1+$G$4)),"")</f>
        <v/>
      </c>
      <c r="I27" s="173" t="str">
        <f aca="false">IF('Data Entry'!G27="Y",($C$9*(1+$G$4)),"")</f>
        <v/>
      </c>
      <c r="J27" s="180"/>
      <c r="K27" s="180"/>
      <c r="L27" s="180"/>
      <c r="M27" s="180"/>
      <c r="N27" s="180"/>
      <c r="O27" s="180"/>
      <c r="P27" s="181"/>
      <c r="Q27" s="182"/>
      <c r="S27" s="177" t="n">
        <f aca="false">SUM(D27:Q27)</f>
        <v>0</v>
      </c>
    </row>
    <row r="28" customFormat="false" ht="12.75" hidden="false" customHeight="false" outlineLevel="0" collapsed="false">
      <c r="A28" s="0" t="str">
        <f aca="false">IF(ISBLANK('Data Entry'!C28)," ",('Data Entry'!B28))</f>
        <v> </v>
      </c>
      <c r="B28" s="178" t="str">
        <f aca="false">IF(ISBLANK('Data Entry'!C28)," ",'Data Entry'!C28)</f>
        <v> </v>
      </c>
      <c r="C28" s="179" t="str">
        <f aca="false">IF(ISBLANK('Data Entry'!C28)," ",'Data Entry'!$B$4)</f>
        <v> </v>
      </c>
      <c r="D28" s="172" t="str">
        <f aca="false">IF('Data Entry'!G28="Y",($C$4),"")</f>
        <v/>
      </c>
      <c r="E28" s="173" t="str">
        <f aca="false">IF('Data Entry'!G28="Y",($C$5*(1+$G$4)),"")</f>
        <v/>
      </c>
      <c r="F28" s="173" t="str">
        <f aca="false">IF('Data Entry'!G28="Y",($C$6*(1+$G$4)),"")</f>
        <v/>
      </c>
      <c r="G28" s="173" t="str">
        <f aca="false">IF('Data Entry'!G28="Y",($C$7*(1+$G$4)),"")</f>
        <v/>
      </c>
      <c r="H28" s="173" t="str">
        <f aca="false">IF('Data Entry'!G28="Y",($C$8*(1+$G$4)),"")</f>
        <v/>
      </c>
      <c r="I28" s="173" t="str">
        <f aca="false">IF('Data Entry'!G28="Y",($C$9*(1+$G$4)),"")</f>
        <v/>
      </c>
      <c r="J28" s="180"/>
      <c r="K28" s="180"/>
      <c r="L28" s="180"/>
      <c r="M28" s="180"/>
      <c r="N28" s="180"/>
      <c r="O28" s="180"/>
      <c r="P28" s="181"/>
      <c r="Q28" s="182"/>
      <c r="S28" s="177" t="n">
        <f aca="false">SUM(D28:Q28)</f>
        <v>0</v>
      </c>
    </row>
    <row r="29" customFormat="false" ht="12.75" hidden="false" customHeight="false" outlineLevel="0" collapsed="false">
      <c r="A29" s="0" t="str">
        <f aca="false">IF(ISBLANK('Data Entry'!C29)," ",('Data Entry'!B29))</f>
        <v> </v>
      </c>
      <c r="B29" s="178" t="str">
        <f aca="false">IF(ISBLANK('Data Entry'!C29)," ",'Data Entry'!C29)</f>
        <v> </v>
      </c>
      <c r="C29" s="179" t="str">
        <f aca="false">IF(ISBLANK('Data Entry'!C29)," ",'Data Entry'!$B$4)</f>
        <v> </v>
      </c>
      <c r="D29" s="172" t="str">
        <f aca="false">IF('Data Entry'!G29="Y",($C$4),"")</f>
        <v/>
      </c>
      <c r="E29" s="173" t="str">
        <f aca="false">IF('Data Entry'!G29="Y",($C$5*(1+$G$4)),"")</f>
        <v/>
      </c>
      <c r="F29" s="173" t="str">
        <f aca="false">IF('Data Entry'!G29="Y",($C$6*(1+$G$4)),"")</f>
        <v/>
      </c>
      <c r="G29" s="173" t="str">
        <f aca="false">IF('Data Entry'!G29="Y",($C$7*(1+$G$4)),"")</f>
        <v/>
      </c>
      <c r="H29" s="173" t="str">
        <f aca="false">IF('Data Entry'!G29="Y",($C$8*(1+$G$4)),"")</f>
        <v/>
      </c>
      <c r="I29" s="173" t="str">
        <f aca="false">IF('Data Entry'!G29="Y",($C$9*(1+$G$4)),"")</f>
        <v/>
      </c>
      <c r="J29" s="180"/>
      <c r="K29" s="180"/>
      <c r="L29" s="180"/>
      <c r="M29" s="180"/>
      <c r="N29" s="180"/>
      <c r="O29" s="180"/>
      <c r="P29" s="181"/>
      <c r="Q29" s="182"/>
      <c r="S29" s="177" t="n">
        <f aca="false">SUM(D29:Q29)</f>
        <v>0</v>
      </c>
    </row>
    <row r="30" customFormat="false" ht="12.75" hidden="false" customHeight="false" outlineLevel="0" collapsed="false">
      <c r="A30" s="0" t="str">
        <f aca="false">IF(ISBLANK('Data Entry'!C30)," ",('Data Entry'!B30))</f>
        <v> </v>
      </c>
      <c r="B30" s="178" t="str">
        <f aca="false">IF(ISBLANK('Data Entry'!C30)," ",'Data Entry'!C30)</f>
        <v> </v>
      </c>
      <c r="C30" s="179" t="str">
        <f aca="false">IF(ISBLANK('Data Entry'!C30)," ",'Data Entry'!$B$4)</f>
        <v> </v>
      </c>
      <c r="D30" s="172" t="str">
        <f aca="false">IF('Data Entry'!G30="Y",($C$4),"")</f>
        <v/>
      </c>
      <c r="E30" s="173" t="str">
        <f aca="false">IF('Data Entry'!G30="Y",($C$5*(1+$G$4)),"")</f>
        <v/>
      </c>
      <c r="F30" s="173" t="str">
        <f aca="false">IF('Data Entry'!G30="Y",($C$6*(1+$G$4)),"")</f>
        <v/>
      </c>
      <c r="G30" s="173" t="str">
        <f aca="false">IF('Data Entry'!G30="Y",($C$7*(1+$G$4)),"")</f>
        <v/>
      </c>
      <c r="H30" s="173" t="str">
        <f aca="false">IF('Data Entry'!G30="Y",($C$8*(1+$G$4)),"")</f>
        <v/>
      </c>
      <c r="I30" s="173" t="str">
        <f aca="false">IF('Data Entry'!G30="Y",($C$9*(1+$G$4)),"")</f>
        <v/>
      </c>
      <c r="J30" s="180"/>
      <c r="K30" s="180"/>
      <c r="L30" s="180"/>
      <c r="M30" s="180"/>
      <c r="N30" s="180"/>
      <c r="O30" s="180"/>
      <c r="P30" s="181"/>
      <c r="Q30" s="182"/>
      <c r="S30" s="177" t="n">
        <f aca="false">SUM(D30:Q30)</f>
        <v>0</v>
      </c>
    </row>
    <row r="31" customFormat="false" ht="12.75" hidden="false" customHeight="false" outlineLevel="0" collapsed="false">
      <c r="A31" s="0" t="str">
        <f aca="false">IF(ISBLANK('Data Entry'!C31)," ",('Data Entry'!B31))</f>
        <v> </v>
      </c>
      <c r="B31" s="178" t="str">
        <f aca="false">IF(ISBLANK('Data Entry'!C31)," ",'Data Entry'!C31)</f>
        <v> </v>
      </c>
      <c r="C31" s="179" t="str">
        <f aca="false">IF(ISBLANK('Data Entry'!C31)," ",'Data Entry'!$B$4)</f>
        <v> </v>
      </c>
      <c r="D31" s="172" t="str">
        <f aca="false">IF('Data Entry'!G31="Y",($C$4),"")</f>
        <v/>
      </c>
      <c r="E31" s="173" t="str">
        <f aca="false">IF('Data Entry'!G31="Y",($C$5*(1+$G$4)),"")</f>
        <v/>
      </c>
      <c r="F31" s="173" t="str">
        <f aca="false">IF('Data Entry'!G31="Y",($C$6*(1+$G$4)),"")</f>
        <v/>
      </c>
      <c r="G31" s="173" t="str">
        <f aca="false">IF('Data Entry'!G31="Y",($C$7*(1+$G$4)),"")</f>
        <v/>
      </c>
      <c r="H31" s="173" t="str">
        <f aca="false">IF('Data Entry'!G31="Y",($C$8*(1+$G$4)),"")</f>
        <v/>
      </c>
      <c r="I31" s="173" t="str">
        <f aca="false">IF('Data Entry'!G31="Y",($C$9*(1+$G$4)),"")</f>
        <v/>
      </c>
      <c r="J31" s="180"/>
      <c r="K31" s="180"/>
      <c r="L31" s="180"/>
      <c r="M31" s="180"/>
      <c r="N31" s="180"/>
      <c r="O31" s="180"/>
      <c r="P31" s="181"/>
      <c r="Q31" s="182"/>
      <c r="S31" s="177" t="n">
        <f aca="false">SUM(D31:Q31)</f>
        <v>0</v>
      </c>
    </row>
    <row r="32" customFormat="false" ht="12.75" hidden="false" customHeight="false" outlineLevel="0" collapsed="false">
      <c r="A32" s="0" t="str">
        <f aca="false">IF(ISBLANK('Data Entry'!C32)," ",('Data Entry'!B32))</f>
        <v> </v>
      </c>
      <c r="B32" s="178" t="str">
        <f aca="false">IF(ISBLANK('Data Entry'!C32)," ",'Data Entry'!C32)</f>
        <v> </v>
      </c>
      <c r="C32" s="179" t="str">
        <f aca="false">IF(ISBLANK('Data Entry'!C32)," ",'Data Entry'!$B$4)</f>
        <v> </v>
      </c>
      <c r="D32" s="172" t="str">
        <f aca="false">IF('Data Entry'!G32="Y",($C$4),"")</f>
        <v/>
      </c>
      <c r="E32" s="173" t="str">
        <f aca="false">IF('Data Entry'!G32="Y",($C$5*(1+$G$4)),"")</f>
        <v/>
      </c>
      <c r="F32" s="173" t="str">
        <f aca="false">IF('Data Entry'!G32="Y",($C$6*(1+$G$4)),"")</f>
        <v/>
      </c>
      <c r="G32" s="173" t="str">
        <f aca="false">IF('Data Entry'!G32="Y",($C$7*(1+$G$4)),"")</f>
        <v/>
      </c>
      <c r="H32" s="173" t="str">
        <f aca="false">IF('Data Entry'!G32="Y",($C$8*(1+$G$4)),"")</f>
        <v/>
      </c>
      <c r="I32" s="173" t="str">
        <f aca="false">IF('Data Entry'!G32="Y",($C$9*(1+$G$4)),"")</f>
        <v/>
      </c>
      <c r="J32" s="180"/>
      <c r="K32" s="180"/>
      <c r="L32" s="180"/>
      <c r="M32" s="180"/>
      <c r="N32" s="180"/>
      <c r="O32" s="180"/>
      <c r="P32" s="181"/>
      <c r="Q32" s="182"/>
      <c r="S32" s="177" t="n">
        <f aca="false">SUM(D32:Q32)</f>
        <v>0</v>
      </c>
    </row>
    <row r="33" customFormat="false" ht="12.75" hidden="false" customHeight="false" outlineLevel="0" collapsed="false">
      <c r="A33" s="0" t="str">
        <f aca="false">IF(ISBLANK('Data Entry'!C33)," ",('Data Entry'!B33))</f>
        <v> </v>
      </c>
      <c r="B33" s="178" t="str">
        <f aca="false">IF(ISBLANK('Data Entry'!C33)," ",'Data Entry'!C33)</f>
        <v> </v>
      </c>
      <c r="C33" s="179" t="str">
        <f aca="false">IF(ISBLANK('Data Entry'!C33)," ",'Data Entry'!$B$4)</f>
        <v> </v>
      </c>
      <c r="D33" s="172" t="str">
        <f aca="false">IF('Data Entry'!G33="Y",($C$4),"")</f>
        <v/>
      </c>
      <c r="E33" s="173" t="str">
        <f aca="false">IF('Data Entry'!G33="Y",($C$5*(1+$G$4)),"")</f>
        <v/>
      </c>
      <c r="F33" s="173" t="str">
        <f aca="false">IF('Data Entry'!G33="Y",($C$6*(1+$G$4)),"")</f>
        <v/>
      </c>
      <c r="G33" s="173" t="str">
        <f aca="false">IF('Data Entry'!G33="Y",($C$7*(1+$G$4)),"")</f>
        <v/>
      </c>
      <c r="H33" s="173" t="str">
        <f aca="false">IF('Data Entry'!G33="Y",($C$8*(1+$G$4)),"")</f>
        <v/>
      </c>
      <c r="I33" s="173" t="str">
        <f aca="false">IF('Data Entry'!G33="Y",($C$9*(1+$G$4)),"")</f>
        <v/>
      </c>
      <c r="J33" s="180"/>
      <c r="K33" s="180"/>
      <c r="L33" s="180"/>
      <c r="M33" s="180"/>
      <c r="N33" s="180"/>
      <c r="O33" s="180"/>
      <c r="P33" s="181"/>
      <c r="Q33" s="182"/>
      <c r="S33" s="177" t="n">
        <f aca="false">SUM(D33:Q33)</f>
        <v>0</v>
      </c>
    </row>
    <row r="34" customFormat="false" ht="12.75" hidden="false" customHeight="false" outlineLevel="0" collapsed="false">
      <c r="A34" s="0" t="str">
        <f aca="false">IF(ISBLANK('Data Entry'!C34)," ",('Data Entry'!B34))</f>
        <v> </v>
      </c>
      <c r="B34" s="178" t="str">
        <f aca="false">IF(ISBLANK('Data Entry'!C34)," ",'Data Entry'!C34)</f>
        <v> </v>
      </c>
      <c r="C34" s="179" t="str">
        <f aca="false">IF(ISBLANK('Data Entry'!C34)," ",'Data Entry'!$B$4)</f>
        <v> </v>
      </c>
      <c r="D34" s="172" t="str">
        <f aca="false">IF('Data Entry'!G34="Y",($C$4),"")</f>
        <v/>
      </c>
      <c r="E34" s="173" t="str">
        <f aca="false">IF('Data Entry'!G34="Y",($C$5*(1+$G$4)),"")</f>
        <v/>
      </c>
      <c r="F34" s="173" t="str">
        <f aca="false">IF('Data Entry'!G34="Y",($C$6*(1+$G$4)),"")</f>
        <v/>
      </c>
      <c r="G34" s="173" t="str">
        <f aca="false">IF('Data Entry'!G34="Y",($C$7*(1+$G$4)),"")</f>
        <v/>
      </c>
      <c r="H34" s="173" t="str">
        <f aca="false">IF('Data Entry'!G34="Y",($C$8*(1+$G$4)),"")</f>
        <v/>
      </c>
      <c r="I34" s="173" t="str">
        <f aca="false">IF('Data Entry'!G34="Y",($C$9*(1+$G$4)),"")</f>
        <v/>
      </c>
      <c r="J34" s="180"/>
      <c r="K34" s="180"/>
      <c r="L34" s="180"/>
      <c r="M34" s="180"/>
      <c r="N34" s="180"/>
      <c r="O34" s="180"/>
      <c r="P34" s="181"/>
      <c r="Q34" s="182"/>
      <c r="S34" s="177" t="n">
        <f aca="false">SUM(D34:Q34)</f>
        <v>0</v>
      </c>
    </row>
    <row r="35" customFormat="false" ht="12.75" hidden="false" customHeight="false" outlineLevel="0" collapsed="false">
      <c r="A35" s="0" t="str">
        <f aca="false">IF(ISBLANK('Data Entry'!C35)," ",('Data Entry'!B35))</f>
        <v> </v>
      </c>
      <c r="B35" s="178" t="str">
        <f aca="false">IF(ISBLANK('Data Entry'!C35)," ",'Data Entry'!C35)</f>
        <v> </v>
      </c>
      <c r="C35" s="179" t="str">
        <f aca="false">IF(ISBLANK('Data Entry'!C35)," ",'Data Entry'!$B$4)</f>
        <v> </v>
      </c>
      <c r="D35" s="172" t="str">
        <f aca="false">IF('Data Entry'!G35="Y",($C$4),"")</f>
        <v/>
      </c>
      <c r="E35" s="173" t="str">
        <f aca="false">IF('Data Entry'!G35="Y",($C$5*(1+$G$4)),"")</f>
        <v/>
      </c>
      <c r="F35" s="173" t="str">
        <f aca="false">IF('Data Entry'!G35="Y",($C$6*(1+$G$4)),"")</f>
        <v/>
      </c>
      <c r="G35" s="173" t="str">
        <f aca="false">IF('Data Entry'!G35="Y",($C$7*(1+$G$4)),"")</f>
        <v/>
      </c>
      <c r="H35" s="173" t="str">
        <f aca="false">IF('Data Entry'!G35="Y",($C$8*(1+$G$4)),"")</f>
        <v/>
      </c>
      <c r="I35" s="173" t="str">
        <f aca="false">IF('Data Entry'!G35="Y",($C$9*(1+$G$4)),"")</f>
        <v/>
      </c>
      <c r="J35" s="180"/>
      <c r="K35" s="180"/>
      <c r="L35" s="180"/>
      <c r="M35" s="180"/>
      <c r="N35" s="180"/>
      <c r="O35" s="180"/>
      <c r="P35" s="181"/>
      <c r="Q35" s="182"/>
      <c r="S35" s="177" t="n">
        <f aca="false">SUM(D35:Q35)</f>
        <v>0</v>
      </c>
    </row>
    <row r="36" customFormat="false" ht="12.75" hidden="false" customHeight="false" outlineLevel="0" collapsed="false">
      <c r="A36" s="0" t="str">
        <f aca="false">IF(ISBLANK('Data Entry'!C36)," ",('Data Entry'!B36))</f>
        <v> </v>
      </c>
      <c r="B36" s="178" t="str">
        <f aca="false">IF(ISBLANK('Data Entry'!C36)," ",'Data Entry'!C36)</f>
        <v> </v>
      </c>
      <c r="C36" s="179" t="str">
        <f aca="false">IF(ISBLANK('Data Entry'!C36)," ",'Data Entry'!$B$4)</f>
        <v> </v>
      </c>
      <c r="D36" s="172" t="str">
        <f aca="false">IF('Data Entry'!G36="Y",($C$4),"")</f>
        <v/>
      </c>
      <c r="E36" s="173" t="str">
        <f aca="false">IF('Data Entry'!G36="Y",($C$5*(1+$G$4)),"")</f>
        <v/>
      </c>
      <c r="F36" s="173" t="str">
        <f aca="false">IF('Data Entry'!G36="Y",($C$6*(1+$G$4)),"")</f>
        <v/>
      </c>
      <c r="G36" s="173" t="str">
        <f aca="false">IF('Data Entry'!G36="Y",($C$7*(1+$G$4)),"")</f>
        <v/>
      </c>
      <c r="H36" s="173" t="str">
        <f aca="false">IF('Data Entry'!G36="Y",($C$8*(1+$G$4)),"")</f>
        <v/>
      </c>
      <c r="I36" s="173" t="str">
        <f aca="false">IF('Data Entry'!G36="Y",($C$9*(1+$G$4)),"")</f>
        <v/>
      </c>
      <c r="J36" s="180"/>
      <c r="K36" s="180"/>
      <c r="L36" s="180"/>
      <c r="M36" s="180"/>
      <c r="N36" s="180"/>
      <c r="O36" s="180"/>
      <c r="P36" s="181"/>
      <c r="Q36" s="182"/>
      <c r="S36" s="177" t="n">
        <f aca="false">SUM(D36:Q36)</f>
        <v>0</v>
      </c>
    </row>
    <row r="37" customFormat="false" ht="12.75" hidden="false" customHeight="false" outlineLevel="0" collapsed="false">
      <c r="A37" s="0" t="str">
        <f aca="false">IF(ISBLANK('Data Entry'!C37)," ",('Data Entry'!B37))</f>
        <v> </v>
      </c>
      <c r="B37" s="178" t="str">
        <f aca="false">IF(ISBLANK('Data Entry'!C37)," ",'Data Entry'!C37)</f>
        <v> </v>
      </c>
      <c r="C37" s="179" t="str">
        <f aca="false">IF(ISBLANK('Data Entry'!C37)," ",'Data Entry'!$B$4)</f>
        <v> </v>
      </c>
      <c r="D37" s="172" t="str">
        <f aca="false">IF('Data Entry'!G37="Y",($C$4),"")</f>
        <v/>
      </c>
      <c r="E37" s="173" t="str">
        <f aca="false">IF('Data Entry'!G37="Y",($C$5*(1+$G$4)),"")</f>
        <v/>
      </c>
      <c r="F37" s="173" t="str">
        <f aca="false">IF('Data Entry'!G37="Y",($C$6*(1+$G$4)),"")</f>
        <v/>
      </c>
      <c r="G37" s="173" t="str">
        <f aca="false">IF('Data Entry'!G37="Y",($C$7*(1+$G$4)),"")</f>
        <v/>
      </c>
      <c r="H37" s="173" t="str">
        <f aca="false">IF('Data Entry'!G37="Y",($C$8*(1+$G$4)),"")</f>
        <v/>
      </c>
      <c r="I37" s="173" t="str">
        <f aca="false">IF('Data Entry'!G37="Y",($C$9*(1+$G$4)),"")</f>
        <v/>
      </c>
      <c r="J37" s="180"/>
      <c r="K37" s="180"/>
      <c r="L37" s="180"/>
      <c r="M37" s="180"/>
      <c r="N37" s="180"/>
      <c r="O37" s="180"/>
      <c r="P37" s="181"/>
      <c r="Q37" s="182"/>
      <c r="S37" s="177" t="n">
        <f aca="false">SUM(D37:Q37)</f>
        <v>0</v>
      </c>
    </row>
    <row r="38" customFormat="false" ht="12.75" hidden="false" customHeight="false" outlineLevel="0" collapsed="false">
      <c r="A38" s="0" t="str">
        <f aca="false">IF(ISBLANK('Data Entry'!C38)," ",('Data Entry'!B38))</f>
        <v> </v>
      </c>
      <c r="B38" s="178" t="str">
        <f aca="false">IF(ISBLANK('Data Entry'!C38)," ",'Data Entry'!C38)</f>
        <v> </v>
      </c>
      <c r="C38" s="179" t="str">
        <f aca="false">IF(ISBLANK('Data Entry'!C38)," ",'Data Entry'!$B$4)</f>
        <v> </v>
      </c>
      <c r="D38" s="172" t="str">
        <f aca="false">IF('Data Entry'!G38="Y",($C$4),"")</f>
        <v/>
      </c>
      <c r="E38" s="173" t="str">
        <f aca="false">IF('Data Entry'!G38="Y",($C$5*(1+$G$4)),"")</f>
        <v/>
      </c>
      <c r="F38" s="173" t="str">
        <f aca="false">IF('Data Entry'!G38="Y",($C$6*(1+$G$4)),"")</f>
        <v/>
      </c>
      <c r="G38" s="173" t="str">
        <f aca="false">IF('Data Entry'!G38="Y",($C$7*(1+$G$4)),"")</f>
        <v/>
      </c>
      <c r="H38" s="173" t="str">
        <f aca="false">IF('Data Entry'!G38="Y",($C$8*(1+$G$4)),"")</f>
        <v/>
      </c>
      <c r="I38" s="173" t="str">
        <f aca="false">IF('Data Entry'!G38="Y",($C$9*(1+$G$4)),"")</f>
        <v/>
      </c>
      <c r="J38" s="180"/>
      <c r="K38" s="180"/>
      <c r="L38" s="180"/>
      <c r="M38" s="180"/>
      <c r="N38" s="180"/>
      <c r="O38" s="180"/>
      <c r="P38" s="181"/>
      <c r="Q38" s="182"/>
      <c r="S38" s="177" t="n">
        <f aca="false">SUM(D38:Q38)</f>
        <v>0</v>
      </c>
    </row>
    <row r="39" customFormat="false" ht="12.75" hidden="false" customHeight="false" outlineLevel="0" collapsed="false">
      <c r="A39" s="0" t="str">
        <f aca="false">IF(ISBLANK('Data Entry'!C39)," ",('Data Entry'!B39))</f>
        <v> </v>
      </c>
      <c r="B39" s="178" t="str">
        <f aca="false">IF(ISBLANK('Data Entry'!C39)," ",'Data Entry'!C39)</f>
        <v> </v>
      </c>
      <c r="C39" s="179" t="str">
        <f aca="false">IF(ISBLANK('Data Entry'!C39)," ",'Data Entry'!$B$4)</f>
        <v> </v>
      </c>
      <c r="D39" s="172" t="str">
        <f aca="false">IF('Data Entry'!G39="Y",($C$4),"")</f>
        <v/>
      </c>
      <c r="E39" s="173" t="str">
        <f aca="false">IF('Data Entry'!G39="Y",($C$5*(1+$G$4)),"")</f>
        <v/>
      </c>
      <c r="F39" s="173" t="str">
        <f aca="false">IF('Data Entry'!G39="Y",($C$6*(1+$G$4)),"")</f>
        <v/>
      </c>
      <c r="G39" s="173" t="str">
        <f aca="false">IF('Data Entry'!G39="Y",($C$7*(1+$G$4)),"")</f>
        <v/>
      </c>
      <c r="H39" s="173" t="str">
        <f aca="false">IF('Data Entry'!G39="Y",($C$8*(1+$G$4)),"")</f>
        <v/>
      </c>
      <c r="I39" s="173" t="str">
        <f aca="false">IF('Data Entry'!G39="Y",($C$9*(1+$G$4)),"")</f>
        <v/>
      </c>
      <c r="J39" s="180"/>
      <c r="K39" s="180"/>
      <c r="L39" s="180"/>
      <c r="M39" s="180"/>
      <c r="N39" s="180"/>
      <c r="O39" s="180"/>
      <c r="P39" s="181"/>
      <c r="Q39" s="182"/>
      <c r="S39" s="177" t="n">
        <f aca="false">SUM(D39:Q39)</f>
        <v>0</v>
      </c>
    </row>
    <row r="40" customFormat="false" ht="12.75" hidden="false" customHeight="false" outlineLevel="0" collapsed="false">
      <c r="A40" s="0" t="str">
        <f aca="false">IF(ISBLANK('Data Entry'!C40)," ",('Data Entry'!B40))</f>
        <v> </v>
      </c>
      <c r="B40" s="178" t="str">
        <f aca="false">IF(ISBLANK('Data Entry'!C40)," ",'Data Entry'!C40)</f>
        <v> </v>
      </c>
      <c r="C40" s="179" t="str">
        <f aca="false">IF(ISBLANK('Data Entry'!C40)," ",'Data Entry'!$B$4)</f>
        <v> </v>
      </c>
      <c r="D40" s="172" t="str">
        <f aca="false">IF('Data Entry'!G40="Y",($C$4),"")</f>
        <v/>
      </c>
      <c r="E40" s="173" t="str">
        <f aca="false">IF('Data Entry'!G40="Y",($C$5*(1+$G$4)),"")</f>
        <v/>
      </c>
      <c r="F40" s="173" t="str">
        <f aca="false">IF('Data Entry'!G40="Y",($C$6*(1+$G$4)),"")</f>
        <v/>
      </c>
      <c r="G40" s="173" t="str">
        <f aca="false">IF('Data Entry'!G40="Y",($C$7*(1+$G$4)),"")</f>
        <v/>
      </c>
      <c r="H40" s="173" t="str">
        <f aca="false">IF('Data Entry'!G40="Y",($C$8*(1+$G$4)),"")</f>
        <v/>
      </c>
      <c r="I40" s="173" t="str">
        <f aca="false">IF('Data Entry'!G40="Y",($C$9*(1+$G$4)),"")</f>
        <v/>
      </c>
      <c r="J40" s="180"/>
      <c r="K40" s="180"/>
      <c r="L40" s="180"/>
      <c r="M40" s="180"/>
      <c r="N40" s="180"/>
      <c r="O40" s="180"/>
      <c r="P40" s="181"/>
      <c r="Q40" s="182"/>
      <c r="S40" s="177" t="n">
        <f aca="false">SUM(D40:Q40)</f>
        <v>0</v>
      </c>
    </row>
    <row r="41" customFormat="false" ht="12.75" hidden="false" customHeight="false" outlineLevel="0" collapsed="false">
      <c r="A41" s="0" t="str">
        <f aca="false">IF(ISBLANK('Data Entry'!C41)," ",('Data Entry'!B41))</f>
        <v> </v>
      </c>
      <c r="B41" s="178" t="str">
        <f aca="false">IF(ISBLANK('Data Entry'!C41)," ",'Data Entry'!C41)</f>
        <v> </v>
      </c>
      <c r="C41" s="179" t="str">
        <f aca="false">IF(ISBLANK('Data Entry'!C41)," ",'Data Entry'!$B$4)</f>
        <v> </v>
      </c>
      <c r="D41" s="172" t="str">
        <f aca="false">IF('Data Entry'!G41="Y",($C$4),"")</f>
        <v/>
      </c>
      <c r="E41" s="173" t="str">
        <f aca="false">IF('Data Entry'!G41="Y",($C$5*(1+$G$4)),"")</f>
        <v/>
      </c>
      <c r="F41" s="173" t="str">
        <f aca="false">IF('Data Entry'!G41="Y",($C$6*(1+$G$4)),"")</f>
        <v/>
      </c>
      <c r="G41" s="173" t="str">
        <f aca="false">IF('Data Entry'!G41="Y",($C$7*(1+$G$4)),"")</f>
        <v/>
      </c>
      <c r="H41" s="173" t="str">
        <f aca="false">IF('Data Entry'!G41="Y",($C$8*(1+$G$4)),"")</f>
        <v/>
      </c>
      <c r="I41" s="173" t="str">
        <f aca="false">IF('Data Entry'!G41="Y",($C$9*(1+$G$4)),"")</f>
        <v/>
      </c>
      <c r="J41" s="180"/>
      <c r="K41" s="180"/>
      <c r="L41" s="180"/>
      <c r="M41" s="180"/>
      <c r="N41" s="180"/>
      <c r="O41" s="180"/>
      <c r="P41" s="181"/>
      <c r="Q41" s="182"/>
      <c r="S41" s="177" t="n">
        <f aca="false">SUM(D41:Q41)</f>
        <v>0</v>
      </c>
    </row>
    <row r="42" customFormat="false" ht="12.75" hidden="false" customHeight="false" outlineLevel="0" collapsed="false">
      <c r="A42" s="0" t="str">
        <f aca="false">IF(ISBLANK('Data Entry'!C42)," ",('Data Entry'!B42))</f>
        <v> </v>
      </c>
      <c r="B42" s="178" t="str">
        <f aca="false">IF(ISBLANK('Data Entry'!C42)," ",'Data Entry'!C42)</f>
        <v> </v>
      </c>
      <c r="C42" s="179" t="str">
        <f aca="false">IF(ISBLANK('Data Entry'!C42)," ",'Data Entry'!$B$4)</f>
        <v> </v>
      </c>
      <c r="D42" s="172" t="str">
        <f aca="false">IF('Data Entry'!G42="Y",($C$4),"")</f>
        <v/>
      </c>
      <c r="E42" s="173" t="str">
        <f aca="false">IF('Data Entry'!G42="Y",($C$5*(1+$G$4)),"")</f>
        <v/>
      </c>
      <c r="F42" s="173" t="str">
        <f aca="false">IF('Data Entry'!G42="Y",($C$6*(1+$G$4)),"")</f>
        <v/>
      </c>
      <c r="G42" s="173" t="str">
        <f aca="false">IF('Data Entry'!G42="Y",($C$7*(1+$G$4)),"")</f>
        <v/>
      </c>
      <c r="H42" s="173" t="str">
        <f aca="false">IF('Data Entry'!G42="Y",($C$8*(1+$G$4)),"")</f>
        <v/>
      </c>
      <c r="I42" s="173" t="str">
        <f aca="false">IF('Data Entry'!G42="Y",($C$9*(1+$G$4)),"")</f>
        <v/>
      </c>
      <c r="J42" s="180"/>
      <c r="K42" s="180"/>
      <c r="L42" s="180"/>
      <c r="M42" s="180"/>
      <c r="N42" s="180"/>
      <c r="O42" s="180"/>
      <c r="P42" s="181"/>
      <c r="Q42" s="182"/>
      <c r="S42" s="177" t="n">
        <f aca="false">SUM(D42:Q42)</f>
        <v>0</v>
      </c>
    </row>
    <row r="43" customFormat="false" ht="12.75" hidden="false" customHeight="false" outlineLevel="0" collapsed="false">
      <c r="A43" s="0" t="str">
        <f aca="false">IF(ISBLANK('Data Entry'!C43)," ",('Data Entry'!B43))</f>
        <v> </v>
      </c>
      <c r="B43" s="178" t="str">
        <f aca="false">IF(ISBLANK('Data Entry'!C43)," ",'Data Entry'!C43)</f>
        <v> </v>
      </c>
      <c r="C43" s="179" t="str">
        <f aca="false">IF(ISBLANK('Data Entry'!C43)," ",'Data Entry'!$B$4)</f>
        <v> </v>
      </c>
      <c r="D43" s="172" t="str">
        <f aca="false">IF('Data Entry'!G43="Y",($C$4),"")</f>
        <v/>
      </c>
      <c r="E43" s="173" t="str">
        <f aca="false">IF('Data Entry'!G43="Y",($C$5*(1+$G$4)),"")</f>
        <v/>
      </c>
      <c r="F43" s="173" t="str">
        <f aca="false">IF('Data Entry'!G43="Y",($C$6*(1+$G$4)),"")</f>
        <v/>
      </c>
      <c r="G43" s="173" t="str">
        <f aca="false">IF('Data Entry'!G43="Y",($C$7*(1+$G$4)),"")</f>
        <v/>
      </c>
      <c r="H43" s="173" t="str">
        <f aca="false">IF('Data Entry'!G43="Y",($C$8*(1+$G$4)),"")</f>
        <v/>
      </c>
      <c r="I43" s="173" t="str">
        <f aca="false">IF('Data Entry'!G43="Y",($C$9*(1+$G$4)),"")</f>
        <v/>
      </c>
      <c r="J43" s="180"/>
      <c r="K43" s="180"/>
      <c r="L43" s="180"/>
      <c r="M43" s="180"/>
      <c r="N43" s="180"/>
      <c r="O43" s="180"/>
      <c r="P43" s="181"/>
      <c r="Q43" s="182"/>
      <c r="S43" s="177" t="n">
        <f aca="false">SUM(D43:Q43)</f>
        <v>0</v>
      </c>
    </row>
    <row r="44" customFormat="false" ht="12.75" hidden="false" customHeight="false" outlineLevel="0" collapsed="false">
      <c r="A44" s="0" t="str">
        <f aca="false">IF(ISBLANK('Data Entry'!C44)," ",('Data Entry'!B44))</f>
        <v> </v>
      </c>
      <c r="B44" s="178" t="str">
        <f aca="false">IF(ISBLANK('Data Entry'!C44)," ",'Data Entry'!C44)</f>
        <v> </v>
      </c>
      <c r="C44" s="179" t="str">
        <f aca="false">IF(ISBLANK('Data Entry'!C44)," ",'Data Entry'!$B$4)</f>
        <v> </v>
      </c>
      <c r="D44" s="172" t="str">
        <f aca="false">IF('Data Entry'!G44="Y",($C$4),"")</f>
        <v/>
      </c>
      <c r="E44" s="173" t="str">
        <f aca="false">IF('Data Entry'!G44="Y",($C$5*(1+$G$4)),"")</f>
        <v/>
      </c>
      <c r="F44" s="173" t="str">
        <f aca="false">IF('Data Entry'!G44="Y",($C$6*(1+$G$4)),"")</f>
        <v/>
      </c>
      <c r="G44" s="173" t="str">
        <f aca="false">IF('Data Entry'!G44="Y",($C$7*(1+$G$4)),"")</f>
        <v/>
      </c>
      <c r="H44" s="173" t="str">
        <f aca="false">IF('Data Entry'!G44="Y",($C$8*(1+$G$4)),"")</f>
        <v/>
      </c>
      <c r="I44" s="173" t="str">
        <f aca="false">IF('Data Entry'!G44="Y",($C$9*(1+$G$4)),"")</f>
        <v/>
      </c>
      <c r="J44" s="180"/>
      <c r="K44" s="180"/>
      <c r="L44" s="180"/>
      <c r="M44" s="180"/>
      <c r="N44" s="180"/>
      <c r="O44" s="180"/>
      <c r="P44" s="181"/>
      <c r="Q44" s="182"/>
      <c r="S44" s="177" t="n">
        <f aca="false">SUM(D44:Q44)</f>
        <v>0</v>
      </c>
    </row>
    <row r="45" customFormat="false" ht="12.75" hidden="false" customHeight="false" outlineLevel="0" collapsed="false">
      <c r="A45" s="0" t="str">
        <f aca="false">IF(ISBLANK('Data Entry'!C45)," ",('Data Entry'!B45))</f>
        <v> </v>
      </c>
      <c r="B45" s="178" t="str">
        <f aca="false">IF(ISBLANK('Data Entry'!C45)," ",'Data Entry'!C45)</f>
        <v> </v>
      </c>
      <c r="C45" s="179" t="str">
        <f aca="false">IF(ISBLANK('Data Entry'!C45)," ",'Data Entry'!$B$4)</f>
        <v> </v>
      </c>
      <c r="D45" s="172" t="str">
        <f aca="false">IF('Data Entry'!G45="Y",($C$4),"")</f>
        <v/>
      </c>
      <c r="E45" s="173" t="str">
        <f aca="false">IF('Data Entry'!G45="Y",($C$5*(1+$G$4)),"")</f>
        <v/>
      </c>
      <c r="F45" s="173" t="str">
        <f aca="false">IF('Data Entry'!G45="Y",($C$6*(1+$G$4)),"")</f>
        <v/>
      </c>
      <c r="G45" s="173" t="str">
        <f aca="false">IF('Data Entry'!G45="Y",($C$7*(1+$G$4)),"")</f>
        <v/>
      </c>
      <c r="H45" s="173" t="str">
        <f aca="false">IF('Data Entry'!G45="Y",($C$8*(1+$G$4)),"")</f>
        <v/>
      </c>
      <c r="I45" s="173" t="str">
        <f aca="false">IF('Data Entry'!G45="Y",($C$9*(1+$G$4)),"")</f>
        <v/>
      </c>
      <c r="J45" s="180"/>
      <c r="K45" s="180"/>
      <c r="L45" s="180"/>
      <c r="M45" s="180"/>
      <c r="N45" s="180"/>
      <c r="O45" s="180"/>
      <c r="P45" s="181"/>
      <c r="Q45" s="182"/>
      <c r="S45" s="177" t="n">
        <f aca="false">SUM(D45:Q45)</f>
        <v>0</v>
      </c>
    </row>
    <row r="46" customFormat="false" ht="12.75" hidden="false" customHeight="false" outlineLevel="0" collapsed="false">
      <c r="A46" s="0" t="str">
        <f aca="false">IF(ISBLANK('Data Entry'!C46)," ",('Data Entry'!B46))</f>
        <v> </v>
      </c>
      <c r="B46" s="178" t="str">
        <f aca="false">IF(ISBLANK('Data Entry'!C46)," ",'Data Entry'!C46)</f>
        <v> </v>
      </c>
      <c r="C46" s="179" t="str">
        <f aca="false">IF(ISBLANK('Data Entry'!C46)," ",'Data Entry'!$B$4)</f>
        <v> </v>
      </c>
      <c r="D46" s="172" t="str">
        <f aca="false">IF('Data Entry'!G46="Y",($C$4),"")</f>
        <v/>
      </c>
      <c r="E46" s="173" t="str">
        <f aca="false">IF('Data Entry'!G46="Y",($C$5*(1+$G$4)),"")</f>
        <v/>
      </c>
      <c r="F46" s="173" t="str">
        <f aca="false">IF('Data Entry'!G46="Y",($C$6*(1+$G$4)),"")</f>
        <v/>
      </c>
      <c r="G46" s="173" t="str">
        <f aca="false">IF('Data Entry'!G46="Y",($C$7*(1+$G$4)),"")</f>
        <v/>
      </c>
      <c r="H46" s="173" t="str">
        <f aca="false">IF('Data Entry'!G46="Y",($C$8*(1+$G$4)),"")</f>
        <v/>
      </c>
      <c r="I46" s="173" t="str">
        <f aca="false">IF('Data Entry'!G46="Y",($C$9*(1+$G$4)),"")</f>
        <v/>
      </c>
      <c r="J46" s="180"/>
      <c r="K46" s="180"/>
      <c r="L46" s="180"/>
      <c r="M46" s="180"/>
      <c r="N46" s="180"/>
      <c r="O46" s="180"/>
      <c r="P46" s="181"/>
      <c r="Q46" s="182"/>
      <c r="S46" s="177" t="n">
        <f aca="false">SUM(D46:Q46)</f>
        <v>0</v>
      </c>
    </row>
    <row r="47" customFormat="false" ht="12.75" hidden="false" customHeight="false" outlineLevel="0" collapsed="false">
      <c r="A47" s="0" t="str">
        <f aca="false">IF(ISBLANK('Data Entry'!C47)," ",('Data Entry'!B47))</f>
        <v> </v>
      </c>
      <c r="B47" s="178" t="str">
        <f aca="false">IF(ISBLANK('Data Entry'!C47)," ",'Data Entry'!C47)</f>
        <v> </v>
      </c>
      <c r="C47" s="179" t="str">
        <f aca="false">IF(ISBLANK('Data Entry'!C47)," ",'Data Entry'!$B$4)</f>
        <v> </v>
      </c>
      <c r="D47" s="172" t="str">
        <f aca="false">IF('Data Entry'!G47="Y",($C$4),"")</f>
        <v/>
      </c>
      <c r="E47" s="173" t="str">
        <f aca="false">IF('Data Entry'!G47="Y",($C$5*(1+$G$4)),"")</f>
        <v/>
      </c>
      <c r="F47" s="173" t="str">
        <f aca="false">IF('Data Entry'!G47="Y",($C$6*(1+$G$4)),"")</f>
        <v/>
      </c>
      <c r="G47" s="173" t="str">
        <f aca="false">IF('Data Entry'!G47="Y",($C$7*(1+$G$4)),"")</f>
        <v/>
      </c>
      <c r="H47" s="173" t="str">
        <f aca="false">IF('Data Entry'!G47="Y",($C$8*(1+$G$4)),"")</f>
        <v/>
      </c>
      <c r="I47" s="173" t="str">
        <f aca="false">IF('Data Entry'!G47="Y",($C$9*(1+$G$4)),"")</f>
        <v/>
      </c>
      <c r="J47" s="180"/>
      <c r="K47" s="180"/>
      <c r="L47" s="180"/>
      <c r="M47" s="180"/>
      <c r="N47" s="180"/>
      <c r="O47" s="180"/>
      <c r="P47" s="181"/>
      <c r="Q47" s="182"/>
      <c r="S47" s="177" t="n">
        <f aca="false">SUM(D47:Q47)</f>
        <v>0</v>
      </c>
    </row>
    <row r="48" customFormat="false" ht="12.75" hidden="false" customHeight="false" outlineLevel="0" collapsed="false">
      <c r="A48" s="0" t="str">
        <f aca="false">IF(ISBLANK('Data Entry'!C48)," ",('Data Entry'!B48))</f>
        <v> </v>
      </c>
      <c r="B48" s="178" t="str">
        <f aca="false">IF(ISBLANK('Data Entry'!C48)," ",'Data Entry'!C48)</f>
        <v> </v>
      </c>
      <c r="C48" s="179" t="str">
        <f aca="false">IF(ISBLANK('Data Entry'!C48)," ",'Data Entry'!$B$4)</f>
        <v> </v>
      </c>
      <c r="D48" s="172" t="str">
        <f aca="false">IF('Data Entry'!G48="Y",($C$4),"")</f>
        <v/>
      </c>
      <c r="E48" s="173" t="str">
        <f aca="false">IF('Data Entry'!G48="Y",($C$5*(1+$G$4)),"")</f>
        <v/>
      </c>
      <c r="F48" s="173" t="str">
        <f aca="false">IF('Data Entry'!G48="Y",($C$6*(1+$G$4)),"")</f>
        <v/>
      </c>
      <c r="G48" s="173" t="str">
        <f aca="false">IF('Data Entry'!G48="Y",($C$7*(1+$G$4)),"")</f>
        <v/>
      </c>
      <c r="H48" s="173" t="str">
        <f aca="false">IF('Data Entry'!G48="Y",($C$8*(1+$G$4)),"")</f>
        <v/>
      </c>
      <c r="I48" s="173" t="str">
        <f aca="false">IF('Data Entry'!G48="Y",($C$9*(1+$G$4)),"")</f>
        <v/>
      </c>
      <c r="J48" s="180"/>
      <c r="K48" s="180"/>
      <c r="L48" s="180"/>
      <c r="M48" s="180"/>
      <c r="N48" s="180"/>
      <c r="O48" s="180"/>
      <c r="P48" s="181"/>
      <c r="Q48" s="182"/>
      <c r="S48" s="177" t="n">
        <f aca="false">SUM(D48:Q48)</f>
        <v>0</v>
      </c>
    </row>
    <row r="49" customFormat="false" ht="12.75" hidden="false" customHeight="false" outlineLevel="0" collapsed="false">
      <c r="A49" s="0" t="str">
        <f aca="false">IF(ISBLANK('Data Entry'!C49)," ",('Data Entry'!B49))</f>
        <v> </v>
      </c>
      <c r="B49" s="178" t="str">
        <f aca="false">IF(ISBLANK('Data Entry'!C49)," ",'Data Entry'!C49)</f>
        <v> </v>
      </c>
      <c r="C49" s="179" t="str">
        <f aca="false">IF(ISBLANK('Data Entry'!C49)," ",'Data Entry'!$B$4)</f>
        <v> </v>
      </c>
      <c r="D49" s="172" t="str">
        <f aca="false">IF('Data Entry'!G49="Y",($C$4),"")</f>
        <v/>
      </c>
      <c r="E49" s="173" t="str">
        <f aca="false">IF('Data Entry'!G49="Y",($C$5*(1+$G$4)),"")</f>
        <v/>
      </c>
      <c r="F49" s="173" t="str">
        <f aca="false">IF('Data Entry'!G49="Y",($C$6*(1+$G$4)),"")</f>
        <v/>
      </c>
      <c r="G49" s="173" t="str">
        <f aca="false">IF('Data Entry'!G49="Y",($C$7*(1+$G$4)),"")</f>
        <v/>
      </c>
      <c r="H49" s="173" t="str">
        <f aca="false">IF('Data Entry'!G49="Y",($C$8*(1+$G$4)),"")</f>
        <v/>
      </c>
      <c r="I49" s="173" t="str">
        <f aca="false">IF('Data Entry'!G49="Y",($C$9*(1+$G$4)),"")</f>
        <v/>
      </c>
      <c r="J49" s="180"/>
      <c r="K49" s="180"/>
      <c r="L49" s="180"/>
      <c r="M49" s="180"/>
      <c r="N49" s="180"/>
      <c r="O49" s="180"/>
      <c r="P49" s="181"/>
      <c r="Q49" s="182"/>
      <c r="S49" s="177" t="n">
        <f aca="false">SUM(D49:Q49)</f>
        <v>0</v>
      </c>
    </row>
    <row r="50" customFormat="false" ht="12.75" hidden="false" customHeight="false" outlineLevel="0" collapsed="false">
      <c r="A50" s="0" t="str">
        <f aca="false">IF(ISBLANK('Data Entry'!C50)," ",('Data Entry'!B50))</f>
        <v> </v>
      </c>
      <c r="B50" s="178" t="str">
        <f aca="false">IF(ISBLANK('Data Entry'!C50)," ",'Data Entry'!C50)</f>
        <v> </v>
      </c>
      <c r="C50" s="179" t="str">
        <f aca="false">IF(ISBLANK('Data Entry'!C50)," ",'Data Entry'!$B$4)</f>
        <v> </v>
      </c>
      <c r="D50" s="172" t="str">
        <f aca="false">IF('Data Entry'!G50="Y",($C$4),"")</f>
        <v/>
      </c>
      <c r="E50" s="173" t="str">
        <f aca="false">IF('Data Entry'!G50="Y",($C$5*(1+$G$4)),"")</f>
        <v/>
      </c>
      <c r="F50" s="173" t="str">
        <f aca="false">IF('Data Entry'!G50="Y",($C$6*(1+$G$4)),"")</f>
        <v/>
      </c>
      <c r="G50" s="173" t="str">
        <f aca="false">IF('Data Entry'!G50="Y",($C$7*(1+$G$4)),"")</f>
        <v/>
      </c>
      <c r="H50" s="173" t="str">
        <f aca="false">IF('Data Entry'!G50="Y",($C$8*(1+$G$4)),"")</f>
        <v/>
      </c>
      <c r="I50" s="173" t="str">
        <f aca="false">IF('Data Entry'!G50="Y",($C$9*(1+$G$4)),"")</f>
        <v/>
      </c>
      <c r="J50" s="180"/>
      <c r="K50" s="180"/>
      <c r="L50" s="180"/>
      <c r="M50" s="180"/>
      <c r="N50" s="180"/>
      <c r="O50" s="180"/>
      <c r="P50" s="181"/>
      <c r="Q50" s="182"/>
      <c r="S50" s="177" t="n">
        <f aca="false">SUM(D50:Q50)</f>
        <v>0</v>
      </c>
    </row>
    <row r="51" customFormat="false" ht="12.75" hidden="false" customHeight="false" outlineLevel="0" collapsed="false">
      <c r="A51" s="0" t="str">
        <f aca="false">IF(ISBLANK('Data Entry'!C51)," ",('Data Entry'!B51))</f>
        <v> </v>
      </c>
      <c r="B51" s="178" t="str">
        <f aca="false">IF(ISBLANK('Data Entry'!C51)," ",'Data Entry'!C51)</f>
        <v> </v>
      </c>
      <c r="C51" s="179" t="str">
        <f aca="false">IF(ISBLANK('Data Entry'!C51)," ",'Data Entry'!$B$4)</f>
        <v> </v>
      </c>
      <c r="D51" s="172" t="str">
        <f aca="false">IF('Data Entry'!G51="Y",($C$4),"")</f>
        <v/>
      </c>
      <c r="E51" s="173" t="str">
        <f aca="false">IF('Data Entry'!G51="Y",($C$5*(1+$G$4)),"")</f>
        <v/>
      </c>
      <c r="F51" s="173" t="str">
        <f aca="false">IF('Data Entry'!G51="Y",($C$6*(1+$G$4)),"")</f>
        <v/>
      </c>
      <c r="G51" s="173" t="str">
        <f aca="false">IF('Data Entry'!G51="Y",($C$7*(1+$G$4)),"")</f>
        <v/>
      </c>
      <c r="H51" s="173" t="str">
        <f aca="false">IF('Data Entry'!G51="Y",($C$8*(1+$G$4)),"")</f>
        <v/>
      </c>
      <c r="I51" s="173" t="str">
        <f aca="false">IF('Data Entry'!G51="Y",($C$9*(1+$G$4)),"")</f>
        <v/>
      </c>
      <c r="J51" s="180"/>
      <c r="K51" s="180"/>
      <c r="L51" s="180"/>
      <c r="M51" s="180"/>
      <c r="N51" s="180"/>
      <c r="O51" s="180"/>
      <c r="P51" s="181"/>
      <c r="Q51" s="182"/>
      <c r="S51" s="177" t="n">
        <f aca="false">SUM(D51:Q51)</f>
        <v>0</v>
      </c>
    </row>
    <row r="52" customFormat="false" ht="12.75" hidden="false" customHeight="false" outlineLevel="0" collapsed="false">
      <c r="A52" s="0" t="str">
        <f aca="false">IF(ISBLANK('Data Entry'!C52)," ",('Data Entry'!B52))</f>
        <v> </v>
      </c>
      <c r="B52" s="178" t="str">
        <f aca="false">IF(ISBLANK('Data Entry'!C52)," ",'Data Entry'!C52)</f>
        <v> </v>
      </c>
      <c r="C52" s="179" t="str">
        <f aca="false">IF(ISBLANK('Data Entry'!C52)," ",'Data Entry'!$B$4)</f>
        <v> </v>
      </c>
      <c r="D52" s="172" t="str">
        <f aca="false">IF('Data Entry'!G52="Y",($C$4),"")</f>
        <v/>
      </c>
      <c r="E52" s="173" t="str">
        <f aca="false">IF('Data Entry'!G52="Y",($C$5*(1+$G$4)),"")</f>
        <v/>
      </c>
      <c r="F52" s="173" t="str">
        <f aca="false">IF('Data Entry'!G52="Y",($C$6*(1+$G$4)),"")</f>
        <v/>
      </c>
      <c r="G52" s="173" t="str">
        <f aca="false">IF('Data Entry'!G52="Y",($C$7*(1+$G$4)),"")</f>
        <v/>
      </c>
      <c r="H52" s="173" t="str">
        <f aca="false">IF('Data Entry'!G52="Y",($C$8*(1+$G$4)),"")</f>
        <v/>
      </c>
      <c r="I52" s="173" t="str">
        <f aca="false">IF('Data Entry'!G52="Y",($C$9*(1+$G$4)),"")</f>
        <v/>
      </c>
      <c r="J52" s="180"/>
      <c r="K52" s="180"/>
      <c r="L52" s="180"/>
      <c r="M52" s="180"/>
      <c r="N52" s="180"/>
      <c r="O52" s="180"/>
      <c r="P52" s="181"/>
      <c r="Q52" s="182"/>
      <c r="S52" s="177" t="n">
        <f aca="false">SUM(D52:Q52)</f>
        <v>0</v>
      </c>
    </row>
    <row r="53" customFormat="false" ht="12.75" hidden="false" customHeight="false" outlineLevel="0" collapsed="false">
      <c r="A53" s="0" t="str">
        <f aca="false">IF(ISBLANK('Data Entry'!C53)," ",('Data Entry'!B53))</f>
        <v> </v>
      </c>
      <c r="B53" s="178" t="str">
        <f aca="false">IF(ISBLANK('Data Entry'!C53)," ",'Data Entry'!C53)</f>
        <v> </v>
      </c>
      <c r="C53" s="179" t="str">
        <f aca="false">IF(ISBLANK('Data Entry'!C53)," ",'Data Entry'!$B$4)</f>
        <v> </v>
      </c>
      <c r="D53" s="172" t="str">
        <f aca="false">IF('Data Entry'!G53="Y",($C$4),"")</f>
        <v/>
      </c>
      <c r="E53" s="173" t="str">
        <f aca="false">IF('Data Entry'!G53="Y",($C$5*(1+$G$4)),"")</f>
        <v/>
      </c>
      <c r="F53" s="173" t="str">
        <f aca="false">IF('Data Entry'!G53="Y",($C$6*(1+$G$4)),"")</f>
        <v/>
      </c>
      <c r="G53" s="173" t="str">
        <f aca="false">IF('Data Entry'!G53="Y",($C$7*(1+$G$4)),"")</f>
        <v/>
      </c>
      <c r="H53" s="173" t="str">
        <f aca="false">IF('Data Entry'!G53="Y",($C$8*(1+$G$4)),"")</f>
        <v/>
      </c>
      <c r="I53" s="173" t="str">
        <f aca="false">IF('Data Entry'!G53="Y",($C$9*(1+$G$4)),"")</f>
        <v/>
      </c>
      <c r="J53" s="180"/>
      <c r="K53" s="180"/>
      <c r="L53" s="180"/>
      <c r="M53" s="180"/>
      <c r="N53" s="180"/>
      <c r="O53" s="180"/>
      <c r="P53" s="181"/>
      <c r="Q53" s="182"/>
      <c r="S53" s="177" t="n">
        <f aca="false">SUM(D53:Q53)</f>
        <v>0</v>
      </c>
    </row>
    <row r="54" customFormat="false" ht="12.75" hidden="false" customHeight="false" outlineLevel="0" collapsed="false">
      <c r="A54" s="0" t="str">
        <f aca="false">IF(ISBLANK('Data Entry'!C54)," ",('Data Entry'!B54))</f>
        <v> </v>
      </c>
      <c r="B54" s="178" t="str">
        <f aca="false">IF(ISBLANK('Data Entry'!C54)," ",'Data Entry'!C54)</f>
        <v> </v>
      </c>
      <c r="C54" s="179" t="str">
        <f aca="false">IF(ISBLANK('Data Entry'!C54)," ",'Data Entry'!$B$4)</f>
        <v> </v>
      </c>
      <c r="D54" s="172" t="str">
        <f aca="false">IF('Data Entry'!G54="Y",($C$4),"")</f>
        <v/>
      </c>
      <c r="E54" s="173" t="str">
        <f aca="false">IF('Data Entry'!G54="Y",($C$5*(1+$G$4)),"")</f>
        <v/>
      </c>
      <c r="F54" s="173" t="str">
        <f aca="false">IF('Data Entry'!G54="Y",($C$6*(1+$G$4)),"")</f>
        <v/>
      </c>
      <c r="G54" s="173" t="str">
        <f aca="false">IF('Data Entry'!G54="Y",($C$7*(1+$G$4)),"")</f>
        <v/>
      </c>
      <c r="H54" s="173" t="str">
        <f aca="false">IF('Data Entry'!G54="Y",($C$8*(1+$G$4)),"")</f>
        <v/>
      </c>
      <c r="I54" s="173" t="str">
        <f aca="false">IF('Data Entry'!G54="Y",($C$9*(1+$G$4)),"")</f>
        <v/>
      </c>
      <c r="J54" s="180"/>
      <c r="K54" s="180"/>
      <c r="L54" s="180"/>
      <c r="M54" s="180"/>
      <c r="N54" s="180"/>
      <c r="O54" s="180"/>
      <c r="P54" s="181"/>
      <c r="Q54" s="182"/>
      <c r="S54" s="177" t="n">
        <f aca="false">SUM(D54:Q54)</f>
        <v>0</v>
      </c>
    </row>
    <row r="55" customFormat="false" ht="12.75" hidden="false" customHeight="false" outlineLevel="0" collapsed="false">
      <c r="A55" s="0" t="str">
        <f aca="false">IF(ISBLANK('Data Entry'!C55)," ",('Data Entry'!B55))</f>
        <v> </v>
      </c>
      <c r="B55" s="178" t="str">
        <f aca="false">IF(ISBLANK('Data Entry'!C55)," ",'Data Entry'!C55)</f>
        <v> </v>
      </c>
      <c r="C55" s="179" t="str">
        <f aca="false">IF(ISBLANK('Data Entry'!C55)," ",'Data Entry'!$B$4)</f>
        <v> </v>
      </c>
      <c r="D55" s="172" t="str">
        <f aca="false">IF('Data Entry'!G55="Y",($C$4),"")</f>
        <v/>
      </c>
      <c r="E55" s="173" t="str">
        <f aca="false">IF('Data Entry'!G55="Y",($C$5*(1+$G$4)),"")</f>
        <v/>
      </c>
      <c r="F55" s="173" t="str">
        <f aca="false">IF('Data Entry'!G55="Y",($C$6*(1+$G$4)),"")</f>
        <v/>
      </c>
      <c r="G55" s="173" t="str">
        <f aca="false">IF('Data Entry'!G55="Y",($C$7*(1+$G$4)),"")</f>
        <v/>
      </c>
      <c r="H55" s="173" t="str">
        <f aca="false">IF('Data Entry'!G55="Y",($C$8*(1+$G$4)),"")</f>
        <v/>
      </c>
      <c r="I55" s="173" t="str">
        <f aca="false">IF('Data Entry'!G55="Y",($C$9*(1+$G$4)),"")</f>
        <v/>
      </c>
      <c r="J55" s="180"/>
      <c r="K55" s="180"/>
      <c r="L55" s="180"/>
      <c r="M55" s="180"/>
      <c r="N55" s="180"/>
      <c r="O55" s="180"/>
      <c r="P55" s="181"/>
      <c r="Q55" s="182"/>
      <c r="S55" s="177" t="n">
        <f aca="false">SUM(D55:Q55)</f>
        <v>0</v>
      </c>
    </row>
    <row r="56" customFormat="false" ht="12.75" hidden="false" customHeight="false" outlineLevel="0" collapsed="false">
      <c r="A56" s="0" t="str">
        <f aca="false">IF(ISBLANK('Data Entry'!C56)," ",('Data Entry'!B56))</f>
        <v> </v>
      </c>
      <c r="B56" s="178" t="str">
        <f aca="false">IF(ISBLANK('Data Entry'!C56)," ",'Data Entry'!C56)</f>
        <v> </v>
      </c>
      <c r="C56" s="179" t="str">
        <f aca="false">IF(ISBLANK('Data Entry'!C56)," ",'Data Entry'!$B$4)</f>
        <v> </v>
      </c>
      <c r="D56" s="172" t="str">
        <f aca="false">IF('Data Entry'!G56="Y",($C$4),"")</f>
        <v/>
      </c>
      <c r="E56" s="173" t="str">
        <f aca="false">IF('Data Entry'!G56="Y",($C$5*(1+$G$4)),"")</f>
        <v/>
      </c>
      <c r="F56" s="173" t="str">
        <f aca="false">IF('Data Entry'!G56="Y",($C$6*(1+$G$4)),"")</f>
        <v/>
      </c>
      <c r="G56" s="173" t="str">
        <f aca="false">IF('Data Entry'!G56="Y",($C$7*(1+$G$4)),"")</f>
        <v/>
      </c>
      <c r="H56" s="173" t="str">
        <f aca="false">IF('Data Entry'!G56="Y",($C$8*(1+$G$4)),"")</f>
        <v/>
      </c>
      <c r="I56" s="173" t="str">
        <f aca="false">IF('Data Entry'!G56="Y",($C$9*(1+$G$4)),"")</f>
        <v/>
      </c>
      <c r="J56" s="180"/>
      <c r="K56" s="180"/>
      <c r="L56" s="180"/>
      <c r="M56" s="180"/>
      <c r="N56" s="180"/>
      <c r="O56" s="180"/>
      <c r="P56" s="181"/>
      <c r="Q56" s="182"/>
      <c r="S56" s="177" t="n">
        <f aca="false">SUM(D56:Q56)</f>
        <v>0</v>
      </c>
    </row>
    <row r="57" customFormat="false" ht="12.75" hidden="false" customHeight="false" outlineLevel="0" collapsed="false">
      <c r="B57" s="178" t="str">
        <f aca="false">IF(ISBLANK('Data Entry'!C57)," ",'Data Entry'!C57)</f>
        <v> </v>
      </c>
      <c r="C57" s="179" t="str">
        <f aca="false">IF(ISBLANK('Data Entry'!C57)," ",'Data Entry'!$B$4)</f>
        <v> </v>
      </c>
      <c r="D57" s="172" t="str">
        <f aca="false">IF('Data Entry'!G57="Y",($C$4),"")</f>
        <v/>
      </c>
      <c r="E57" s="173" t="str">
        <f aca="false">IF('Data Entry'!G57="Y",($C$5*(1+$G$4)),"")</f>
        <v/>
      </c>
      <c r="F57" s="173" t="str">
        <f aca="false">IF('Data Entry'!G57="Y",($C$6*(1+$G$4)),"")</f>
        <v/>
      </c>
      <c r="G57" s="173" t="str">
        <f aca="false">IF('Data Entry'!G57="Y",($C$7*(1+$G$4)),"")</f>
        <v/>
      </c>
      <c r="H57" s="173" t="str">
        <f aca="false">IF('Data Entry'!G57="Y",($C$8*(1+$G$4)),"")</f>
        <v/>
      </c>
      <c r="I57" s="173" t="str">
        <f aca="false">IF('Data Entry'!G57="Y",($C$9*(1+$G$4)),"")</f>
        <v/>
      </c>
      <c r="J57" s="180"/>
      <c r="K57" s="180"/>
      <c r="L57" s="180"/>
      <c r="M57" s="180"/>
      <c r="N57" s="180"/>
      <c r="O57" s="180"/>
      <c r="P57" s="181"/>
      <c r="Q57" s="182"/>
      <c r="S57" s="177" t="n">
        <f aca="false">SUM(D57:Q57)</f>
        <v>0</v>
      </c>
    </row>
    <row r="58" customFormat="false" ht="12.75" hidden="false" customHeight="false" outlineLevel="0" collapsed="false">
      <c r="B58" s="178" t="str">
        <f aca="false">IF(ISBLANK('Data Entry'!C58)," ",'Data Entry'!C58)</f>
        <v> </v>
      </c>
      <c r="C58" s="179" t="str">
        <f aca="false">IF(ISBLANK('Data Entry'!C58)," ",'Data Entry'!$B$4)</f>
        <v> </v>
      </c>
      <c r="D58" s="172" t="str">
        <f aca="false">IF('Data Entry'!G58="Y",($C$4),"")</f>
        <v/>
      </c>
      <c r="E58" s="173" t="str">
        <f aca="false">IF('Data Entry'!G58="Y",($C$5*(1+$G$4)),"")</f>
        <v/>
      </c>
      <c r="F58" s="173" t="str">
        <f aca="false">IF('Data Entry'!G58="Y",($C$6*(1+$G$4)),"")</f>
        <v/>
      </c>
      <c r="G58" s="173" t="str">
        <f aca="false">IF('Data Entry'!G58="Y",($C$7*(1+$G$4)),"")</f>
        <v/>
      </c>
      <c r="H58" s="173" t="str">
        <f aca="false">IF('Data Entry'!G58="Y",($C$8*(1+$G$4)),"")</f>
        <v/>
      </c>
      <c r="I58" s="173" t="str">
        <f aca="false">IF('Data Entry'!G58="Y",($C$9*(1+$G$4)),"")</f>
        <v/>
      </c>
      <c r="J58" s="180"/>
      <c r="K58" s="180"/>
      <c r="L58" s="180"/>
      <c r="M58" s="180"/>
      <c r="N58" s="180"/>
      <c r="O58" s="180"/>
      <c r="P58" s="181"/>
      <c r="Q58" s="182"/>
      <c r="S58" s="177" t="n">
        <f aca="false">SUM(D58:Q58)</f>
        <v>0</v>
      </c>
    </row>
    <row r="59" customFormat="false" ht="12.75" hidden="false" customHeight="false" outlineLevel="0" collapsed="false">
      <c r="A59" s="3"/>
      <c r="B59" s="178" t="str">
        <f aca="false">IF(ISBLANK('Data Entry'!C59)," ",'Data Entry'!C59)</f>
        <v> </v>
      </c>
      <c r="C59" s="179" t="str">
        <f aca="false">IF(ISBLANK('Data Entry'!C59)," ",'Data Entry'!$B$4)</f>
        <v> </v>
      </c>
      <c r="D59" s="172" t="str">
        <f aca="false">IF('Data Entry'!G59="Y",($C$4),"")</f>
        <v/>
      </c>
      <c r="E59" s="173" t="str">
        <f aca="false">IF('Data Entry'!G59="Y",($C$5*(1+$G$4)),"")</f>
        <v/>
      </c>
      <c r="F59" s="173" t="str">
        <f aca="false">IF('Data Entry'!G59="Y",($C$6*(1+$G$4)),"")</f>
        <v/>
      </c>
      <c r="G59" s="173" t="str">
        <f aca="false">IF('Data Entry'!G59="Y",($C$7*(1+$G$4)),"")</f>
        <v/>
      </c>
      <c r="H59" s="173" t="str">
        <f aca="false">IF('Data Entry'!G59="Y",($C$8*(1+$G$4)),"")</f>
        <v/>
      </c>
      <c r="I59" s="173" t="str">
        <f aca="false">IF('Data Entry'!G59="Y",($C$9*(1+$G$4)),"")</f>
        <v/>
      </c>
      <c r="J59" s="183"/>
      <c r="K59" s="183"/>
      <c r="L59" s="183"/>
      <c r="M59" s="183"/>
      <c r="N59" s="183"/>
      <c r="O59" s="183"/>
      <c r="P59" s="184"/>
      <c r="Q59" s="185"/>
      <c r="S59" s="177" t="n">
        <f aca="false">SUM(D59:Q59)</f>
        <v>0</v>
      </c>
      <c r="T59" s="186"/>
    </row>
    <row r="60" customFormat="false" ht="12.75" hidden="false" customHeight="false" outlineLevel="0" collapsed="false">
      <c r="B60" s="178" t="str">
        <f aca="false">IF(ISBLANK('Data Entry'!C60)," ",'Data Entry'!C60)</f>
        <v> </v>
      </c>
      <c r="C60" s="179" t="str">
        <f aca="false">IF(ISBLANK('Data Entry'!C60)," ",'Data Entry'!$B$4)</f>
        <v> </v>
      </c>
      <c r="D60" s="172" t="str">
        <f aca="false">IF('Data Entry'!G60="Y",($C$4),"")</f>
        <v/>
      </c>
      <c r="E60" s="173" t="str">
        <f aca="false">IF('Data Entry'!G60="Y",($C$5*(1+$G$4)),"")</f>
        <v/>
      </c>
      <c r="F60" s="173" t="str">
        <f aca="false">IF('Data Entry'!G60="Y",($C$6*(1+$G$4)),"")</f>
        <v/>
      </c>
      <c r="G60" s="173" t="str">
        <f aca="false">IF('Data Entry'!G60="Y",($C$7*(1+$G$4)),"")</f>
        <v/>
      </c>
      <c r="H60" s="173" t="str">
        <f aca="false">IF('Data Entry'!G60="Y",($C$8*(1+$G$4)),"")</f>
        <v/>
      </c>
      <c r="I60" s="173" t="str">
        <f aca="false">IF('Data Entry'!G60="Y",($C$9*(1+$G$4)),"")</f>
        <v/>
      </c>
      <c r="J60" s="180"/>
      <c r="K60" s="180"/>
      <c r="L60" s="180"/>
      <c r="M60" s="180"/>
      <c r="N60" s="180"/>
      <c r="O60" s="180"/>
      <c r="P60" s="181"/>
      <c r="Q60" s="182"/>
      <c r="S60" s="177" t="n">
        <f aca="false">SUM(D60:Q60)</f>
        <v>0</v>
      </c>
    </row>
    <row r="61" customFormat="false" ht="12.75" hidden="false" customHeight="false" outlineLevel="0" collapsed="false">
      <c r="B61" s="178" t="str">
        <f aca="false">IF(ISBLANK('Data Entry'!C61)," ",'Data Entry'!C61)</f>
        <v> </v>
      </c>
      <c r="C61" s="179" t="str">
        <f aca="false">IF(ISBLANK('Data Entry'!C61)," ",'Data Entry'!$B$4)</f>
        <v> </v>
      </c>
      <c r="D61" s="172" t="str">
        <f aca="false">IF('Data Entry'!G61="Y",($C$4),"")</f>
        <v/>
      </c>
      <c r="E61" s="173" t="str">
        <f aca="false">IF('Data Entry'!G61="Y",($C$5*(1+$G$4)),"")</f>
        <v/>
      </c>
      <c r="F61" s="173" t="str">
        <f aca="false">IF('Data Entry'!G61="Y",($C$6*(1+$G$4)),"")</f>
        <v/>
      </c>
      <c r="G61" s="173" t="str">
        <f aca="false">IF('Data Entry'!G61="Y",($C$7*(1+$G$4)),"")</f>
        <v/>
      </c>
      <c r="H61" s="173" t="str">
        <f aca="false">IF('Data Entry'!G61="Y",($C$8*(1+$G$4)),"")</f>
        <v/>
      </c>
      <c r="I61" s="173" t="str">
        <f aca="false">IF('Data Entry'!G61="Y",($C$9*(1+$G$4)),"")</f>
        <v/>
      </c>
      <c r="J61" s="180"/>
      <c r="K61" s="180"/>
      <c r="L61" s="180"/>
      <c r="M61" s="180"/>
      <c r="N61" s="180"/>
      <c r="O61" s="180"/>
      <c r="P61" s="181"/>
      <c r="Q61" s="182"/>
      <c r="S61" s="177" t="n">
        <f aca="false">SUM(D61:Q61)</f>
        <v>0</v>
      </c>
    </row>
    <row r="62" customFormat="false" ht="12.75" hidden="false" customHeight="false" outlineLevel="0" collapsed="false">
      <c r="B62" s="178" t="str">
        <f aca="false">IF(ISBLANK('Data Entry'!C62)," ",'Data Entry'!C62)</f>
        <v> </v>
      </c>
      <c r="C62" s="179" t="str">
        <f aca="false">IF(ISBLANK('Data Entry'!C62)," ",'Data Entry'!$B$4)</f>
        <v> </v>
      </c>
      <c r="D62" s="172" t="str">
        <f aca="false">IF('Data Entry'!G62="Y",($C$4),"")</f>
        <v/>
      </c>
      <c r="E62" s="173" t="str">
        <f aca="false">IF('Data Entry'!G62="Y",($C$5*(1+$G$4)),"")</f>
        <v/>
      </c>
      <c r="F62" s="173" t="str">
        <f aca="false">IF('Data Entry'!G62="Y",($C$6*(1+$G$4)),"")</f>
        <v/>
      </c>
      <c r="G62" s="173" t="str">
        <f aca="false">IF('Data Entry'!G62="Y",($C$7*(1+$G$4)),"")</f>
        <v/>
      </c>
      <c r="H62" s="173" t="str">
        <f aca="false">IF('Data Entry'!G62="Y",($C$8*(1+$G$4)),"")</f>
        <v/>
      </c>
      <c r="I62" s="173" t="str">
        <f aca="false">IF('Data Entry'!G62="Y",($C$9*(1+$G$4)),"")</f>
        <v/>
      </c>
      <c r="J62" s="180"/>
      <c r="K62" s="180"/>
      <c r="L62" s="180"/>
      <c r="M62" s="180"/>
      <c r="N62" s="180"/>
      <c r="O62" s="180"/>
      <c r="P62" s="181"/>
      <c r="Q62" s="182"/>
      <c r="S62" s="177" t="n">
        <f aca="false">SUM(D62:Q62)</f>
        <v>0</v>
      </c>
    </row>
    <row r="63" customFormat="false" ht="12.75" hidden="false" customHeight="false" outlineLevel="0" collapsed="false">
      <c r="B63" s="178" t="str">
        <f aca="false">IF(ISBLANK('Data Entry'!C63)," ",'Data Entry'!C63)</f>
        <v> </v>
      </c>
      <c r="C63" s="179" t="str">
        <f aca="false">IF(ISBLANK('Data Entry'!C63)," ",'Data Entry'!$B$4)</f>
        <v> </v>
      </c>
      <c r="D63" s="172" t="str">
        <f aca="false">IF('Data Entry'!G63="Y",($C$4),"")</f>
        <v/>
      </c>
      <c r="E63" s="173" t="str">
        <f aca="false">IF('Data Entry'!G63="Y",($C$5*(1+$G$4)),"")</f>
        <v/>
      </c>
      <c r="F63" s="173" t="str">
        <f aca="false">IF('Data Entry'!G63="Y",($C$6*(1+$G$4)),"")</f>
        <v/>
      </c>
      <c r="G63" s="173" t="str">
        <f aca="false">IF('Data Entry'!G63="Y",($C$7*(1+$G$4)),"")</f>
        <v/>
      </c>
      <c r="H63" s="173" t="str">
        <f aca="false">IF('Data Entry'!G63="Y",($C$8*(1+$G$4)),"")</f>
        <v/>
      </c>
      <c r="I63" s="173" t="str">
        <f aca="false">IF('Data Entry'!G63="Y",($C$9*(1+$G$4)),"")</f>
        <v/>
      </c>
      <c r="J63" s="180"/>
      <c r="K63" s="180"/>
      <c r="L63" s="180"/>
      <c r="M63" s="180"/>
      <c r="N63" s="180"/>
      <c r="O63" s="180"/>
      <c r="P63" s="181"/>
      <c r="Q63" s="182"/>
      <c r="S63" s="177" t="n">
        <f aca="false">SUM(D63:Q63)</f>
        <v>0</v>
      </c>
    </row>
    <row r="64" customFormat="false" ht="12.75" hidden="false" customHeight="false" outlineLevel="0" collapsed="false">
      <c r="B64" s="178" t="str">
        <f aca="false">IF(ISBLANK('Data Entry'!C64)," ",'Data Entry'!C64)</f>
        <v> </v>
      </c>
      <c r="C64" s="179" t="str">
        <f aca="false">IF(ISBLANK('Data Entry'!C64)," ",'Data Entry'!$B$4)</f>
        <v> </v>
      </c>
      <c r="D64" s="172" t="str">
        <f aca="false">IF('Data Entry'!G64="Y",($C$4),"")</f>
        <v/>
      </c>
      <c r="E64" s="173" t="str">
        <f aca="false">IF('Data Entry'!G64="Y",($C$5*(1+$G$4)),"")</f>
        <v/>
      </c>
      <c r="F64" s="173" t="str">
        <f aca="false">IF('Data Entry'!G64="Y",($C$6*(1+$G$4)),"")</f>
        <v/>
      </c>
      <c r="G64" s="173" t="str">
        <f aca="false">IF('Data Entry'!G64="Y",($C$7*(1+$G$4)),"")</f>
        <v/>
      </c>
      <c r="H64" s="173" t="str">
        <f aca="false">IF('Data Entry'!G64="Y",($C$8*(1+$G$4)),"")</f>
        <v/>
      </c>
      <c r="I64" s="173" t="str">
        <f aca="false">IF('Data Entry'!G64="Y",($C$9*(1+$G$4)),"")</f>
        <v/>
      </c>
      <c r="J64" s="180"/>
      <c r="K64" s="180"/>
      <c r="L64" s="180"/>
      <c r="M64" s="180"/>
      <c r="N64" s="180"/>
      <c r="O64" s="180"/>
      <c r="P64" s="181"/>
      <c r="Q64" s="182"/>
      <c r="S64" s="177" t="n">
        <f aca="false">SUM(D64:Q64)</f>
        <v>0</v>
      </c>
    </row>
    <row r="65" customFormat="false" ht="12.75" hidden="false" customHeight="false" outlineLevel="0" collapsed="false">
      <c r="B65" s="178" t="str">
        <f aca="false">IF(ISBLANK('Data Entry'!C65)," ",'Data Entry'!C65)</f>
        <v> </v>
      </c>
      <c r="C65" s="179" t="str">
        <f aca="false">IF(ISBLANK('Data Entry'!C65)," ",'Data Entry'!$B$4)</f>
        <v> </v>
      </c>
      <c r="D65" s="172" t="str">
        <f aca="false">IF('Data Entry'!G65="Y",($C$4),"")</f>
        <v/>
      </c>
      <c r="E65" s="173" t="str">
        <f aca="false">IF('Data Entry'!G65="Y",($C$5*(1+$G$4)),"")</f>
        <v/>
      </c>
      <c r="F65" s="173" t="str">
        <f aca="false">IF('Data Entry'!G65="Y",($C$6*(1+$G$4)),"")</f>
        <v/>
      </c>
      <c r="G65" s="173" t="str">
        <f aca="false">IF('Data Entry'!G65="Y",($C$7*(1+$G$4)),"")</f>
        <v/>
      </c>
      <c r="H65" s="173" t="str">
        <f aca="false">IF('Data Entry'!G65="Y",($C$8*(1+$G$4)),"")</f>
        <v/>
      </c>
      <c r="I65" s="173" t="str">
        <f aca="false">IF('Data Entry'!G65="Y",($C$9*(1+$G$4)),"")</f>
        <v/>
      </c>
      <c r="J65" s="180"/>
      <c r="K65" s="180"/>
      <c r="L65" s="180"/>
      <c r="M65" s="180"/>
      <c r="N65" s="180"/>
      <c r="O65" s="180"/>
      <c r="P65" s="181"/>
      <c r="Q65" s="182"/>
      <c r="S65" s="177" t="n">
        <f aca="false">SUM(D65:Q65)</f>
        <v>0</v>
      </c>
    </row>
    <row r="66" customFormat="false" ht="12.75" hidden="false" customHeight="false" outlineLevel="0" collapsed="false">
      <c r="B66" s="178" t="str">
        <f aca="false">IF(ISBLANK('Data Entry'!C66)," ",'Data Entry'!C66)</f>
        <v> </v>
      </c>
      <c r="C66" s="179" t="str">
        <f aca="false">IF(ISBLANK('Data Entry'!C66)," ",'Data Entry'!$B$4)</f>
        <v> </v>
      </c>
      <c r="D66" s="172" t="str">
        <f aca="false">IF('Data Entry'!G66="Y",($C$4),"")</f>
        <v/>
      </c>
      <c r="E66" s="173" t="str">
        <f aca="false">IF('Data Entry'!G66="Y",($C$5*(1+$G$4)),"")</f>
        <v/>
      </c>
      <c r="F66" s="173" t="str">
        <f aca="false">IF('Data Entry'!G66="Y",($C$6*(1+$G$4)),"")</f>
        <v/>
      </c>
      <c r="G66" s="173" t="str">
        <f aca="false">IF('Data Entry'!G66="Y",($C$7*(1+$G$4)),"")</f>
        <v/>
      </c>
      <c r="H66" s="173" t="str">
        <f aca="false">IF('Data Entry'!G66="Y",($C$8*(1+$G$4)),"")</f>
        <v/>
      </c>
      <c r="I66" s="173" t="str">
        <f aca="false">IF('Data Entry'!G66="Y",($C$9*(1+$G$4)),"")</f>
        <v/>
      </c>
      <c r="J66" s="180"/>
      <c r="K66" s="180"/>
      <c r="L66" s="180"/>
      <c r="M66" s="180"/>
      <c r="N66" s="180"/>
      <c r="O66" s="180"/>
      <c r="P66" s="181"/>
      <c r="Q66" s="182"/>
      <c r="S66" s="177" t="n">
        <f aca="false">SUM(D66:Q66)</f>
        <v>0</v>
      </c>
    </row>
    <row r="67" customFormat="false" ht="12.75" hidden="false" customHeight="false" outlineLevel="0" collapsed="false">
      <c r="B67" s="178" t="str">
        <f aca="false">IF(ISBLANK('Data Entry'!C67)," ",'Data Entry'!C67)</f>
        <v> </v>
      </c>
      <c r="C67" s="179" t="str">
        <f aca="false">IF(ISBLANK('Data Entry'!C67)," ",'Data Entry'!$B$4)</f>
        <v> </v>
      </c>
      <c r="D67" s="172" t="str">
        <f aca="false">IF('Data Entry'!G67="Y",($C$4),"")</f>
        <v/>
      </c>
      <c r="E67" s="173" t="str">
        <f aca="false">IF('Data Entry'!G67="Y",($C$5*(1+$G$4)),"")</f>
        <v/>
      </c>
      <c r="F67" s="173" t="str">
        <f aca="false">IF('Data Entry'!G67="Y",($C$6*(1+$G$4)),"")</f>
        <v/>
      </c>
      <c r="G67" s="173" t="str">
        <f aca="false">IF('Data Entry'!G67="Y",($C$7*(1+$G$4)),"")</f>
        <v/>
      </c>
      <c r="H67" s="173" t="str">
        <f aca="false">IF('Data Entry'!G67="Y",($C$8*(1+$G$4)),"")</f>
        <v/>
      </c>
      <c r="I67" s="173" t="str">
        <f aca="false">IF('Data Entry'!G67="Y",($C$9*(1+$G$4)),"")</f>
        <v/>
      </c>
      <c r="J67" s="180"/>
      <c r="K67" s="180"/>
      <c r="L67" s="180"/>
      <c r="M67" s="180"/>
      <c r="N67" s="180"/>
      <c r="O67" s="180"/>
      <c r="P67" s="181"/>
      <c r="Q67" s="182"/>
      <c r="S67" s="177" t="n">
        <f aca="false">SUM(D67:Q67)</f>
        <v>0</v>
      </c>
    </row>
    <row r="68" customFormat="false" ht="12.75" hidden="false" customHeight="false" outlineLevel="0" collapsed="false">
      <c r="B68" s="178" t="str">
        <f aca="false">IF(ISBLANK('Data Entry'!C68)," ",'Data Entry'!C68)</f>
        <v> </v>
      </c>
      <c r="C68" s="179" t="str">
        <f aca="false">IF(ISBLANK('Data Entry'!C68)," ",'Data Entry'!$B$4)</f>
        <v> </v>
      </c>
      <c r="D68" s="172" t="str">
        <f aca="false">IF('Data Entry'!G68="Y",($C$4),"")</f>
        <v/>
      </c>
      <c r="E68" s="173" t="str">
        <f aca="false">IF('Data Entry'!G68="Y",($C$5*(1+$G$4)),"")</f>
        <v/>
      </c>
      <c r="F68" s="173" t="str">
        <f aca="false">IF('Data Entry'!G68="Y",($C$6*(1+$G$4)),"")</f>
        <v/>
      </c>
      <c r="G68" s="173" t="str">
        <f aca="false">IF('Data Entry'!G68="Y",($C$7*(1+$G$4)),"")</f>
        <v/>
      </c>
      <c r="H68" s="173" t="str">
        <f aca="false">IF('Data Entry'!G68="Y",($C$8*(1+$G$4)),"")</f>
        <v/>
      </c>
      <c r="I68" s="173" t="str">
        <f aca="false">IF('Data Entry'!G68="Y",($C$9*(1+$G$4)),"")</f>
        <v/>
      </c>
      <c r="J68" s="180"/>
      <c r="K68" s="180"/>
      <c r="L68" s="180"/>
      <c r="M68" s="180"/>
      <c r="N68" s="180"/>
      <c r="O68" s="180"/>
      <c r="P68" s="181"/>
      <c r="Q68" s="182"/>
      <c r="S68" s="177" t="n">
        <f aca="false">SUM(D68:Q68)</f>
        <v>0</v>
      </c>
    </row>
    <row r="69" customFormat="false" ht="12.75" hidden="false" customHeight="false" outlineLevel="0" collapsed="false">
      <c r="B69" s="178" t="str">
        <f aca="false">IF(ISBLANK('Data Entry'!C69)," ",'Data Entry'!C69)</f>
        <v> </v>
      </c>
      <c r="C69" s="179" t="str">
        <f aca="false">IF(ISBLANK('Data Entry'!C69)," ",'Data Entry'!$B$4)</f>
        <v> </v>
      </c>
      <c r="D69" s="172" t="str">
        <f aca="false">IF('Data Entry'!G69="Y",($C$4),"")</f>
        <v/>
      </c>
      <c r="E69" s="173" t="str">
        <f aca="false">IF('Data Entry'!G69="Y",($C$5*(1+$G$4)),"")</f>
        <v/>
      </c>
      <c r="F69" s="173" t="str">
        <f aca="false">IF('Data Entry'!G69="Y",($C$6*(1+$G$4)),"")</f>
        <v/>
      </c>
      <c r="G69" s="173" t="str">
        <f aca="false">IF('Data Entry'!G69="Y",($C$7*(1+$G$4)),"")</f>
        <v/>
      </c>
      <c r="H69" s="173" t="str">
        <f aca="false">IF('Data Entry'!G69="Y",($C$8*(1+$G$4)),"")</f>
        <v/>
      </c>
      <c r="I69" s="173" t="str">
        <f aca="false">IF('Data Entry'!G69="Y",($C$9*(1+$G$4)),"")</f>
        <v/>
      </c>
      <c r="J69" s="180"/>
      <c r="K69" s="180"/>
      <c r="L69" s="180"/>
      <c r="M69" s="180"/>
      <c r="N69" s="180"/>
      <c r="O69" s="180"/>
      <c r="P69" s="181"/>
      <c r="Q69" s="182"/>
      <c r="S69" s="177" t="n">
        <f aca="false">SUM(D69:Q69)</f>
        <v>0</v>
      </c>
    </row>
    <row r="70" customFormat="false" ht="12.75" hidden="false" customHeight="false" outlineLevel="0" collapsed="false">
      <c r="B70" s="178" t="str">
        <f aca="false">IF(ISBLANK('Data Entry'!C70)," ",'Data Entry'!C70)</f>
        <v> </v>
      </c>
      <c r="C70" s="179" t="str">
        <f aca="false">IF(ISBLANK('Data Entry'!C70)," ",'Data Entry'!$B$4)</f>
        <v> </v>
      </c>
      <c r="D70" s="172" t="str">
        <f aca="false">IF('Data Entry'!G70="Y",($C$4),"")</f>
        <v/>
      </c>
      <c r="E70" s="173" t="str">
        <f aca="false">IF('Data Entry'!G70="Y",($C$5*(1+$G$4)),"")</f>
        <v/>
      </c>
      <c r="F70" s="173" t="str">
        <f aca="false">IF('Data Entry'!G70="Y",($C$6*(1+$G$4)),"")</f>
        <v/>
      </c>
      <c r="G70" s="173" t="str">
        <f aca="false">IF('Data Entry'!G70="Y",($C$7*(1+$G$4)),"")</f>
        <v/>
      </c>
      <c r="H70" s="173" t="str">
        <f aca="false">IF('Data Entry'!G70="Y",($C$8*(1+$G$4)),"")</f>
        <v/>
      </c>
      <c r="I70" s="173" t="str">
        <f aca="false">IF('Data Entry'!G70="Y",($C$9*(1+$G$4)),"")</f>
        <v/>
      </c>
      <c r="J70" s="180"/>
      <c r="K70" s="180"/>
      <c r="L70" s="180"/>
      <c r="M70" s="180"/>
      <c r="N70" s="180"/>
      <c r="O70" s="180"/>
      <c r="P70" s="181"/>
      <c r="Q70" s="182"/>
      <c r="S70" s="177" t="n">
        <f aca="false">SUM(D70:Q70)</f>
        <v>0</v>
      </c>
    </row>
    <row r="71" customFormat="false" ht="12.75" hidden="false" customHeight="false" outlineLevel="0" collapsed="false">
      <c r="B71" s="178" t="str">
        <f aca="false">IF(ISBLANK('Data Entry'!C71)," ",'Data Entry'!C71)</f>
        <v> </v>
      </c>
      <c r="C71" s="179" t="str">
        <f aca="false">IF(ISBLANK('Data Entry'!C71)," ",'Data Entry'!$B$4)</f>
        <v> </v>
      </c>
      <c r="D71" s="172" t="str">
        <f aca="false">IF('Data Entry'!G71="Y",($C$4),"")</f>
        <v/>
      </c>
      <c r="E71" s="173" t="str">
        <f aca="false">IF('Data Entry'!G71="Y",($C$5*(1+$G$4)),"")</f>
        <v/>
      </c>
      <c r="F71" s="173" t="str">
        <f aca="false">IF('Data Entry'!G71="Y",($C$6*(1+$G$4)),"")</f>
        <v/>
      </c>
      <c r="G71" s="173" t="str">
        <f aca="false">IF('Data Entry'!G71="Y",($C$7*(1+$G$4)),"")</f>
        <v/>
      </c>
      <c r="H71" s="173" t="str">
        <f aca="false">IF('Data Entry'!G71="Y",($C$8*(1+$G$4)),"")</f>
        <v/>
      </c>
      <c r="I71" s="173" t="str">
        <f aca="false">IF('Data Entry'!G71="Y",($C$9*(1+$G$4)),"")</f>
        <v/>
      </c>
      <c r="J71" s="180"/>
      <c r="K71" s="180"/>
      <c r="L71" s="180"/>
      <c r="M71" s="180"/>
      <c r="N71" s="180"/>
      <c r="O71" s="180"/>
      <c r="P71" s="181"/>
      <c r="Q71" s="182"/>
      <c r="S71" s="177" t="n">
        <f aca="false">SUM(D71:Q71)</f>
        <v>0</v>
      </c>
    </row>
    <row r="72" customFormat="false" ht="12.75" hidden="false" customHeight="false" outlineLevel="0" collapsed="false">
      <c r="B72" s="178" t="str">
        <f aca="false">IF(ISBLANK('Data Entry'!C72)," ",'Data Entry'!C72)</f>
        <v> </v>
      </c>
      <c r="C72" s="179" t="str">
        <f aca="false">IF(ISBLANK('Data Entry'!C72)," ",'Data Entry'!$B$4)</f>
        <v> </v>
      </c>
      <c r="D72" s="172" t="str">
        <f aca="false">IF('Data Entry'!G72="Y",($C$4),"")</f>
        <v/>
      </c>
      <c r="E72" s="173" t="str">
        <f aca="false">IF('Data Entry'!G72="Y",($C$5*(1+$G$4)),"")</f>
        <v/>
      </c>
      <c r="F72" s="173" t="str">
        <f aca="false">IF('Data Entry'!G72="Y",($C$6*(1+$G$4)),"")</f>
        <v/>
      </c>
      <c r="G72" s="173" t="str">
        <f aca="false">IF('Data Entry'!G72="Y",($C$7*(1+$G$4)),"")</f>
        <v/>
      </c>
      <c r="H72" s="173" t="str">
        <f aca="false">IF('Data Entry'!G72="Y",($C$8*(1+$G$4)),"")</f>
        <v/>
      </c>
      <c r="I72" s="173" t="str">
        <f aca="false">IF('Data Entry'!G72="Y",($C$9*(1+$G$4)),"")</f>
        <v/>
      </c>
      <c r="J72" s="180"/>
      <c r="K72" s="180"/>
      <c r="L72" s="180"/>
      <c r="M72" s="180"/>
      <c r="N72" s="180"/>
      <c r="O72" s="180"/>
      <c r="P72" s="181"/>
      <c r="Q72" s="182"/>
      <c r="S72" s="177" t="n">
        <f aca="false">SUM(D72:Q72)</f>
        <v>0</v>
      </c>
    </row>
    <row r="73" customFormat="false" ht="12.75" hidden="false" customHeight="false" outlineLevel="0" collapsed="false">
      <c r="B73" s="178" t="str">
        <f aca="false">IF(ISBLANK('Data Entry'!C73)," ",'Data Entry'!C73)</f>
        <v> </v>
      </c>
      <c r="C73" s="179" t="str">
        <f aca="false">IF(ISBLANK('Data Entry'!C73)," ",'Data Entry'!$B$4)</f>
        <v> </v>
      </c>
      <c r="D73" s="172" t="str">
        <f aca="false">IF('Data Entry'!G73="Y",($C$4),"")</f>
        <v/>
      </c>
      <c r="E73" s="173" t="str">
        <f aca="false">IF('Data Entry'!G73="Y",($C$5*(1+$G$4)),"")</f>
        <v/>
      </c>
      <c r="F73" s="173" t="str">
        <f aca="false">IF('Data Entry'!G73="Y",($C$6*(1+$G$4)),"")</f>
        <v/>
      </c>
      <c r="G73" s="173" t="str">
        <f aca="false">IF('Data Entry'!G73="Y",($C$7*(1+$G$4)),"")</f>
        <v/>
      </c>
      <c r="H73" s="173" t="str">
        <f aca="false">IF('Data Entry'!G73="Y",($C$8*(1+$G$4)),"")</f>
        <v/>
      </c>
      <c r="I73" s="173" t="str">
        <f aca="false">IF('Data Entry'!G73="Y",($C$9*(1+$G$4)),"")</f>
        <v/>
      </c>
      <c r="J73" s="187"/>
      <c r="K73" s="187"/>
      <c r="L73" s="187"/>
      <c r="M73" s="187"/>
      <c r="N73" s="187"/>
      <c r="O73" s="187"/>
      <c r="P73" s="188"/>
      <c r="Q73" s="189"/>
      <c r="S73" s="177" t="n">
        <f aca="false">SUM(D73:Q73)</f>
        <v>0</v>
      </c>
      <c r="T73" s="0"/>
    </row>
    <row r="74" customFormat="false" ht="5.25" hidden="false" customHeight="true" outlineLevel="0" collapsed="false">
      <c r="B74" s="34"/>
      <c r="C74" s="190"/>
      <c r="D74" s="191"/>
      <c r="E74" s="192"/>
      <c r="F74" s="192"/>
      <c r="G74" s="192"/>
      <c r="H74" s="192"/>
      <c r="I74" s="192"/>
      <c r="J74" s="192"/>
      <c r="K74" s="192"/>
      <c r="L74" s="192"/>
      <c r="M74" s="192"/>
      <c r="N74" s="192"/>
      <c r="O74" s="192"/>
      <c r="P74" s="192"/>
      <c r="Q74" s="193"/>
      <c r="S74" s="194"/>
      <c r="T74" s="0"/>
    </row>
    <row r="75" customFormat="false" ht="12.75" hidden="false" customHeight="false" outlineLevel="0" collapsed="false">
      <c r="A75" s="70"/>
      <c r="B75" s="195" t="s">
        <v>60</v>
      </c>
      <c r="C75" s="196"/>
      <c r="D75" s="197" t="n">
        <f aca="false">SUM(D17:D73)</f>
        <v>92</v>
      </c>
      <c r="E75" s="197" t="n">
        <f aca="false">SUM(E17:E73)</f>
        <v>158.1</v>
      </c>
      <c r="F75" s="197" t="n">
        <f aca="false">SUM(F17:F73)</f>
        <v>29.58</v>
      </c>
      <c r="G75" s="197" t="n">
        <f aca="false">SUM(G17:G73)</f>
        <v>21.42</v>
      </c>
      <c r="H75" s="197" t="n">
        <f aca="false">SUM(H17:H73)</f>
        <v>21.42</v>
      </c>
      <c r="I75" s="197" t="n">
        <f aca="false">SUM(I17:I73)</f>
        <v>19.38</v>
      </c>
      <c r="J75" s="198" t="n">
        <f aca="false">SUM(J17:J73)</f>
        <v>0</v>
      </c>
      <c r="K75" s="198" t="n">
        <f aca="false">SUM(K17:K73)</f>
        <v>0</v>
      </c>
      <c r="L75" s="198" t="n">
        <f aca="false">SUM(L17:L73)</f>
        <v>80</v>
      </c>
      <c r="M75" s="198" t="n">
        <f aca="false">SUM(M17:M73)</f>
        <v>0</v>
      </c>
      <c r="N75" s="198" t="n">
        <f aca="false">SUM(N17:N73)</f>
        <v>0</v>
      </c>
      <c r="O75" s="198" t="n">
        <f aca="false">SUM(O17:O73)</f>
        <v>0</v>
      </c>
      <c r="P75" s="198" t="n">
        <f aca="false">SUM(P17:P73)</f>
        <v>0</v>
      </c>
      <c r="Q75" s="198" t="n">
        <f aca="false">SUM(Q17:Q73)</f>
        <v>0</v>
      </c>
      <c r="S75" s="199" t="n">
        <f aca="false">SUM(S17:S73)</f>
        <v>421.9</v>
      </c>
      <c r="T75" s="70"/>
    </row>
    <row r="76" customFormat="false" ht="4.5" hidden="false" customHeight="true" outlineLevel="0" collapsed="false">
      <c r="S76" s="200"/>
      <c r="T76" s="0"/>
    </row>
    <row r="77" customFormat="false" ht="12.75" hidden="false" customHeight="false" outlineLevel="0" collapsed="false">
      <c r="P77" s="201"/>
      <c r="Q77" s="202" t="s">
        <v>133</v>
      </c>
      <c r="S77" s="199" t="n">
        <f aca="false">S75*12</f>
        <v>5062.8</v>
      </c>
      <c r="T77" s="0"/>
    </row>
    <row r="78" customFormat="false" ht="12.75" hidden="false" customHeight="false" outlineLevel="0" collapsed="false">
      <c r="S78" s="200"/>
      <c r="T78" s="0"/>
    </row>
    <row r="82" customFormat="false" ht="12.75" hidden="false" customHeight="false" outlineLevel="0" collapsed="false">
      <c r="S82" s="0"/>
      <c r="T82" s="0"/>
    </row>
    <row r="83" customFormat="false" ht="12.75" hidden="false" customHeight="false" outlineLevel="0" collapsed="false">
      <c r="S83" s="0"/>
      <c r="T83" s="0"/>
    </row>
    <row r="84" customFormat="false" ht="12.75" hidden="false" customHeight="false" outlineLevel="0" collapsed="false">
      <c r="S84" s="0"/>
      <c r="T84" s="0"/>
    </row>
    <row r="85" customFormat="false" ht="12.75" hidden="false" customHeight="false" outlineLevel="0" collapsed="false">
      <c r="S85" s="0"/>
      <c r="T85" s="0"/>
    </row>
    <row r="86" customFormat="false" ht="12.75" hidden="false" customHeight="false" outlineLevel="0" collapsed="false">
      <c r="S86" s="0"/>
      <c r="T86" s="0"/>
    </row>
    <row r="87" customFormat="false" ht="12.75" hidden="false" customHeight="false" outlineLevel="0" collapsed="false">
      <c r="S87" s="0"/>
      <c r="T87" s="0"/>
    </row>
    <row r="88" customFormat="false" ht="12.75" hidden="false" customHeight="false" outlineLevel="0" collapsed="false">
      <c r="S88" s="0"/>
      <c r="T88" s="0"/>
    </row>
    <row r="89" customFormat="false" ht="12.75" hidden="false" customHeight="false" outlineLevel="0" collapsed="false">
      <c r="S89" s="0"/>
      <c r="T89" s="0"/>
    </row>
    <row r="90" customFormat="false" ht="12.75" hidden="false" customHeight="false" outlineLevel="0" collapsed="false">
      <c r="S90" s="0"/>
      <c r="T90" s="0"/>
    </row>
    <row r="91" customFormat="false" ht="12.75" hidden="false" customHeight="false" outlineLevel="0" collapsed="false">
      <c r="S91" s="0"/>
      <c r="T91" s="0"/>
    </row>
    <row r="92" customFormat="false" ht="12.75" hidden="false" customHeight="false" outlineLevel="0" collapsed="false">
      <c r="S92" s="0"/>
      <c r="T92" s="0"/>
    </row>
    <row r="93" customFormat="false" ht="12.75" hidden="false" customHeight="false" outlineLevel="0" collapsed="false">
      <c r="S93" s="0"/>
      <c r="T93" s="0"/>
    </row>
    <row r="94" customFormat="false" ht="12.75" hidden="false" customHeight="false" outlineLevel="0" collapsed="false">
      <c r="Q94" s="200"/>
      <c r="R94" s="0" t="e">
        <f aca="false">ROUND(+(Q94+#REF!)*($L$88),0)</f>
        <v>#REF!</v>
      </c>
    </row>
    <row r="95" customFormat="false" ht="12.75" hidden="false" customHeight="false" outlineLevel="0" collapsed="false">
      <c r="Q95" s="200"/>
      <c r="R95" s="0" t="e">
        <f aca="false">ROUND(+(Q95+#REF!)*($L$88),0)</f>
        <v>#REF!</v>
      </c>
    </row>
    <row r="96" customFormat="false" ht="12.75" hidden="false" customHeight="false" outlineLevel="0" collapsed="false">
      <c r="Q96" s="200"/>
      <c r="R96" s="0" t="e">
        <f aca="false">ROUND(+(Q96+#REF!)*($L$88),0)</f>
        <v>#REF!</v>
      </c>
    </row>
    <row r="97" customFormat="false" ht="12.75" hidden="false" customHeight="false" outlineLevel="0" collapsed="false">
      <c r="Q97" s="200"/>
      <c r="R97" s="0" t="e">
        <f aca="false">ROUND(+(Q97+#REF!)*($L$88),0)</f>
        <v>#REF!</v>
      </c>
    </row>
    <row r="98" customFormat="false" ht="12.75" hidden="false" customHeight="false" outlineLevel="0" collapsed="false">
      <c r="Q98" s="200"/>
      <c r="R98" s="0" t="e">
        <f aca="false">ROUND(+(Q98+#REF!)*($L$88),0)</f>
        <v>#REF!</v>
      </c>
    </row>
    <row r="99" customFormat="false" ht="12.75" hidden="false" customHeight="false" outlineLevel="0" collapsed="false">
      <c r="Q99" s="200"/>
      <c r="R99" s="0" t="e">
        <f aca="false">ROUND(+(Q99+#REF!)*($L$88),0)</f>
        <v>#REF!</v>
      </c>
    </row>
    <row r="100" customFormat="false" ht="12.75" hidden="false" customHeight="false" outlineLevel="0" collapsed="false">
      <c r="Q100" s="200"/>
      <c r="R100" s="0" t="e">
        <f aca="false">ROUND(+(Q100+#REF!)*($L$88),0)</f>
        <v>#REF!</v>
      </c>
    </row>
    <row r="101" customFormat="false" ht="12.75" hidden="false" customHeight="false" outlineLevel="0" collapsed="false">
      <c r="Q101" s="200"/>
      <c r="R101" s="0" t="e">
        <f aca="false">ROUND(+(Q101+#REF!)*($L$88),0)</f>
        <v>#REF!</v>
      </c>
    </row>
    <row r="102" customFormat="false" ht="12.75" hidden="false" customHeight="false" outlineLevel="0" collapsed="false">
      <c r="Q102" s="200"/>
      <c r="R102" s="0" t="e">
        <f aca="false">ROUND(+(Q102+#REF!)*($L$88),0)</f>
        <v>#REF!</v>
      </c>
    </row>
    <row r="103" customFormat="false" ht="12.75" hidden="false" customHeight="false" outlineLevel="0" collapsed="false">
      <c r="Q103" s="200"/>
      <c r="R103" s="0" t="e">
        <f aca="false">ROUND(+(Q103+#REF!)*($L$88),0)</f>
        <v>#REF!</v>
      </c>
    </row>
    <row r="104" customFormat="false" ht="12.75" hidden="false" customHeight="false" outlineLevel="0" collapsed="false">
      <c r="Q104" s="200"/>
      <c r="R104" s="0" t="e">
        <f aca="false">ROUND(+(Q104+#REF!)*($L$88),0)</f>
        <v>#REF!</v>
      </c>
    </row>
    <row r="105" customFormat="false" ht="12.75" hidden="false" customHeight="false" outlineLevel="0" collapsed="false">
      <c r="Q105" s="200"/>
      <c r="R105" s="0" t="e">
        <f aca="false">ROUND(+(Q105+#REF!)*($L$88),0)</f>
        <v>#REF!</v>
      </c>
    </row>
    <row r="106" customFormat="false" ht="12.75" hidden="false" customHeight="false" outlineLevel="0" collapsed="false">
      <c r="Q106" s="200"/>
      <c r="R106" s="0" t="e">
        <f aca="false">ROUND(+(Q106+#REF!)*($L$88),0)</f>
        <v>#REF!</v>
      </c>
    </row>
    <row r="107" customFormat="false" ht="12.75" hidden="false" customHeight="false" outlineLevel="0" collapsed="false">
      <c r="Q107" s="200"/>
      <c r="R107" s="0" t="e">
        <f aca="false">ROUND(+(Q107+#REF!)*($L$88),0)</f>
        <v>#REF!</v>
      </c>
    </row>
    <row r="108" customFormat="false" ht="12.75" hidden="false" customHeight="false" outlineLevel="0" collapsed="false">
      <c r="Q108" s="200"/>
      <c r="R108" s="0" t="e">
        <f aca="false">ROUND(+(Q108+#REF!)*($L$88),0)</f>
        <v>#REF!</v>
      </c>
    </row>
    <row r="109" customFormat="false" ht="12.75" hidden="false" customHeight="false" outlineLevel="0" collapsed="false">
      <c r="Q109" s="200"/>
      <c r="R109" s="0" t="e">
        <f aca="false">ROUND(+(Q109+#REF!)*($L$88),0)</f>
        <v>#REF!</v>
      </c>
    </row>
    <row r="110" customFormat="false" ht="12.75" hidden="false" customHeight="false" outlineLevel="0" collapsed="false">
      <c r="Q110" s="200"/>
      <c r="R110" s="0" t="e">
        <f aca="false">ROUND(+(Q110+#REF!)*($L$88),0)</f>
        <v>#REF!</v>
      </c>
    </row>
    <row r="111" customFormat="false" ht="12.75" hidden="false" customHeight="false" outlineLevel="0" collapsed="false">
      <c r="Q111" s="200"/>
      <c r="R111" s="0" t="e">
        <f aca="false">ROUND(+(Q111+#REF!)*($L$88),0)</f>
        <v>#REF!</v>
      </c>
    </row>
    <row r="112" customFormat="false" ht="12.75" hidden="false" customHeight="false" outlineLevel="0" collapsed="false">
      <c r="Q112" s="200"/>
      <c r="R112" s="0" t="e">
        <f aca="false">ROUND(+(Q112+#REF!)*($L$88),0)</f>
        <v>#REF!</v>
      </c>
    </row>
    <row r="113" customFormat="false" ht="12.75" hidden="false" customHeight="false" outlineLevel="0" collapsed="false">
      <c r="Q113" s="200"/>
      <c r="R113" s="0" t="e">
        <f aca="false">ROUND(+(Q113+#REF!)*($L$88),0)</f>
        <v>#REF!</v>
      </c>
    </row>
    <row r="114" customFormat="false" ht="12.75" hidden="false" customHeight="false" outlineLevel="0" collapsed="false">
      <c r="Q114" s="200"/>
      <c r="R114" s="0" t="e">
        <f aca="false">ROUND(+(Q114+#REF!)*($L$88),0)</f>
        <v>#REF!</v>
      </c>
    </row>
    <row r="115" customFormat="false" ht="12.75" hidden="false" customHeight="false" outlineLevel="0" collapsed="false">
      <c r="Q115" s="200"/>
      <c r="R115" s="0" t="e">
        <f aca="false">ROUND(+(Q115+#REF!)*($L$88),0)</f>
        <v>#REF!</v>
      </c>
    </row>
    <row r="116" customFormat="false" ht="12.75" hidden="false" customHeight="false" outlineLevel="0" collapsed="false">
      <c r="Q116" s="200"/>
      <c r="R116" s="0" t="e">
        <f aca="false">ROUND(+(Q116+#REF!)*($L$88),0)</f>
        <v>#REF!</v>
      </c>
    </row>
    <row r="117" customFormat="false" ht="12.75" hidden="false" customHeight="false" outlineLevel="0" collapsed="false">
      <c r="Q117" s="200"/>
      <c r="R117" s="0" t="e">
        <f aca="false">ROUND(+(Q117+#REF!)*($L$88),0)</f>
        <v>#REF!</v>
      </c>
    </row>
    <row r="118" customFormat="false" ht="12.75" hidden="false" customHeight="false" outlineLevel="0" collapsed="false">
      <c r="Q118" s="200"/>
      <c r="R118" s="0" t="e">
        <f aca="false">ROUND(+(Q118+#REF!)*($L$88),0)</f>
        <v>#REF!</v>
      </c>
    </row>
    <row r="119" customFormat="false" ht="12.75" hidden="false" customHeight="false" outlineLevel="0" collapsed="false">
      <c r="Q119" s="200"/>
      <c r="R119" s="0" t="e">
        <f aca="false">ROUND(+(Q119+#REF!)*($L$88),0)</f>
        <v>#REF!</v>
      </c>
    </row>
    <row r="120" customFormat="false" ht="12.75" hidden="false" customHeight="false" outlineLevel="0" collapsed="false">
      <c r="Q120" s="200"/>
      <c r="R120" s="0" t="e">
        <f aca="false">ROUND(+(Q120+#REF!)*($L$88),0)</f>
        <v>#REF!</v>
      </c>
    </row>
    <row r="121" customFormat="false" ht="12.75" hidden="false" customHeight="false" outlineLevel="0" collapsed="false">
      <c r="Q121" s="200"/>
      <c r="R121" s="0" t="e">
        <f aca="false">ROUND(+(Q121+#REF!)*($L$88),0)</f>
        <v>#REF!</v>
      </c>
    </row>
    <row r="122" customFormat="false" ht="12.75" hidden="false" customHeight="false" outlineLevel="0" collapsed="false">
      <c r="Q122" s="200"/>
      <c r="R122" s="0" t="e">
        <f aca="false">ROUND(+(Q122+#REF!)*($L$88),0)</f>
        <v>#REF!</v>
      </c>
    </row>
    <row r="123" customFormat="false" ht="12.75" hidden="false" customHeight="false" outlineLevel="0" collapsed="false">
      <c r="Q123" s="200"/>
      <c r="R123" s="0" t="e">
        <f aca="false">ROUND(+(Q123+#REF!)*($L$88),0)</f>
        <v>#REF!</v>
      </c>
    </row>
    <row r="124" customFormat="false" ht="12.75" hidden="false" customHeight="false" outlineLevel="0" collapsed="false">
      <c r="Q124" s="200"/>
      <c r="R124" s="0" t="e">
        <f aca="false">ROUND(+(Q124+#REF!)*($L$88),0)</f>
        <v>#REF!</v>
      </c>
    </row>
    <row r="125" customFormat="false" ht="12.75" hidden="false" customHeight="false" outlineLevel="0" collapsed="false">
      <c r="Q125" s="200"/>
      <c r="R125" s="0" t="e">
        <f aca="false">ROUND(+(Q125+#REF!)*($L$88),0)</f>
        <v>#REF!</v>
      </c>
    </row>
    <row r="126" customFormat="false" ht="12.75" hidden="false" customHeight="false" outlineLevel="0" collapsed="false">
      <c r="Q126" s="200"/>
      <c r="R126" s="0" t="e">
        <f aca="false">ROUND(+(Q126+#REF!)*($L$88),0)</f>
        <v>#REF!</v>
      </c>
    </row>
    <row r="127" customFormat="false" ht="12.75" hidden="false" customHeight="false" outlineLevel="0" collapsed="false">
      <c r="Q127" s="200"/>
      <c r="R127" s="0" t="e">
        <f aca="false">ROUND(+(Q127+#REF!)*($L$88),0)</f>
        <v>#REF!</v>
      </c>
    </row>
    <row r="128" customFormat="false" ht="12.75" hidden="false" customHeight="false" outlineLevel="0" collapsed="false">
      <c r="Q128" s="200"/>
      <c r="R128" s="0" t="e">
        <f aca="false">ROUND(+(Q128+#REF!)*($L$88),0)</f>
        <v>#REF!</v>
      </c>
    </row>
    <row r="129" customFormat="false" ht="12.75" hidden="false" customHeight="false" outlineLevel="0" collapsed="false">
      <c r="Q129" s="200"/>
      <c r="R129" s="0" t="e">
        <f aca="false">ROUND(+(Q129+#REF!)*($L$88),0)</f>
        <v>#REF!</v>
      </c>
    </row>
    <row r="130" customFormat="false" ht="12.75" hidden="false" customHeight="false" outlineLevel="0" collapsed="false">
      <c r="Q130" s="200"/>
      <c r="R130" s="0" t="e">
        <f aca="false">ROUND(+(Q130+#REF!)*($L$88),0)</f>
        <v>#REF!</v>
      </c>
    </row>
    <row r="131" customFormat="false" ht="12.75" hidden="false" customHeight="false" outlineLevel="0" collapsed="false">
      <c r="Q131" s="200"/>
      <c r="R131" s="0" t="e">
        <f aca="false">ROUND(+(Q131+#REF!)*($L$88),0)</f>
        <v>#REF!</v>
      </c>
    </row>
    <row r="132" customFormat="false" ht="12.75" hidden="false" customHeight="false" outlineLevel="0" collapsed="false">
      <c r="Q132" s="200"/>
      <c r="R132" s="0" t="e">
        <f aca="false">ROUND(+(Q132+#REF!)*($L$88),0)</f>
        <v>#REF!</v>
      </c>
    </row>
    <row r="133" customFormat="false" ht="12.75" hidden="false" customHeight="false" outlineLevel="0" collapsed="false">
      <c r="Q133" s="200"/>
      <c r="R133" s="0" t="e">
        <f aca="false">ROUND(+(Q133+#REF!)*($L$88),0)</f>
        <v>#REF!</v>
      </c>
    </row>
    <row r="134" customFormat="false" ht="12.75" hidden="false" customHeight="false" outlineLevel="0" collapsed="false">
      <c r="Q134" s="200"/>
      <c r="R134" s="0" t="e">
        <f aca="false">ROUND(+(Q134+#REF!)*($L$88),0)</f>
        <v>#REF!</v>
      </c>
    </row>
    <row r="135" customFormat="false" ht="12.75" hidden="false" customHeight="false" outlineLevel="0" collapsed="false">
      <c r="Q135" s="200"/>
      <c r="R135" s="0" t="e">
        <f aca="false">ROUND(+(Q135+#REF!)*($L$88),0)</f>
        <v>#REF!</v>
      </c>
    </row>
  </sheetData>
  <mergeCells count="5">
    <mergeCell ref="B2:C2"/>
    <mergeCell ref="J2:O2"/>
    <mergeCell ref="B13:C13"/>
    <mergeCell ref="D13:I13"/>
    <mergeCell ref="J13:Q13"/>
  </mergeCells>
  <printOptions headings="false" gridLines="false" gridLinesSet="true" horizontalCentered="false" verticalCentered="false"/>
  <pageMargins left="0.25" right="0.340277777777778" top="0.630555555555556" bottom="0.379861111111111" header="0.390277777777778"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40"/>
  <sheetViews>
    <sheetView showFormulas="false" showGridLines="false" showRowColHeaders="true" showZeros="true" rightToLeft="false" tabSelected="true" showOutlineSymbols="true" defaultGridColor="true" view="normal" topLeftCell="A7" colorId="64" zoomScale="100" zoomScaleNormal="100" zoomScalePageLayoutView="100" workbookViewId="0">
      <selection pane="topLeft" activeCell="P11" activeCellId="0" sqref="P11"/>
    </sheetView>
  </sheetViews>
  <sheetFormatPr defaultColWidth="9.0546875" defaultRowHeight="12.75" customHeight="true" zeroHeight="false" outlineLevelRow="0" outlineLevelCol="0"/>
  <cols>
    <col collapsed="false" customWidth="true" hidden="false" outlineLevel="0" max="2" min="2" style="0" width="1.99"/>
    <col collapsed="false" customWidth="true" hidden="false" outlineLevel="0" max="3" min="3" style="0" width="11.28"/>
    <col collapsed="false" customWidth="true" hidden="false" outlineLevel="0" max="6" min="6" style="0" width="1.56"/>
    <col collapsed="false" customWidth="true" hidden="false" outlineLevel="0" max="7" min="7" style="0" width="8.99"/>
    <col collapsed="false" customWidth="true" hidden="false" outlineLevel="0" max="8" min="8" style="0" width="1.13"/>
    <col collapsed="false" customWidth="true" hidden="false" outlineLevel="0" max="9" min="9" style="0" width="8.99"/>
    <col collapsed="false" customWidth="true" hidden="false" outlineLevel="0" max="10" min="10" style="0" width="1.28"/>
    <col collapsed="false" customWidth="true" hidden="false" outlineLevel="0" max="22" min="11" style="0" width="9.28"/>
    <col collapsed="false" customWidth="true" hidden="false" outlineLevel="0" max="23" min="23" style="0" width="10.28"/>
  </cols>
  <sheetData>
    <row r="1" customFormat="false" ht="12.75" hidden="false" customHeight="false" outlineLevel="0" collapsed="false">
      <c r="A1" s="203" t="s">
        <v>134</v>
      </c>
    </row>
    <row r="2" customFormat="false" ht="12.75" hidden="false" customHeight="false" outlineLevel="0" collapsed="false">
      <c r="A2" s="203"/>
    </row>
    <row r="4" customFormat="false" ht="12.75" hidden="false" customHeight="false" outlineLevel="0" collapsed="false">
      <c r="A4" s="203"/>
      <c r="C4" s="204" t="s">
        <v>135</v>
      </c>
      <c r="D4" s="205" t="n">
        <f aca="false">'Data Entry'!B4</f>
        <v>111721</v>
      </c>
    </row>
    <row r="5" customFormat="false" ht="12.75" hidden="false" customHeight="false" outlineLevel="0" collapsed="false">
      <c r="C5" s="206" t="s">
        <v>136</v>
      </c>
      <c r="D5" s="205" t="n">
        <f aca="false">'Data Entry'!B9</f>
        <v>710</v>
      </c>
      <c r="F5" s="207"/>
      <c r="G5" s="207"/>
      <c r="H5" s="207"/>
      <c r="I5" s="207"/>
      <c r="J5" s="207"/>
      <c r="K5" s="207"/>
      <c r="L5" s="207"/>
      <c r="M5" s="207"/>
      <c r="N5" s="207"/>
      <c r="O5" s="207"/>
    </row>
    <row r="6" customFormat="false" ht="12.75" hidden="false" customHeight="false" outlineLevel="0" collapsed="false">
      <c r="C6" s="206" t="s">
        <v>137</v>
      </c>
      <c r="D6" s="164" t="n">
        <f aca="false">'Data Entry'!G74</f>
        <v>4</v>
      </c>
      <c r="F6" s="207"/>
      <c r="G6" s="207"/>
      <c r="H6" s="207"/>
      <c r="I6" s="207"/>
      <c r="J6" s="207"/>
      <c r="K6" s="207"/>
      <c r="L6" s="207"/>
      <c r="M6" s="207"/>
      <c r="O6" s="208"/>
    </row>
    <row r="7" customFormat="false" ht="12.75" hidden="false" customHeight="false" outlineLevel="0" collapsed="false">
      <c r="F7" s="207"/>
      <c r="G7" s="207"/>
      <c r="H7" s="207"/>
      <c r="I7" s="207"/>
      <c r="J7" s="207"/>
      <c r="K7" s="207"/>
      <c r="L7" s="207"/>
      <c r="M7" s="207"/>
    </row>
    <row r="8" customFormat="false" ht="12.75" hidden="false" customHeight="false" outlineLevel="0" collapsed="false">
      <c r="A8" s="3" t="s">
        <v>138</v>
      </c>
      <c r="B8" s="3"/>
    </row>
    <row r="9" customFormat="false" ht="12.75" hidden="false" customHeight="false" outlineLevel="0" collapsed="false">
      <c r="A9" s="209" t="s">
        <v>139</v>
      </c>
      <c r="B9" s="210"/>
      <c r="C9" s="210" t="s">
        <v>140</v>
      </c>
      <c r="D9" s="210"/>
      <c r="E9" s="210"/>
      <c r="F9" s="210"/>
      <c r="G9" s="209" t="s">
        <v>141</v>
      </c>
      <c r="H9" s="210"/>
      <c r="I9" s="210" t="s">
        <v>142</v>
      </c>
      <c r="J9" s="210"/>
      <c r="K9" s="211" t="s">
        <v>143</v>
      </c>
      <c r="L9" s="212" t="s">
        <v>144</v>
      </c>
      <c r="M9" s="211" t="s">
        <v>145</v>
      </c>
      <c r="N9" s="212" t="s">
        <v>146</v>
      </c>
      <c r="O9" s="211" t="s">
        <v>147</v>
      </c>
      <c r="P9" s="212" t="s">
        <v>148</v>
      </c>
      <c r="Q9" s="211" t="s">
        <v>149</v>
      </c>
      <c r="R9" s="212" t="s">
        <v>150</v>
      </c>
      <c r="S9" s="211" t="s">
        <v>151</v>
      </c>
      <c r="T9" s="212" t="s">
        <v>152</v>
      </c>
      <c r="U9" s="211" t="s">
        <v>153</v>
      </c>
      <c r="V9" s="212" t="s">
        <v>154</v>
      </c>
      <c r="W9" s="211" t="s">
        <v>155</v>
      </c>
      <c r="X9" s="213"/>
      <c r="Y9" s="213"/>
    </row>
    <row r="10" customFormat="false" ht="12.75" hidden="false" customHeight="false" outlineLevel="0" collapsed="false">
      <c r="A10" s="214" t="s">
        <v>156</v>
      </c>
      <c r="B10" s="215"/>
      <c r="C10" s="216" t="s">
        <v>157</v>
      </c>
      <c r="D10" s="216"/>
      <c r="E10" s="216"/>
      <c r="F10" s="217"/>
      <c r="G10" s="218"/>
      <c r="H10" s="215"/>
      <c r="I10" s="219" t="s">
        <v>158</v>
      </c>
      <c r="J10" s="217"/>
      <c r="K10" s="220" t="n">
        <f aca="false">$G$10</f>
        <v>0</v>
      </c>
      <c r="L10" s="221" t="n">
        <f aca="false">$G$10</f>
        <v>0</v>
      </c>
      <c r="M10" s="220" t="n">
        <f aca="false">$G$10</f>
        <v>0</v>
      </c>
      <c r="N10" s="221" t="n">
        <f aca="false">$G$10</f>
        <v>0</v>
      </c>
      <c r="O10" s="220" t="n">
        <f aca="false">$G$10</f>
        <v>0</v>
      </c>
      <c r="P10" s="221" t="n">
        <f aca="false">$G$10</f>
        <v>0</v>
      </c>
      <c r="Q10" s="220" t="n">
        <f aca="false">$G$10</f>
        <v>0</v>
      </c>
      <c r="R10" s="221" t="n">
        <f aca="false">$G$10</f>
        <v>0</v>
      </c>
      <c r="S10" s="220" t="n">
        <f aca="false">$G$10</f>
        <v>0</v>
      </c>
      <c r="T10" s="221" t="n">
        <f aca="false">$G$10</f>
        <v>0</v>
      </c>
      <c r="U10" s="220" t="n">
        <f aca="false">$G$10</f>
        <v>0</v>
      </c>
      <c r="V10" s="222" t="n">
        <f aca="false">$G$10</f>
        <v>0</v>
      </c>
      <c r="W10" s="223" t="n">
        <f aca="false">SUM(K10:V10)</f>
        <v>0</v>
      </c>
    </row>
    <row r="11" customFormat="false" ht="12.75" hidden="false" customHeight="false" outlineLevel="0" collapsed="false">
      <c r="A11" s="224" t="s">
        <v>159</v>
      </c>
      <c r="B11" s="225"/>
      <c r="C11" s="226" t="s">
        <v>160</v>
      </c>
      <c r="D11" s="226"/>
      <c r="E11" s="226"/>
      <c r="F11" s="227"/>
      <c r="G11" s="228" t="n">
        <v>40</v>
      </c>
      <c r="H11" s="225"/>
      <c r="I11" s="229" t="s">
        <v>158</v>
      </c>
      <c r="J11" s="227"/>
      <c r="K11" s="230" t="n">
        <f aca="false">$G$11</f>
        <v>40</v>
      </c>
      <c r="L11" s="231" t="n">
        <f aca="false">$G$11</f>
        <v>40</v>
      </c>
      <c r="M11" s="230" t="n">
        <f aca="false">$G$11</f>
        <v>40</v>
      </c>
      <c r="N11" s="231" t="n">
        <f aca="false">$G$11</f>
        <v>40</v>
      </c>
      <c r="O11" s="230" t="n">
        <f aca="false">$G$11</f>
        <v>40</v>
      </c>
      <c r="P11" s="231" t="n">
        <f aca="false">$G$11</f>
        <v>40</v>
      </c>
      <c r="Q11" s="230" t="n">
        <f aca="false">$G$11</f>
        <v>40</v>
      </c>
      <c r="R11" s="231" t="n">
        <f aca="false">$G$11</f>
        <v>40</v>
      </c>
      <c r="S11" s="230" t="n">
        <f aca="false">$G$11</f>
        <v>40</v>
      </c>
      <c r="T11" s="231" t="n">
        <f aca="false">$G$11</f>
        <v>40</v>
      </c>
      <c r="U11" s="230" t="n">
        <f aca="false">$G$11</f>
        <v>40</v>
      </c>
      <c r="V11" s="232" t="n">
        <f aca="false">$G$11</f>
        <v>40</v>
      </c>
      <c r="W11" s="223" t="n">
        <f aca="false">SUM(K11:V11)</f>
        <v>480</v>
      </c>
    </row>
    <row r="12" customFormat="false" ht="12.75" hidden="false" customHeight="false" outlineLevel="0" collapsed="false">
      <c r="A12" s="224" t="s">
        <v>161</v>
      </c>
      <c r="B12" s="225"/>
      <c r="C12" s="226" t="s">
        <v>162</v>
      </c>
      <c r="D12" s="226"/>
      <c r="E12" s="226"/>
      <c r="F12" s="227"/>
      <c r="G12" s="228" t="n">
        <v>80</v>
      </c>
      <c r="H12" s="225"/>
      <c r="I12" s="229" t="s">
        <v>158</v>
      </c>
      <c r="J12" s="227"/>
      <c r="K12" s="230" t="n">
        <f aca="false">$G$12</f>
        <v>80</v>
      </c>
      <c r="L12" s="231" t="n">
        <f aca="false">$G$12</f>
        <v>80</v>
      </c>
      <c r="M12" s="230" t="n">
        <f aca="false">$G$12</f>
        <v>80</v>
      </c>
      <c r="N12" s="231" t="n">
        <f aca="false">$G$12</f>
        <v>80</v>
      </c>
      <c r="O12" s="230" t="n">
        <f aca="false">$G$12</f>
        <v>80</v>
      </c>
      <c r="P12" s="231" t="n">
        <f aca="false">$G$12</f>
        <v>80</v>
      </c>
      <c r="Q12" s="230" t="n">
        <f aca="false">$G$12</f>
        <v>80</v>
      </c>
      <c r="R12" s="231" t="n">
        <f aca="false">$G$12</f>
        <v>80</v>
      </c>
      <c r="S12" s="230" t="n">
        <f aca="false">$G$12</f>
        <v>80</v>
      </c>
      <c r="T12" s="231" t="n">
        <f aca="false">$G$12</f>
        <v>80</v>
      </c>
      <c r="U12" s="230" t="n">
        <f aca="false">$G$12</f>
        <v>80</v>
      </c>
      <c r="V12" s="232" t="n">
        <f aca="false">$G$12</f>
        <v>80</v>
      </c>
      <c r="W12" s="223" t="n">
        <f aca="false">SUM(K12:V12)</f>
        <v>960</v>
      </c>
    </row>
    <row r="13" customFormat="false" ht="12.75" hidden="false" customHeight="false" outlineLevel="0" collapsed="false">
      <c r="A13" s="224" t="s">
        <v>163</v>
      </c>
      <c r="B13" s="225"/>
      <c r="C13" s="226" t="s">
        <v>164</v>
      </c>
      <c r="D13" s="226"/>
      <c r="E13" s="226"/>
      <c r="F13" s="227"/>
      <c r="G13" s="228" t="n">
        <v>50</v>
      </c>
      <c r="H13" s="225"/>
      <c r="I13" s="229" t="s">
        <v>158</v>
      </c>
      <c r="J13" s="227"/>
      <c r="K13" s="230" t="n">
        <f aca="false">$G$13</f>
        <v>50</v>
      </c>
      <c r="L13" s="231" t="n">
        <f aca="false">$G$13</f>
        <v>50</v>
      </c>
      <c r="M13" s="230" t="n">
        <f aca="false">$G$13</f>
        <v>50</v>
      </c>
      <c r="N13" s="231" t="n">
        <f aca="false">$G$13</f>
        <v>50</v>
      </c>
      <c r="O13" s="230" t="n">
        <f aca="false">$G$13</f>
        <v>50</v>
      </c>
      <c r="P13" s="231" t="n">
        <f aca="false">$G$13</f>
        <v>50</v>
      </c>
      <c r="Q13" s="230" t="n">
        <f aca="false">$G$13</f>
        <v>50</v>
      </c>
      <c r="R13" s="231" t="n">
        <f aca="false">$G$13</f>
        <v>50</v>
      </c>
      <c r="S13" s="230" t="n">
        <f aca="false">$G$13</f>
        <v>50</v>
      </c>
      <c r="T13" s="231" t="n">
        <f aca="false">$G$13</f>
        <v>50</v>
      </c>
      <c r="U13" s="230" t="n">
        <f aca="false">$G$13</f>
        <v>50</v>
      </c>
      <c r="V13" s="232" t="n">
        <f aca="false">$G$13</f>
        <v>50</v>
      </c>
      <c r="W13" s="223" t="n">
        <f aca="false">SUM(K13:V13)</f>
        <v>600</v>
      </c>
    </row>
    <row r="14" customFormat="false" ht="12.75" hidden="false" customHeight="false" outlineLevel="0" collapsed="false">
      <c r="A14" s="224" t="s">
        <v>165</v>
      </c>
      <c r="B14" s="225"/>
      <c r="C14" s="226" t="s">
        <v>166</v>
      </c>
      <c r="D14" s="226"/>
      <c r="E14" s="226"/>
      <c r="F14" s="227"/>
      <c r="G14" s="228" t="n">
        <v>50</v>
      </c>
      <c r="H14" s="225"/>
      <c r="I14" s="229" t="s">
        <v>158</v>
      </c>
      <c r="J14" s="227"/>
      <c r="K14" s="230" t="n">
        <f aca="false">$G$14</f>
        <v>50</v>
      </c>
      <c r="L14" s="231" t="n">
        <f aca="false">$G$14</f>
        <v>50</v>
      </c>
      <c r="M14" s="230" t="n">
        <f aca="false">$G$14</f>
        <v>50</v>
      </c>
      <c r="N14" s="231" t="n">
        <f aca="false">$G$14</f>
        <v>50</v>
      </c>
      <c r="O14" s="230" t="n">
        <f aca="false">$G$14</f>
        <v>50</v>
      </c>
      <c r="P14" s="231" t="n">
        <f aca="false">$G$14</f>
        <v>50</v>
      </c>
      <c r="Q14" s="230" t="n">
        <f aca="false">$G$14</f>
        <v>50</v>
      </c>
      <c r="R14" s="231" t="n">
        <f aca="false">$G$14</f>
        <v>50</v>
      </c>
      <c r="S14" s="230" t="n">
        <f aca="false">$G$14</f>
        <v>50</v>
      </c>
      <c r="T14" s="231" t="n">
        <f aca="false">$G$14</f>
        <v>50</v>
      </c>
      <c r="U14" s="230" t="n">
        <f aca="false">$G$14</f>
        <v>50</v>
      </c>
      <c r="V14" s="232" t="n">
        <f aca="false">$G$14</f>
        <v>50</v>
      </c>
      <c r="W14" s="223" t="n">
        <f aca="false">SUM(K14:V14)</f>
        <v>600</v>
      </c>
    </row>
    <row r="15" customFormat="false" ht="12.75" hidden="false" customHeight="false" outlineLevel="0" collapsed="false">
      <c r="A15" s="224" t="s">
        <v>167</v>
      </c>
      <c r="B15" s="225"/>
      <c r="C15" s="226" t="s">
        <v>168</v>
      </c>
      <c r="D15" s="226"/>
      <c r="E15" s="226"/>
      <c r="F15" s="227"/>
      <c r="G15" s="228" t="n">
        <v>100</v>
      </c>
      <c r="H15" s="225"/>
      <c r="I15" s="229" t="s">
        <v>158</v>
      </c>
      <c r="J15" s="227"/>
      <c r="K15" s="230" t="n">
        <f aca="false">$G$15</f>
        <v>100</v>
      </c>
      <c r="L15" s="231" t="n">
        <f aca="false">$G$15</f>
        <v>100</v>
      </c>
      <c r="M15" s="230" t="n">
        <f aca="false">$G$15</f>
        <v>100</v>
      </c>
      <c r="N15" s="231" t="n">
        <f aca="false">$G$15</f>
        <v>100</v>
      </c>
      <c r="O15" s="230" t="n">
        <f aca="false">$G$15</f>
        <v>100</v>
      </c>
      <c r="P15" s="231" t="n">
        <f aca="false">$G$15</f>
        <v>100</v>
      </c>
      <c r="Q15" s="230" t="n">
        <f aca="false">$G$15</f>
        <v>100</v>
      </c>
      <c r="R15" s="231" t="n">
        <f aca="false">$G$15</f>
        <v>100</v>
      </c>
      <c r="S15" s="230" t="n">
        <f aca="false">$G$15</f>
        <v>100</v>
      </c>
      <c r="T15" s="231" t="n">
        <f aca="false">$G$15</f>
        <v>100</v>
      </c>
      <c r="U15" s="230" t="n">
        <f aca="false">$G$15</f>
        <v>100</v>
      </c>
      <c r="V15" s="232" t="n">
        <f aca="false">$G$15</f>
        <v>100</v>
      </c>
      <c r="W15" s="223" t="n">
        <f aca="false">SUM(K15:V15)</f>
        <v>1200</v>
      </c>
    </row>
    <row r="16" customFormat="false" ht="12.75" hidden="false" customHeight="false" outlineLevel="0" collapsed="false">
      <c r="A16" s="224" t="s">
        <v>169</v>
      </c>
      <c r="B16" s="225"/>
      <c r="C16" s="226" t="s">
        <v>170</v>
      </c>
      <c r="D16" s="226"/>
      <c r="E16" s="226"/>
      <c r="F16" s="227"/>
      <c r="G16" s="224"/>
      <c r="H16" s="233"/>
      <c r="I16" s="234" t="n">
        <v>16.52</v>
      </c>
      <c r="J16" s="235"/>
      <c r="K16" s="236" t="n">
        <f aca="false">+$I16*$D$6</f>
        <v>66.08</v>
      </c>
      <c r="L16" s="237" t="n">
        <f aca="false">+$I16*$D$6</f>
        <v>66.08</v>
      </c>
      <c r="M16" s="238" t="n">
        <f aca="false">+$I16*$D$6</f>
        <v>66.08</v>
      </c>
      <c r="N16" s="237" t="n">
        <f aca="false">+$I16*$D$6</f>
        <v>66.08</v>
      </c>
      <c r="O16" s="238" t="n">
        <f aca="false">+$I16*$D$6</f>
        <v>66.08</v>
      </c>
      <c r="P16" s="237" t="n">
        <f aca="false">+$I16*$D$6</f>
        <v>66.08</v>
      </c>
      <c r="Q16" s="238" t="n">
        <f aca="false">+$I16*$D$6</f>
        <v>66.08</v>
      </c>
      <c r="R16" s="237" t="n">
        <f aca="false">+$I16*$D$6</f>
        <v>66.08</v>
      </c>
      <c r="S16" s="238" t="n">
        <f aca="false">+$I16*$D$6</f>
        <v>66.08</v>
      </c>
      <c r="T16" s="237" t="n">
        <f aca="false">+$I16*$D$6</f>
        <v>66.08</v>
      </c>
      <c r="U16" s="238" t="n">
        <f aca="false">+$I16*$D$6</f>
        <v>66.08</v>
      </c>
      <c r="V16" s="239" t="n">
        <f aca="false">+$I16*$D$6</f>
        <v>66.08</v>
      </c>
      <c r="W16" s="223" t="n">
        <f aca="false">SUM(K16:V16)</f>
        <v>792.96</v>
      </c>
    </row>
    <row r="17" customFormat="false" ht="12.75" hidden="false" customHeight="false" outlineLevel="0" collapsed="false">
      <c r="A17" s="224" t="s">
        <v>171</v>
      </c>
      <c r="B17" s="225"/>
      <c r="C17" s="226" t="s">
        <v>172</v>
      </c>
      <c r="D17" s="226"/>
      <c r="E17" s="226"/>
      <c r="F17" s="227"/>
      <c r="G17" s="224"/>
      <c r="H17" s="233"/>
      <c r="I17" s="240" t="n">
        <f aca="false">0.46/12</f>
        <v>0.0383333333333333</v>
      </c>
      <c r="J17" s="235"/>
      <c r="K17" s="238" t="n">
        <f aca="false">+I17*$D$5</f>
        <v>27.2166666666667</v>
      </c>
      <c r="L17" s="237" t="n">
        <f aca="false">+K17</f>
        <v>27.2166666666667</v>
      </c>
      <c r="M17" s="238" t="n">
        <f aca="false">+L17</f>
        <v>27.2166666666667</v>
      </c>
      <c r="N17" s="237" t="n">
        <f aca="false">+M17</f>
        <v>27.2166666666667</v>
      </c>
      <c r="O17" s="238" t="n">
        <f aca="false">+N17</f>
        <v>27.2166666666667</v>
      </c>
      <c r="P17" s="237" t="n">
        <f aca="false">+O17</f>
        <v>27.2166666666667</v>
      </c>
      <c r="Q17" s="238" t="n">
        <f aca="false">+P17</f>
        <v>27.2166666666667</v>
      </c>
      <c r="R17" s="237" t="n">
        <f aca="false">+Q17</f>
        <v>27.2166666666667</v>
      </c>
      <c r="S17" s="238" t="n">
        <f aca="false">+R17</f>
        <v>27.2166666666667</v>
      </c>
      <c r="T17" s="237" t="n">
        <f aca="false">+S17</f>
        <v>27.2166666666667</v>
      </c>
      <c r="U17" s="238" t="n">
        <f aca="false">+T17</f>
        <v>27.2166666666667</v>
      </c>
      <c r="V17" s="239" t="n">
        <f aca="false">+U17</f>
        <v>27.2166666666667</v>
      </c>
      <c r="W17" s="223" t="n">
        <f aca="false">SUM(K17:V17)</f>
        <v>326.6</v>
      </c>
    </row>
    <row r="18" customFormat="false" ht="12.75" hidden="false" customHeight="false" outlineLevel="0" collapsed="false">
      <c r="A18" s="224" t="s">
        <v>173</v>
      </c>
      <c r="B18" s="225"/>
      <c r="C18" s="226" t="s">
        <v>174</v>
      </c>
      <c r="D18" s="226"/>
      <c r="E18" s="226"/>
      <c r="F18" s="227"/>
      <c r="G18" s="241" t="n">
        <v>50</v>
      </c>
      <c r="H18" s="242"/>
      <c r="I18" s="243" t="n">
        <v>0</v>
      </c>
      <c r="J18" s="244"/>
      <c r="K18" s="241" t="n">
        <f aca="false">$G$18</f>
        <v>50</v>
      </c>
      <c r="L18" s="241" t="n">
        <f aca="false">$G$18</f>
        <v>50</v>
      </c>
      <c r="M18" s="241" t="n">
        <f aca="false">$G$18</f>
        <v>50</v>
      </c>
      <c r="N18" s="241" t="n">
        <f aca="false">$G$18</f>
        <v>50</v>
      </c>
      <c r="O18" s="241" t="n">
        <f aca="false">$G$18</f>
        <v>50</v>
      </c>
      <c r="P18" s="241" t="n">
        <f aca="false">$G$18</f>
        <v>50</v>
      </c>
      <c r="Q18" s="241" t="n">
        <f aca="false">$G$18</f>
        <v>50</v>
      </c>
      <c r="R18" s="241" t="n">
        <f aca="false">$G$18</f>
        <v>50</v>
      </c>
      <c r="S18" s="241" t="n">
        <f aca="false">$G$18</f>
        <v>50</v>
      </c>
      <c r="T18" s="241" t="n">
        <f aca="false">$G$18</f>
        <v>50</v>
      </c>
      <c r="U18" s="241" t="n">
        <f aca="false">$G$18</f>
        <v>50</v>
      </c>
      <c r="V18" s="241" t="n">
        <f aca="false">$G$18</f>
        <v>50</v>
      </c>
      <c r="W18" s="223" t="n">
        <f aca="false">SUM(K18:V18)</f>
        <v>600</v>
      </c>
    </row>
    <row r="19" customFormat="false" ht="12.75" hidden="false" customHeight="false" outlineLevel="0" collapsed="false">
      <c r="A19" s="224" t="s">
        <v>175</v>
      </c>
      <c r="B19" s="225"/>
      <c r="C19" s="226" t="s">
        <v>176</v>
      </c>
      <c r="D19" s="226"/>
      <c r="E19" s="226"/>
      <c r="F19" s="227"/>
      <c r="G19" s="224"/>
      <c r="H19" s="233"/>
      <c r="I19" s="240" t="n">
        <f aca="false">0.79/12</f>
        <v>0.0658333333333333</v>
      </c>
      <c r="J19" s="235"/>
      <c r="K19" s="238" t="n">
        <f aca="false">+I19*$D$5</f>
        <v>46.7416666666667</v>
      </c>
      <c r="L19" s="237" t="n">
        <f aca="false">+K19</f>
        <v>46.7416666666667</v>
      </c>
      <c r="M19" s="238" t="n">
        <f aca="false">+L19</f>
        <v>46.7416666666667</v>
      </c>
      <c r="N19" s="237" t="n">
        <f aca="false">+M19</f>
        <v>46.7416666666667</v>
      </c>
      <c r="O19" s="238" t="n">
        <f aca="false">+N19</f>
        <v>46.7416666666667</v>
      </c>
      <c r="P19" s="237" t="n">
        <f aca="false">+O19</f>
        <v>46.7416666666667</v>
      </c>
      <c r="Q19" s="238" t="n">
        <f aca="false">+P19</f>
        <v>46.7416666666667</v>
      </c>
      <c r="R19" s="237" t="n">
        <f aca="false">+Q19</f>
        <v>46.7416666666667</v>
      </c>
      <c r="S19" s="238" t="n">
        <f aca="false">+R19</f>
        <v>46.7416666666667</v>
      </c>
      <c r="T19" s="237" t="n">
        <f aca="false">+S19</f>
        <v>46.7416666666667</v>
      </c>
      <c r="U19" s="238" t="n">
        <f aca="false">+T19</f>
        <v>46.7416666666667</v>
      </c>
      <c r="V19" s="239" t="n">
        <f aca="false">+U19</f>
        <v>46.7416666666667</v>
      </c>
      <c r="W19" s="223" t="n">
        <f aca="false">SUM(K19:V19)</f>
        <v>560.9</v>
      </c>
    </row>
    <row r="20" customFormat="false" ht="12.75" hidden="false" customHeight="false" outlineLevel="0" collapsed="false">
      <c r="A20" s="224" t="s">
        <v>177</v>
      </c>
      <c r="B20" s="225"/>
      <c r="C20" s="226" t="s">
        <v>178</v>
      </c>
      <c r="D20" s="226"/>
      <c r="E20" s="226"/>
      <c r="F20" s="227"/>
      <c r="G20" s="228"/>
      <c r="H20" s="225"/>
      <c r="I20" s="245" t="s">
        <v>158</v>
      </c>
      <c r="J20" s="227"/>
      <c r="K20" s="230" t="n">
        <f aca="false">$G$20</f>
        <v>0</v>
      </c>
      <c r="L20" s="231" t="n">
        <f aca="false">$G$20</f>
        <v>0</v>
      </c>
      <c r="M20" s="230" t="n">
        <f aca="false">$G$20</f>
        <v>0</v>
      </c>
      <c r="N20" s="231" t="n">
        <f aca="false">$G$20</f>
        <v>0</v>
      </c>
      <c r="O20" s="230" t="n">
        <f aca="false">$G$20</f>
        <v>0</v>
      </c>
      <c r="P20" s="231" t="n">
        <f aca="false">$G$20</f>
        <v>0</v>
      </c>
      <c r="Q20" s="230" t="n">
        <f aca="false">$G$20</f>
        <v>0</v>
      </c>
      <c r="R20" s="231" t="n">
        <f aca="false">$G$20</f>
        <v>0</v>
      </c>
      <c r="S20" s="230" t="n">
        <f aca="false">$G$20</f>
        <v>0</v>
      </c>
      <c r="T20" s="231" t="n">
        <f aca="false">$G$20</f>
        <v>0</v>
      </c>
      <c r="U20" s="230" t="n">
        <f aca="false">$G$20</f>
        <v>0</v>
      </c>
      <c r="V20" s="232" t="n">
        <f aca="false">$G$20</f>
        <v>0</v>
      </c>
      <c r="W20" s="223" t="n">
        <f aca="false">SUM(K20:V20)</f>
        <v>0</v>
      </c>
    </row>
    <row r="21" customFormat="false" ht="12.75" hidden="false" customHeight="false" outlineLevel="0" collapsed="false">
      <c r="A21" s="224" t="s">
        <v>179</v>
      </c>
      <c r="B21" s="225"/>
      <c r="C21" s="226" t="s">
        <v>180</v>
      </c>
      <c r="D21" s="226"/>
      <c r="E21" s="226"/>
      <c r="F21" s="227"/>
      <c r="G21" s="228" t="n">
        <v>4200</v>
      </c>
      <c r="H21" s="225"/>
      <c r="I21" s="245" t="s">
        <v>158</v>
      </c>
      <c r="J21" s="227"/>
      <c r="K21" s="230" t="n">
        <f aca="false">$G$21</f>
        <v>4200</v>
      </c>
      <c r="L21" s="231" t="n">
        <f aca="false">$G$21</f>
        <v>4200</v>
      </c>
      <c r="M21" s="230" t="n">
        <f aca="false">$G$21</f>
        <v>4200</v>
      </c>
      <c r="N21" s="231" t="n">
        <f aca="false">$G$21</f>
        <v>4200</v>
      </c>
      <c r="O21" s="230" t="n">
        <f aca="false">$G$21</f>
        <v>4200</v>
      </c>
      <c r="P21" s="231" t="n">
        <f aca="false">$G$21</f>
        <v>4200</v>
      </c>
      <c r="Q21" s="230" t="n">
        <f aca="false">$G$21</f>
        <v>4200</v>
      </c>
      <c r="R21" s="231" t="n">
        <f aca="false">$G$21</f>
        <v>4200</v>
      </c>
      <c r="S21" s="230" t="n">
        <f aca="false">$G$21</f>
        <v>4200</v>
      </c>
      <c r="T21" s="231" t="n">
        <f aca="false">$G$21</f>
        <v>4200</v>
      </c>
      <c r="U21" s="230" t="n">
        <f aca="false">$G$21</f>
        <v>4200</v>
      </c>
      <c r="V21" s="232" t="n">
        <f aca="false">$G$21</f>
        <v>4200</v>
      </c>
      <c r="W21" s="223" t="n">
        <f aca="false">SUM(K21:V21)</f>
        <v>50400</v>
      </c>
    </row>
    <row r="22" customFormat="false" ht="12.75" hidden="false" customHeight="false" outlineLevel="0" collapsed="false">
      <c r="A22" s="224" t="s">
        <v>181</v>
      </c>
      <c r="B22" s="225"/>
      <c r="C22" s="226" t="s">
        <v>182</v>
      </c>
      <c r="D22" s="226"/>
      <c r="E22" s="226"/>
      <c r="F22" s="227"/>
      <c r="G22" s="228"/>
      <c r="H22" s="225"/>
      <c r="I22" s="245" t="s">
        <v>158</v>
      </c>
      <c r="J22" s="227"/>
      <c r="K22" s="230" t="n">
        <f aca="false">$G$22</f>
        <v>0</v>
      </c>
      <c r="L22" s="231" t="n">
        <f aca="false">$G$22</f>
        <v>0</v>
      </c>
      <c r="M22" s="230" t="n">
        <f aca="false">$G$22</f>
        <v>0</v>
      </c>
      <c r="N22" s="231" t="n">
        <f aca="false">$G$22</f>
        <v>0</v>
      </c>
      <c r="O22" s="230" t="n">
        <f aca="false">$G$22</f>
        <v>0</v>
      </c>
      <c r="P22" s="231" t="n">
        <f aca="false">$G$22</f>
        <v>0</v>
      </c>
      <c r="Q22" s="230" t="n">
        <f aca="false">$G$22</f>
        <v>0</v>
      </c>
      <c r="R22" s="231" t="n">
        <f aca="false">$G$22</f>
        <v>0</v>
      </c>
      <c r="S22" s="230" t="n">
        <f aca="false">$G$22</f>
        <v>0</v>
      </c>
      <c r="T22" s="231" t="n">
        <f aca="false">$G$22</f>
        <v>0</v>
      </c>
      <c r="U22" s="230" t="n">
        <f aca="false">$G$22</f>
        <v>0</v>
      </c>
      <c r="V22" s="232" t="n">
        <f aca="false">$G$22</f>
        <v>0</v>
      </c>
      <c r="W22" s="223" t="n">
        <f aca="false">SUM(K22:V22)</f>
        <v>0</v>
      </c>
    </row>
    <row r="23" customFormat="false" ht="12.75" hidden="false" customHeight="false" outlineLevel="0" collapsed="false">
      <c r="A23" s="224" t="s">
        <v>183</v>
      </c>
      <c r="B23" s="225"/>
      <c r="C23" s="226" t="s">
        <v>184</v>
      </c>
      <c r="D23" s="226"/>
      <c r="E23" s="226"/>
      <c r="F23" s="227"/>
      <c r="G23" s="224"/>
      <c r="H23" s="233"/>
      <c r="I23" s="246" t="n">
        <f aca="false">0.3/12</f>
        <v>0.025</v>
      </c>
      <c r="J23" s="235"/>
      <c r="K23" s="238" t="n">
        <f aca="false">+I23*$D$5</f>
        <v>17.75</v>
      </c>
      <c r="L23" s="237" t="n">
        <f aca="false">+K23</f>
        <v>17.75</v>
      </c>
      <c r="M23" s="238" t="n">
        <f aca="false">+L23</f>
        <v>17.75</v>
      </c>
      <c r="N23" s="237" t="n">
        <f aca="false">+M23</f>
        <v>17.75</v>
      </c>
      <c r="O23" s="238" t="n">
        <f aca="false">+N23</f>
        <v>17.75</v>
      </c>
      <c r="P23" s="237" t="n">
        <f aca="false">+O23</f>
        <v>17.75</v>
      </c>
      <c r="Q23" s="238" t="n">
        <f aca="false">+P23</f>
        <v>17.75</v>
      </c>
      <c r="R23" s="237" t="n">
        <f aca="false">+Q23</f>
        <v>17.75</v>
      </c>
      <c r="S23" s="238" t="n">
        <f aca="false">+R23</f>
        <v>17.75</v>
      </c>
      <c r="T23" s="237" t="n">
        <f aca="false">+S23</f>
        <v>17.75</v>
      </c>
      <c r="U23" s="238" t="n">
        <f aca="false">+T23</f>
        <v>17.75</v>
      </c>
      <c r="V23" s="239" t="n">
        <f aca="false">+U23</f>
        <v>17.75</v>
      </c>
      <c r="W23" s="223" t="n">
        <f aca="false">SUM(K23:V23)</f>
        <v>213</v>
      </c>
    </row>
    <row r="24" customFormat="false" ht="12.75" hidden="false" customHeight="false" outlineLevel="0" collapsed="false">
      <c r="A24" s="224" t="s">
        <v>185</v>
      </c>
      <c r="B24" s="225"/>
      <c r="C24" s="226" t="s">
        <v>186</v>
      </c>
      <c r="D24" s="226"/>
      <c r="E24" s="226"/>
      <c r="F24" s="227"/>
      <c r="G24" s="228"/>
      <c r="H24" s="225"/>
      <c r="I24" s="240" t="s">
        <v>158</v>
      </c>
      <c r="J24" s="227"/>
      <c r="K24" s="230" t="n">
        <f aca="false">$G$24</f>
        <v>0</v>
      </c>
      <c r="L24" s="230" t="n">
        <f aca="false">$G$24</f>
        <v>0</v>
      </c>
      <c r="M24" s="230" t="n">
        <f aca="false">$G$24</f>
        <v>0</v>
      </c>
      <c r="N24" s="230" t="n">
        <f aca="false">$G$24</f>
        <v>0</v>
      </c>
      <c r="O24" s="230" t="n">
        <f aca="false">$G$24</f>
        <v>0</v>
      </c>
      <c r="P24" s="230" t="n">
        <f aca="false">$G$24</f>
        <v>0</v>
      </c>
      <c r="Q24" s="230" t="n">
        <f aca="false">$G$24</f>
        <v>0</v>
      </c>
      <c r="R24" s="230" t="n">
        <f aca="false">$G$24</f>
        <v>0</v>
      </c>
      <c r="S24" s="230" t="n">
        <f aca="false">$G$24</f>
        <v>0</v>
      </c>
      <c r="T24" s="230" t="n">
        <f aca="false">$G$24</f>
        <v>0</v>
      </c>
      <c r="U24" s="230" t="n">
        <f aca="false">$G$24</f>
        <v>0</v>
      </c>
      <c r="V24" s="230" t="n">
        <f aca="false">$G$24</f>
        <v>0</v>
      </c>
      <c r="W24" s="223" t="n">
        <f aca="false">SUM(K24:V24)</f>
        <v>0</v>
      </c>
    </row>
    <row r="25" customFormat="false" ht="12.75" hidden="false" customHeight="false" outlineLevel="0" collapsed="false">
      <c r="A25" s="224" t="s">
        <v>187</v>
      </c>
      <c r="B25" s="225"/>
      <c r="C25" s="226" t="s">
        <v>188</v>
      </c>
      <c r="D25" s="226"/>
      <c r="E25" s="226"/>
      <c r="F25" s="227"/>
      <c r="G25" s="224"/>
      <c r="H25" s="233"/>
      <c r="I25" s="246" t="n">
        <f aca="false">0.5/12</f>
        <v>0.0416666666666667</v>
      </c>
      <c r="J25" s="235"/>
      <c r="K25" s="238" t="n">
        <f aca="false">+I25*$D$5</f>
        <v>29.5833333333333</v>
      </c>
      <c r="L25" s="237" t="n">
        <f aca="false">+K25</f>
        <v>29.5833333333333</v>
      </c>
      <c r="M25" s="238" t="n">
        <f aca="false">+L25</f>
        <v>29.5833333333333</v>
      </c>
      <c r="N25" s="237" t="n">
        <f aca="false">+M25</f>
        <v>29.5833333333333</v>
      </c>
      <c r="O25" s="238" t="n">
        <f aca="false">+N25</f>
        <v>29.5833333333333</v>
      </c>
      <c r="P25" s="237" t="n">
        <f aca="false">+O25</f>
        <v>29.5833333333333</v>
      </c>
      <c r="Q25" s="238" t="n">
        <f aca="false">+P25</f>
        <v>29.5833333333333</v>
      </c>
      <c r="R25" s="237" t="n">
        <f aca="false">+Q25</f>
        <v>29.5833333333333</v>
      </c>
      <c r="S25" s="238" t="n">
        <f aca="false">+R25</f>
        <v>29.5833333333333</v>
      </c>
      <c r="T25" s="237" t="n">
        <f aca="false">+S25</f>
        <v>29.5833333333333</v>
      </c>
      <c r="U25" s="238" t="n">
        <f aca="false">+T25</f>
        <v>29.5833333333333</v>
      </c>
      <c r="V25" s="239" t="n">
        <f aca="false">+U25</f>
        <v>29.5833333333333</v>
      </c>
      <c r="W25" s="223" t="n">
        <f aca="false">SUM(K25:V25)</f>
        <v>355</v>
      </c>
    </row>
    <row r="26" customFormat="false" ht="12.75" hidden="false" customHeight="false" outlineLevel="0" collapsed="false">
      <c r="A26" s="224" t="s">
        <v>189</v>
      </c>
      <c r="B26" s="225"/>
      <c r="C26" s="226" t="s">
        <v>190</v>
      </c>
      <c r="D26" s="226"/>
      <c r="E26" s="226"/>
      <c r="F26" s="227"/>
      <c r="G26" s="228" t="n">
        <v>50</v>
      </c>
      <c r="H26" s="225"/>
      <c r="I26" s="245" t="s">
        <v>158</v>
      </c>
      <c r="J26" s="227"/>
      <c r="K26" s="230" t="n">
        <f aca="false">$G$26</f>
        <v>50</v>
      </c>
      <c r="L26" s="231" t="n">
        <f aca="false">$G$26</f>
        <v>50</v>
      </c>
      <c r="M26" s="230" t="n">
        <f aca="false">$G$26</f>
        <v>50</v>
      </c>
      <c r="N26" s="231" t="n">
        <f aca="false">$G$26</f>
        <v>50</v>
      </c>
      <c r="O26" s="230" t="n">
        <f aca="false">$G$26</f>
        <v>50</v>
      </c>
      <c r="P26" s="231" t="n">
        <f aca="false">$G$26</f>
        <v>50</v>
      </c>
      <c r="Q26" s="230" t="n">
        <f aca="false">$G$26</f>
        <v>50</v>
      </c>
      <c r="R26" s="231" t="n">
        <f aca="false">$G$26</f>
        <v>50</v>
      </c>
      <c r="S26" s="230" t="n">
        <f aca="false">$G$26</f>
        <v>50</v>
      </c>
      <c r="T26" s="231" t="n">
        <f aca="false">$G$26</f>
        <v>50</v>
      </c>
      <c r="U26" s="230" t="n">
        <f aca="false">$G$26</f>
        <v>50</v>
      </c>
      <c r="V26" s="232" t="n">
        <f aca="false">$G$26</f>
        <v>50</v>
      </c>
      <c r="W26" s="223" t="n">
        <f aca="false">SUM(K26:V26)</f>
        <v>600</v>
      </c>
    </row>
    <row r="27" customFormat="false" ht="12.75" hidden="false" customHeight="false" outlineLevel="0" collapsed="false">
      <c r="A27" s="224" t="s">
        <v>191</v>
      </c>
      <c r="B27" s="225"/>
      <c r="C27" s="226" t="s">
        <v>192</v>
      </c>
      <c r="D27" s="226"/>
      <c r="E27" s="226"/>
      <c r="F27" s="227"/>
      <c r="G27" s="228"/>
      <c r="H27" s="225"/>
      <c r="I27" s="245" t="s">
        <v>158</v>
      </c>
      <c r="J27" s="227"/>
      <c r="K27" s="230" t="n">
        <f aca="false">$G$27</f>
        <v>0</v>
      </c>
      <c r="L27" s="231" t="n">
        <f aca="false">$G$27</f>
        <v>0</v>
      </c>
      <c r="M27" s="230" t="n">
        <f aca="false">$G$27</f>
        <v>0</v>
      </c>
      <c r="N27" s="231" t="n">
        <f aca="false">$G$27</f>
        <v>0</v>
      </c>
      <c r="O27" s="230" t="n">
        <f aca="false">$G$27</f>
        <v>0</v>
      </c>
      <c r="P27" s="231" t="n">
        <f aca="false">$G$27</f>
        <v>0</v>
      </c>
      <c r="Q27" s="230" t="n">
        <f aca="false">$G$27</f>
        <v>0</v>
      </c>
      <c r="R27" s="231" t="n">
        <f aca="false">$G$27</f>
        <v>0</v>
      </c>
      <c r="S27" s="230" t="n">
        <f aca="false">$G$27</f>
        <v>0</v>
      </c>
      <c r="T27" s="231" t="n">
        <f aca="false">$G$27</f>
        <v>0</v>
      </c>
      <c r="U27" s="230" t="n">
        <f aca="false">$G$27</f>
        <v>0</v>
      </c>
      <c r="V27" s="232" t="n">
        <f aca="false">$G$27</f>
        <v>0</v>
      </c>
      <c r="W27" s="223" t="n">
        <f aca="false">SUM(K27:V27)</f>
        <v>0</v>
      </c>
    </row>
    <row r="28" customFormat="false" ht="12.75" hidden="false" customHeight="false" outlineLevel="0" collapsed="false">
      <c r="A28" s="224" t="s">
        <v>193</v>
      </c>
      <c r="B28" s="225"/>
      <c r="C28" s="226" t="s">
        <v>194</v>
      </c>
      <c r="D28" s="226"/>
      <c r="E28" s="226"/>
      <c r="F28" s="227"/>
      <c r="G28" s="228"/>
      <c r="H28" s="225"/>
      <c r="I28" s="245" t="s">
        <v>158</v>
      </c>
      <c r="J28" s="227"/>
      <c r="K28" s="230" t="n">
        <f aca="false">$G$28</f>
        <v>0</v>
      </c>
      <c r="L28" s="231" t="n">
        <f aca="false">$G$28</f>
        <v>0</v>
      </c>
      <c r="M28" s="230" t="n">
        <f aca="false">$G$28</f>
        <v>0</v>
      </c>
      <c r="N28" s="231" t="n">
        <f aca="false">$G$28</f>
        <v>0</v>
      </c>
      <c r="O28" s="230" t="n">
        <f aca="false">$G$28</f>
        <v>0</v>
      </c>
      <c r="P28" s="231" t="n">
        <f aca="false">$G$28</f>
        <v>0</v>
      </c>
      <c r="Q28" s="230" t="n">
        <f aca="false">$G$28</f>
        <v>0</v>
      </c>
      <c r="R28" s="231" t="n">
        <f aca="false">$G$28</f>
        <v>0</v>
      </c>
      <c r="S28" s="230" t="n">
        <f aca="false">$G$28</f>
        <v>0</v>
      </c>
      <c r="T28" s="231" t="n">
        <f aca="false">$G$28</f>
        <v>0</v>
      </c>
      <c r="U28" s="230" t="n">
        <f aca="false">$G$28</f>
        <v>0</v>
      </c>
      <c r="V28" s="232" t="n">
        <f aca="false">$G$28</f>
        <v>0</v>
      </c>
      <c r="W28" s="223" t="n">
        <f aca="false">SUM(K28:V28)</f>
        <v>0</v>
      </c>
    </row>
    <row r="29" customFormat="false" ht="12.75" hidden="false" customHeight="false" outlineLevel="0" collapsed="false">
      <c r="A29" s="224" t="s">
        <v>195</v>
      </c>
      <c r="B29" s="225"/>
      <c r="C29" s="226" t="s">
        <v>196</v>
      </c>
      <c r="D29" s="226"/>
      <c r="E29" s="226"/>
      <c r="F29" s="227"/>
      <c r="G29" s="224"/>
      <c r="H29" s="233"/>
      <c r="I29" s="246" t="n">
        <v>16.25</v>
      </c>
      <c r="J29" s="235"/>
      <c r="K29" s="236" t="n">
        <f aca="false">+I29*$D$6</f>
        <v>65</v>
      </c>
      <c r="L29" s="237" t="n">
        <f aca="false">+K29</f>
        <v>65</v>
      </c>
      <c r="M29" s="238" t="n">
        <f aca="false">+L29</f>
        <v>65</v>
      </c>
      <c r="N29" s="237" t="n">
        <f aca="false">+M29</f>
        <v>65</v>
      </c>
      <c r="O29" s="238" t="n">
        <f aca="false">+N29</f>
        <v>65</v>
      </c>
      <c r="P29" s="237" t="n">
        <f aca="false">+O29</f>
        <v>65</v>
      </c>
      <c r="Q29" s="238" t="n">
        <f aca="false">+P29</f>
        <v>65</v>
      </c>
      <c r="R29" s="237" t="n">
        <f aca="false">+Q29</f>
        <v>65</v>
      </c>
      <c r="S29" s="238" t="n">
        <f aca="false">+R29</f>
        <v>65</v>
      </c>
      <c r="T29" s="237" t="n">
        <f aca="false">+S29</f>
        <v>65</v>
      </c>
      <c r="U29" s="238" t="n">
        <f aca="false">+T29</f>
        <v>65</v>
      </c>
      <c r="V29" s="239" t="n">
        <f aca="false">+U29</f>
        <v>65</v>
      </c>
      <c r="W29" s="223" t="n">
        <f aca="false">SUM(K29:V29)</f>
        <v>780</v>
      </c>
    </row>
    <row r="30" customFormat="false" ht="12.75" hidden="false" customHeight="false" outlineLevel="0" collapsed="false">
      <c r="A30" s="224" t="s">
        <v>197</v>
      </c>
      <c r="B30" s="225"/>
      <c r="C30" s="226" t="s">
        <v>198</v>
      </c>
      <c r="D30" s="226"/>
      <c r="E30" s="226"/>
      <c r="F30" s="227"/>
      <c r="G30" s="224"/>
      <c r="H30" s="233"/>
      <c r="I30" s="246" t="n">
        <f aca="false">25/12</f>
        <v>2.08333333333333</v>
      </c>
      <c r="J30" s="235"/>
      <c r="K30" s="238" t="n">
        <f aca="false">+I30*$D$5</f>
        <v>1479.16666666667</v>
      </c>
      <c r="L30" s="237" t="n">
        <f aca="false">+K30</f>
        <v>1479.16666666667</v>
      </c>
      <c r="M30" s="238" t="n">
        <f aca="false">+L30</f>
        <v>1479.16666666667</v>
      </c>
      <c r="N30" s="237" t="n">
        <f aca="false">+M30</f>
        <v>1479.16666666667</v>
      </c>
      <c r="O30" s="238" t="n">
        <f aca="false">+N30</f>
        <v>1479.16666666667</v>
      </c>
      <c r="P30" s="237" t="n">
        <f aca="false">+O30</f>
        <v>1479.16666666667</v>
      </c>
      <c r="Q30" s="238" t="n">
        <f aca="false">+P30</f>
        <v>1479.16666666667</v>
      </c>
      <c r="R30" s="237" t="n">
        <f aca="false">+Q30</f>
        <v>1479.16666666667</v>
      </c>
      <c r="S30" s="238" t="n">
        <f aca="false">+R30</f>
        <v>1479.16666666667</v>
      </c>
      <c r="T30" s="237" t="n">
        <f aca="false">+S30</f>
        <v>1479.16666666667</v>
      </c>
      <c r="U30" s="238" t="n">
        <f aca="false">+T30</f>
        <v>1479.16666666667</v>
      </c>
      <c r="V30" s="239" t="n">
        <f aca="false">+U30</f>
        <v>1479.16666666667</v>
      </c>
      <c r="W30" s="223" t="n">
        <f aca="false">SUM(K30:V30)</f>
        <v>17750</v>
      </c>
    </row>
    <row r="31" customFormat="false" ht="12.75" hidden="false" customHeight="false" outlineLevel="0" collapsed="false">
      <c r="A31" s="27" t="s">
        <v>199</v>
      </c>
      <c r="B31" s="31"/>
      <c r="C31" s="32" t="s">
        <v>200</v>
      </c>
      <c r="D31" s="32"/>
      <c r="E31" s="32"/>
      <c r="F31" s="33"/>
      <c r="G31" s="165" t="n">
        <v>57</v>
      </c>
      <c r="H31" s="31"/>
      <c r="I31" s="247" t="s">
        <v>158</v>
      </c>
      <c r="J31" s="33"/>
      <c r="K31" s="248" t="n">
        <f aca="false">$G$31</f>
        <v>57</v>
      </c>
      <c r="L31" s="249" t="n">
        <f aca="false">$G$31</f>
        <v>57</v>
      </c>
      <c r="M31" s="248" t="n">
        <f aca="false">$G$31</f>
        <v>57</v>
      </c>
      <c r="N31" s="249" t="n">
        <f aca="false">$G$31</f>
        <v>57</v>
      </c>
      <c r="O31" s="248" t="n">
        <f aca="false">$G$31</f>
        <v>57</v>
      </c>
      <c r="P31" s="249" t="n">
        <f aca="false">$G$31</f>
        <v>57</v>
      </c>
      <c r="Q31" s="248" t="n">
        <f aca="false">$G$31</f>
        <v>57</v>
      </c>
      <c r="R31" s="249" t="n">
        <f aca="false">$G$31</f>
        <v>57</v>
      </c>
      <c r="S31" s="248" t="n">
        <f aca="false">$G$31</f>
        <v>57</v>
      </c>
      <c r="T31" s="249" t="n">
        <f aca="false">$G$31</f>
        <v>57</v>
      </c>
      <c r="U31" s="248" t="n">
        <f aca="false">$G$31</f>
        <v>57</v>
      </c>
      <c r="V31" s="250" t="n">
        <f aca="false">$G$31</f>
        <v>57</v>
      </c>
      <c r="W31" s="223" t="n">
        <f aca="false">SUM(K31:V31)</f>
        <v>684</v>
      </c>
    </row>
    <row r="32" customFormat="false" ht="3" hidden="false" customHeight="true" outlineLevel="0" collapsed="false">
      <c r="A32" s="34"/>
      <c r="B32" s="35"/>
      <c r="C32" s="35"/>
      <c r="D32" s="35"/>
      <c r="E32" s="35"/>
      <c r="F32" s="35"/>
      <c r="G32" s="35"/>
      <c r="H32" s="35"/>
      <c r="I32" s="35"/>
      <c r="J32" s="35"/>
      <c r="K32" s="251"/>
      <c r="L32" s="251"/>
      <c r="M32" s="251"/>
      <c r="N32" s="251"/>
      <c r="O32" s="251"/>
      <c r="P32" s="251"/>
      <c r="Q32" s="251"/>
      <c r="R32" s="251"/>
      <c r="S32" s="251"/>
      <c r="T32" s="251"/>
      <c r="U32" s="251"/>
      <c r="V32" s="252"/>
      <c r="W32" s="253"/>
    </row>
    <row r="33" customFormat="false" ht="12.75" hidden="false" customHeight="false" outlineLevel="0" collapsed="false">
      <c r="A33" s="201"/>
      <c r="B33" s="254"/>
      <c r="C33" s="255"/>
      <c r="D33" s="254"/>
      <c r="E33" s="254"/>
      <c r="F33" s="254"/>
      <c r="G33" s="254"/>
      <c r="H33" s="254"/>
      <c r="I33" s="254"/>
      <c r="J33" s="255" t="s">
        <v>155</v>
      </c>
      <c r="K33" s="223" t="n">
        <f aca="false">SUM(K10:K31)</f>
        <v>6408.53833333333</v>
      </c>
      <c r="L33" s="223" t="n">
        <f aca="false">SUM(L10:L31)</f>
        <v>6408.53833333333</v>
      </c>
      <c r="M33" s="223" t="n">
        <f aca="false">SUM(M10:M31)</f>
        <v>6408.53833333333</v>
      </c>
      <c r="N33" s="223" t="n">
        <f aca="false">SUM(N10:N31)</f>
        <v>6408.53833333333</v>
      </c>
      <c r="O33" s="223" t="n">
        <f aca="false">SUM(O10:O31)</f>
        <v>6408.53833333333</v>
      </c>
      <c r="P33" s="223" t="n">
        <f aca="false">SUM(P10:P31)</f>
        <v>6408.53833333333</v>
      </c>
      <c r="Q33" s="223" t="n">
        <f aca="false">SUM(Q10:Q31)</f>
        <v>6408.53833333333</v>
      </c>
      <c r="R33" s="223" t="n">
        <f aca="false">SUM(R10:R31)</f>
        <v>6408.53833333333</v>
      </c>
      <c r="S33" s="223" t="n">
        <f aca="false">SUM(S10:S31)</f>
        <v>6408.53833333333</v>
      </c>
      <c r="T33" s="223" t="n">
        <f aca="false">SUM(T10:T31)</f>
        <v>6408.53833333333</v>
      </c>
      <c r="U33" s="223" t="n">
        <f aca="false">SUM(U10:U31)</f>
        <v>6408.53833333333</v>
      </c>
      <c r="V33" s="223" t="n">
        <f aca="false">SUM(V10:V31)</f>
        <v>6408.53833333333</v>
      </c>
      <c r="W33" s="223" t="n">
        <f aca="false">SUM(W10:W31)</f>
        <v>76902.46</v>
      </c>
    </row>
    <row r="38" customFormat="false" ht="12.75" hidden="false" customHeight="false" outlineLevel="0" collapsed="false">
      <c r="D38" s="207"/>
    </row>
    <row r="39" customFormat="false" ht="12.75" hidden="false" customHeight="false" outlineLevel="0" collapsed="false">
      <c r="D39" s="207"/>
    </row>
    <row r="40" customFormat="false" ht="12.75" hidden="false" customHeight="false" outlineLevel="0" collapsed="false">
      <c r="D40" s="207"/>
    </row>
  </sheetData>
  <mergeCells count="1">
    <mergeCell ref="C9:E9"/>
  </mergeCells>
  <printOptions headings="false" gridLines="false" gridLinesSet="true" horizontalCentered="false" verticalCentered="false"/>
  <pageMargins left="0.25" right="0.25"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84"/>
  <sheetViews>
    <sheetView showFormulas="false" showGridLines="false" showRowColHeaders="true" showZeros="true" rightToLeft="false" tabSelected="false" showOutlineSymbols="true" defaultGridColor="true" view="normal" topLeftCell="A34" colorId="64" zoomScale="85" zoomScaleNormal="85" zoomScalePageLayoutView="100" workbookViewId="0">
      <selection pane="topLeft" activeCell="W29" activeCellId="0" sqref="W29"/>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2" min="2" style="0" width="34.28"/>
    <col collapsed="false" customWidth="true" hidden="false" outlineLevel="0" max="3" min="3" style="0" width="3.99"/>
    <col collapsed="false" customWidth="true" hidden="false" outlineLevel="0" max="4" min="4" style="0" width="0.85"/>
    <col collapsed="false" customWidth="true" hidden="false" outlineLevel="0" max="5" min="5" style="0" width="8.7"/>
    <col collapsed="false" customWidth="true" hidden="false" outlineLevel="0" max="6" min="6" style="0" width="0.41"/>
    <col collapsed="false" customWidth="true" hidden="false" outlineLevel="0" max="7" min="7" style="0" width="8.7"/>
    <col collapsed="false" customWidth="true" hidden="false" outlineLevel="0" max="8" min="8" style="0" width="0.41"/>
    <col collapsed="false" customWidth="true" hidden="false" outlineLevel="0" max="9" min="9" style="0" width="10.71"/>
    <col collapsed="false" customWidth="true" hidden="false" outlineLevel="0" max="10" min="10" style="0" width="8.7"/>
    <col collapsed="false" customWidth="true" hidden="false" outlineLevel="0" max="11" min="11" style="256" width="8.7"/>
    <col collapsed="false" customWidth="true" hidden="true" outlineLevel="0" max="21" min="12" style="256" width="8.7"/>
    <col collapsed="false" customWidth="true" hidden="false" outlineLevel="0" max="22" min="22" style="256" width="8.7"/>
    <col collapsed="false" customWidth="true" hidden="false" outlineLevel="0" max="23" min="23" style="256" width="10.56"/>
    <col collapsed="false" customWidth="true" hidden="false" outlineLevel="0" max="24" min="24" style="256" width="0.41"/>
    <col collapsed="false" customWidth="true" hidden="false" outlineLevel="0" max="25" min="25" style="256" width="9.85"/>
    <col collapsed="false" customWidth="true" hidden="false" outlineLevel="0" max="26" min="26" style="0" width="0.7"/>
    <col collapsed="false" customWidth="true" hidden="false" outlineLevel="0" max="27" min="27" style="0" width="9.7"/>
  </cols>
  <sheetData>
    <row r="1" customFormat="false" ht="12.75" hidden="false" customHeight="false" outlineLevel="0" collapsed="false">
      <c r="A1" s="257" t="s">
        <v>201</v>
      </c>
      <c r="B1" s="257"/>
      <c r="C1" s="133"/>
      <c r="D1" s="133"/>
      <c r="E1" s="133"/>
      <c r="F1" s="133"/>
      <c r="G1" s="133"/>
      <c r="H1" s="133"/>
      <c r="I1" s="134"/>
    </row>
    <row r="2" customFormat="false" ht="15.75" hidden="false" customHeight="false" outlineLevel="0" collapsed="false">
      <c r="B2" s="258" t="s">
        <v>202</v>
      </c>
    </row>
    <row r="3" customFormat="false" ht="4.5" hidden="false" customHeight="true" outlineLevel="0" collapsed="false"/>
    <row r="4" customFormat="false" ht="12.75" hidden="false" customHeight="false" outlineLevel="0" collapsed="false">
      <c r="A4" s="259" t="n">
        <f aca="false">'Data Entry'!B2</f>
        <v>366</v>
      </c>
      <c r="B4" s="260" t="s">
        <v>203</v>
      </c>
      <c r="D4" s="68"/>
      <c r="E4" s="68"/>
      <c r="F4" s="68"/>
      <c r="G4" s="67"/>
      <c r="H4" s="67"/>
      <c r="I4" s="67"/>
      <c r="J4" s="67"/>
    </row>
    <row r="5" customFormat="false" ht="3.75" hidden="false" customHeight="true" outlineLevel="0" collapsed="false">
      <c r="E5" s="89"/>
      <c r="F5" s="89"/>
    </row>
    <row r="6" customFormat="false" ht="12.75" hidden="false" customHeight="false" outlineLevel="0" collapsed="false">
      <c r="A6" s="261" t="n">
        <f aca="false">'Data Entry'!B4</f>
        <v>111721</v>
      </c>
      <c r="B6" s="260" t="s">
        <v>204</v>
      </c>
      <c r="D6" s="68"/>
      <c r="E6" s="68"/>
      <c r="F6" s="68"/>
      <c r="G6" s="67"/>
      <c r="H6" s="67"/>
      <c r="I6" s="67"/>
    </row>
    <row r="7" customFormat="false" ht="3" hidden="false" customHeight="true" outlineLevel="0" collapsed="false">
      <c r="A7" s="262"/>
      <c r="B7" s="260"/>
      <c r="D7" s="68"/>
      <c r="E7" s="68"/>
      <c r="F7" s="68"/>
      <c r="G7" s="67"/>
      <c r="H7" s="67"/>
      <c r="I7" s="67"/>
    </row>
    <row r="8" customFormat="false" ht="12.75" hidden="false" customHeight="false" outlineLevel="0" collapsed="false">
      <c r="A8" s="259" t="n">
        <f aca="false">'Data Entry'!B6</f>
        <v>749</v>
      </c>
      <c r="B8" s="260" t="s">
        <v>205</v>
      </c>
      <c r="D8" s="68"/>
      <c r="E8" s="68"/>
      <c r="F8" s="68"/>
      <c r="G8" s="67"/>
      <c r="H8" s="67"/>
      <c r="I8" s="67"/>
    </row>
    <row r="9" customFormat="false" ht="3" hidden="false" customHeight="true" outlineLevel="0" collapsed="false">
      <c r="A9" s="141"/>
      <c r="C9" s="4"/>
      <c r="D9" s="4"/>
      <c r="F9" s="263"/>
    </row>
    <row r="10" customFormat="false" ht="12.75" hidden="false" customHeight="false" outlineLevel="0" collapsed="false">
      <c r="A10" s="126" t="s">
        <v>206</v>
      </c>
      <c r="B10" s="264"/>
      <c r="C10" s="126" t="n">
        <v>4</v>
      </c>
      <c r="D10" s="67"/>
      <c r="E10" s="68"/>
      <c r="F10" s="68"/>
    </row>
    <row r="11" customFormat="false" ht="12.75" hidden="false" customHeight="false" outlineLevel="0" collapsed="false">
      <c r="A11" s="126" t="s">
        <v>207</v>
      </c>
      <c r="B11" s="264"/>
      <c r="C11" s="205" t="n">
        <f aca="false">'Data Entry'!G74</f>
        <v>4</v>
      </c>
      <c r="D11" s="68"/>
      <c r="E11" s="265"/>
      <c r="F11" s="68"/>
    </row>
    <row r="12" customFormat="false" ht="6.75" hidden="false" customHeight="true" outlineLevel="0" collapsed="false">
      <c r="D12" s="68"/>
      <c r="E12" s="265"/>
      <c r="F12" s="68"/>
    </row>
    <row r="13" customFormat="false" ht="12.75" hidden="false" customHeight="false" outlineLevel="0" collapsed="false">
      <c r="A13" s="266" t="s">
        <v>208</v>
      </c>
      <c r="B13" s="16" t="s">
        <v>209</v>
      </c>
      <c r="C13" s="18"/>
      <c r="D13" s="19"/>
      <c r="E13" s="267" t="n">
        <v>2000</v>
      </c>
      <c r="F13" s="25"/>
      <c r="G13" s="13"/>
      <c r="H13" s="3"/>
      <c r="I13" s="13" t="n">
        <v>2000</v>
      </c>
      <c r="K13" s="268"/>
      <c r="L13" s="268"/>
      <c r="M13" s="268"/>
      <c r="N13" s="268"/>
      <c r="O13" s="268"/>
      <c r="P13" s="268"/>
      <c r="Q13" s="268"/>
      <c r="R13" s="268"/>
      <c r="S13" s="268"/>
      <c r="T13" s="268"/>
      <c r="U13" s="268"/>
      <c r="V13" s="268"/>
      <c r="W13" s="269" t="n">
        <v>2001</v>
      </c>
      <c r="Y13" s="270" t="s">
        <v>210</v>
      </c>
      <c r="Z13" s="271"/>
      <c r="AA13" s="270" t="s">
        <v>211</v>
      </c>
    </row>
    <row r="14" customFormat="false" ht="12.75" hidden="false" customHeight="false" outlineLevel="0" collapsed="false">
      <c r="A14" s="272" t="s">
        <v>212</v>
      </c>
      <c r="B14" s="273"/>
      <c r="C14" s="274"/>
      <c r="D14" s="20"/>
      <c r="E14" s="98" t="s">
        <v>213</v>
      </c>
      <c r="F14" s="275"/>
      <c r="G14" s="30" t="s">
        <v>214</v>
      </c>
      <c r="H14" s="3"/>
      <c r="I14" s="30" t="s">
        <v>215</v>
      </c>
      <c r="J14" s="3"/>
      <c r="K14" s="276" t="s">
        <v>143</v>
      </c>
      <c r="L14" s="276" t="s">
        <v>144</v>
      </c>
      <c r="M14" s="276" t="s">
        <v>145</v>
      </c>
      <c r="N14" s="276" t="s">
        <v>146</v>
      </c>
      <c r="O14" s="276" t="s">
        <v>147</v>
      </c>
      <c r="P14" s="276" t="s">
        <v>148</v>
      </c>
      <c r="Q14" s="276" t="s">
        <v>149</v>
      </c>
      <c r="R14" s="276" t="s">
        <v>150</v>
      </c>
      <c r="S14" s="276" t="s">
        <v>151</v>
      </c>
      <c r="T14" s="276" t="s">
        <v>152</v>
      </c>
      <c r="U14" s="276" t="s">
        <v>153</v>
      </c>
      <c r="V14" s="276" t="s">
        <v>154</v>
      </c>
      <c r="W14" s="277" t="s">
        <v>155</v>
      </c>
      <c r="X14" s="278"/>
      <c r="Y14" s="279" t="s">
        <v>216</v>
      </c>
      <c r="Z14" s="271"/>
      <c r="AA14" s="280" t="s">
        <v>216</v>
      </c>
    </row>
    <row r="15" customFormat="false" ht="12.75" hidden="false" customHeight="false" outlineLevel="0" collapsed="false">
      <c r="A15" s="281" t="s">
        <v>217</v>
      </c>
      <c r="B15" s="225"/>
      <c r="C15" s="227"/>
      <c r="D15" s="19"/>
      <c r="E15" s="282"/>
      <c r="F15" s="283"/>
      <c r="G15" s="284"/>
      <c r="H15" s="256"/>
      <c r="I15" s="284" t="n">
        <f aca="false">E15+G15</f>
        <v>0</v>
      </c>
      <c r="K15" s="284"/>
      <c r="L15" s="284"/>
      <c r="M15" s="284"/>
      <c r="N15" s="284"/>
      <c r="O15" s="284"/>
      <c r="P15" s="284"/>
      <c r="Q15" s="284"/>
      <c r="R15" s="284"/>
      <c r="S15" s="284"/>
      <c r="T15" s="284"/>
      <c r="U15" s="284"/>
      <c r="V15" s="284"/>
      <c r="W15" s="284"/>
      <c r="Y15" s="284"/>
      <c r="Z15" s="285"/>
      <c r="AA15" s="284"/>
    </row>
    <row r="16" customFormat="false" ht="12.75" hidden="false" customHeight="false" outlineLevel="0" collapsed="false">
      <c r="A16" s="224" t="n">
        <v>52000500</v>
      </c>
      <c r="B16" s="225" t="s">
        <v>218</v>
      </c>
      <c r="C16" s="227"/>
      <c r="D16" s="19"/>
      <c r="E16" s="282" t="n">
        <v>356460</v>
      </c>
      <c r="F16" s="283"/>
      <c r="G16" s="284" t="n">
        <v>77825</v>
      </c>
      <c r="H16" s="256"/>
      <c r="I16" s="284" t="n">
        <f aca="false">E16+G16</f>
        <v>434285</v>
      </c>
      <c r="K16" s="238" t="n">
        <f aca="false">+'Proll Data'!$F73</f>
        <v>22826</v>
      </c>
      <c r="L16" s="238" t="n">
        <f aca="false">+'Proll Data'!$F73</f>
        <v>22826</v>
      </c>
      <c r="M16" s="238" t="n">
        <f aca="false">+'Proll Data'!$F73</f>
        <v>22826</v>
      </c>
      <c r="N16" s="238" t="n">
        <f aca="false">+'Proll Data'!$F73</f>
        <v>22826</v>
      </c>
      <c r="O16" s="238" t="n">
        <f aca="false">+'Proll Data'!$F73</f>
        <v>22826</v>
      </c>
      <c r="P16" s="238" t="n">
        <f aca="false">+'Proll Data'!$F73</f>
        <v>22826</v>
      </c>
      <c r="Q16" s="238" t="n">
        <f aca="false">+'Proll Data'!$F73</f>
        <v>22826</v>
      </c>
      <c r="R16" s="238" t="n">
        <f aca="false">+'Proll Data'!$F73</f>
        <v>22826</v>
      </c>
      <c r="S16" s="238" t="n">
        <f aca="false">+'Proll Data'!$F73</f>
        <v>22826</v>
      </c>
      <c r="T16" s="238" t="n">
        <f aca="false">+'Proll Data'!$F73</f>
        <v>22826</v>
      </c>
      <c r="U16" s="238" t="n">
        <f aca="false">+'Proll Data'!$F73</f>
        <v>22826</v>
      </c>
      <c r="V16" s="238" t="n">
        <f aca="false">+'Proll Data'!$F73</f>
        <v>22826</v>
      </c>
      <c r="W16" s="284" t="n">
        <f aca="false">SUM(K16:V16)</f>
        <v>273912</v>
      </c>
      <c r="Y16" s="284" t="n">
        <f aca="false">W16-E16</f>
        <v>-82548</v>
      </c>
      <c r="Z16" s="256"/>
      <c r="AA16" s="284" t="n">
        <f aca="false">W16-I16</f>
        <v>-160373</v>
      </c>
    </row>
    <row r="17" customFormat="false" ht="12.75" hidden="false" customHeight="false" outlineLevel="0" collapsed="false">
      <c r="A17" s="224" t="n">
        <v>52002500</v>
      </c>
      <c r="B17" s="225" t="s">
        <v>219</v>
      </c>
      <c r="C17" s="227"/>
      <c r="D17" s="19"/>
      <c r="E17" s="282" t="n">
        <v>15012</v>
      </c>
      <c r="F17" s="283"/>
      <c r="G17" s="284" t="n">
        <v>-13000</v>
      </c>
      <c r="H17" s="256"/>
      <c r="I17" s="284" t="n">
        <f aca="false">E17+G17</f>
        <v>2012</v>
      </c>
      <c r="K17" s="284" t="n">
        <v>1250</v>
      </c>
      <c r="L17" s="284" t="n">
        <f aca="false">$K17</f>
        <v>1250</v>
      </c>
      <c r="M17" s="284" t="n">
        <f aca="false">$K17</f>
        <v>1250</v>
      </c>
      <c r="N17" s="284" t="n">
        <f aca="false">$K17</f>
        <v>1250</v>
      </c>
      <c r="O17" s="284" t="n">
        <f aca="false">$K17</f>
        <v>1250</v>
      </c>
      <c r="P17" s="284" t="n">
        <f aca="false">$K17</f>
        <v>1250</v>
      </c>
      <c r="Q17" s="284" t="n">
        <f aca="false">$K17</f>
        <v>1250</v>
      </c>
      <c r="R17" s="284" t="n">
        <f aca="false">$K17</f>
        <v>1250</v>
      </c>
      <c r="S17" s="284" t="n">
        <f aca="false">$K17</f>
        <v>1250</v>
      </c>
      <c r="T17" s="284" t="n">
        <f aca="false">$K17</f>
        <v>1250</v>
      </c>
      <c r="U17" s="284" t="n">
        <f aca="false">$K17</f>
        <v>1250</v>
      </c>
      <c r="V17" s="284" t="n">
        <f aca="false">$K17</f>
        <v>1250</v>
      </c>
      <c r="W17" s="284" t="n">
        <f aca="false">SUM(K17:V17)</f>
        <v>15000</v>
      </c>
      <c r="Y17" s="284" t="n">
        <f aca="false">W17-E17</f>
        <v>-12</v>
      </c>
      <c r="Z17" s="285"/>
      <c r="AA17" s="284" t="n">
        <f aca="false">W17-I17</f>
        <v>12988</v>
      </c>
    </row>
    <row r="18" customFormat="false" ht="12.75" hidden="false" customHeight="false" outlineLevel="0" collapsed="false">
      <c r="A18" s="224" t="n">
        <v>52003000</v>
      </c>
      <c r="B18" s="225" t="s">
        <v>220</v>
      </c>
      <c r="C18" s="227"/>
      <c r="D18" s="19"/>
      <c r="E18" s="282" t="n">
        <v>0</v>
      </c>
      <c r="F18" s="283"/>
      <c r="G18" s="284"/>
      <c r="H18" s="256"/>
      <c r="I18" s="284" t="n">
        <f aca="false">E18+G18</f>
        <v>0</v>
      </c>
      <c r="K18" s="284" t="n">
        <v>0</v>
      </c>
      <c r="L18" s="284" t="n">
        <f aca="false">$K18</f>
        <v>0</v>
      </c>
      <c r="M18" s="284" t="n">
        <f aca="false">$K18</f>
        <v>0</v>
      </c>
      <c r="N18" s="284" t="n">
        <f aca="false">$K18</f>
        <v>0</v>
      </c>
      <c r="O18" s="284" t="n">
        <f aca="false">$K18</f>
        <v>0</v>
      </c>
      <c r="P18" s="284" t="n">
        <f aca="false">$K18</f>
        <v>0</v>
      </c>
      <c r="Q18" s="284" t="n">
        <f aca="false">$K18</f>
        <v>0</v>
      </c>
      <c r="R18" s="284" t="n">
        <f aca="false">$K18</f>
        <v>0</v>
      </c>
      <c r="S18" s="284" t="n">
        <f aca="false">$K18</f>
        <v>0</v>
      </c>
      <c r="T18" s="284" t="n">
        <f aca="false">$K18</f>
        <v>0</v>
      </c>
      <c r="U18" s="284" t="n">
        <f aca="false">$K18</f>
        <v>0</v>
      </c>
      <c r="V18" s="284" t="n">
        <f aca="false">$K18</f>
        <v>0</v>
      </c>
      <c r="W18" s="284" t="n">
        <f aca="false">SUM(K18:V18)</f>
        <v>0</v>
      </c>
      <c r="Y18" s="284" t="n">
        <f aca="false">W18-E18</f>
        <v>0</v>
      </c>
      <c r="Z18" s="285"/>
      <c r="AA18" s="284" t="n">
        <f aca="false">W18-I18</f>
        <v>0</v>
      </c>
    </row>
    <row r="19" customFormat="false" ht="12.75" hidden="false" customHeight="false" outlineLevel="0" collapsed="false">
      <c r="A19" s="224" t="n">
        <v>52003500</v>
      </c>
      <c r="B19" s="225" t="s">
        <v>221</v>
      </c>
      <c r="C19" s="227"/>
      <c r="D19" s="19"/>
      <c r="E19" s="282" t="n">
        <v>9300</v>
      </c>
      <c r="F19" s="283"/>
      <c r="G19" s="284" t="n">
        <v>-5000</v>
      </c>
      <c r="H19" s="256"/>
      <c r="I19" s="284" t="n">
        <f aca="false">E19+G19</f>
        <v>4300</v>
      </c>
      <c r="K19" s="284" t="n">
        <v>775</v>
      </c>
      <c r="L19" s="284" t="n">
        <f aca="false">$K19</f>
        <v>775</v>
      </c>
      <c r="M19" s="284" t="n">
        <f aca="false">$K19</f>
        <v>775</v>
      </c>
      <c r="N19" s="284" t="n">
        <f aca="false">$K19</f>
        <v>775</v>
      </c>
      <c r="O19" s="284" t="n">
        <f aca="false">$K19</f>
        <v>775</v>
      </c>
      <c r="P19" s="284" t="n">
        <f aca="false">$K19</f>
        <v>775</v>
      </c>
      <c r="Q19" s="284" t="n">
        <f aca="false">$K19</f>
        <v>775</v>
      </c>
      <c r="R19" s="284" t="n">
        <f aca="false">$K19</f>
        <v>775</v>
      </c>
      <c r="S19" s="284" t="n">
        <f aca="false">$K19</f>
        <v>775</v>
      </c>
      <c r="T19" s="284" t="n">
        <f aca="false">$K19</f>
        <v>775</v>
      </c>
      <c r="U19" s="284" t="n">
        <f aca="false">$K19</f>
        <v>775</v>
      </c>
      <c r="V19" s="284" t="n">
        <f aca="false">$K19</f>
        <v>775</v>
      </c>
      <c r="W19" s="284" t="n">
        <f aca="false">SUM(K19:V19)</f>
        <v>9300</v>
      </c>
      <c r="Y19" s="284" t="n">
        <f aca="false">W19-E19</f>
        <v>0</v>
      </c>
      <c r="Z19" s="285"/>
      <c r="AA19" s="284" t="n">
        <f aca="false">W19-I19</f>
        <v>5000</v>
      </c>
    </row>
    <row r="20" customFormat="false" ht="12.75" hidden="false" customHeight="false" outlineLevel="0" collapsed="false">
      <c r="A20" s="224" t="n">
        <v>52002000</v>
      </c>
      <c r="B20" s="225" t="s">
        <v>222</v>
      </c>
      <c r="C20" s="227"/>
      <c r="D20" s="19"/>
      <c r="E20" s="282" t="n">
        <v>0</v>
      </c>
      <c r="F20" s="283"/>
      <c r="G20" s="284"/>
      <c r="H20" s="256"/>
      <c r="I20" s="284" t="n">
        <f aca="false">E20+G20</f>
        <v>0</v>
      </c>
      <c r="K20" s="284" t="n">
        <v>0</v>
      </c>
      <c r="L20" s="284" t="n">
        <f aca="false">$K20</f>
        <v>0</v>
      </c>
      <c r="M20" s="284" t="n">
        <f aca="false">$K20</f>
        <v>0</v>
      </c>
      <c r="N20" s="284" t="n">
        <f aca="false">$K20</f>
        <v>0</v>
      </c>
      <c r="O20" s="284" t="n">
        <f aca="false">$K20</f>
        <v>0</v>
      </c>
      <c r="P20" s="284" t="n">
        <f aca="false">$K20</f>
        <v>0</v>
      </c>
      <c r="Q20" s="284" t="n">
        <f aca="false">$K20</f>
        <v>0</v>
      </c>
      <c r="R20" s="284" t="n">
        <f aca="false">$K20</f>
        <v>0</v>
      </c>
      <c r="S20" s="284" t="n">
        <f aca="false">$K20</f>
        <v>0</v>
      </c>
      <c r="T20" s="284" t="n">
        <f aca="false">$K20</f>
        <v>0</v>
      </c>
      <c r="U20" s="284" t="n">
        <f aca="false">$K20</f>
        <v>0</v>
      </c>
      <c r="V20" s="284" t="n">
        <f aca="false">$K20</f>
        <v>0</v>
      </c>
      <c r="W20" s="284" t="n">
        <f aca="false">SUM(K20:V20)</f>
        <v>0</v>
      </c>
      <c r="Y20" s="284" t="n">
        <f aca="false">W20-E20</f>
        <v>0</v>
      </c>
      <c r="Z20" s="285"/>
      <c r="AA20" s="284" t="n">
        <f aca="false">W20-I20</f>
        <v>0</v>
      </c>
    </row>
    <row r="21" customFormat="false" ht="12.75" hidden="false" customHeight="false" outlineLevel="0" collapsed="false">
      <c r="A21" s="224" t="n">
        <v>52004000</v>
      </c>
      <c r="B21" s="225" t="s">
        <v>223</v>
      </c>
      <c r="C21" s="227"/>
      <c r="D21" s="19"/>
      <c r="E21" s="282" t="n">
        <v>0</v>
      </c>
      <c r="F21" s="283"/>
      <c r="G21" s="284"/>
      <c r="H21" s="256"/>
      <c r="I21" s="284" t="n">
        <f aca="false">E21+G21</f>
        <v>0</v>
      </c>
      <c r="K21" s="284" t="n">
        <v>0</v>
      </c>
      <c r="L21" s="284" t="n">
        <f aca="false">$K21</f>
        <v>0</v>
      </c>
      <c r="M21" s="284" t="n">
        <f aca="false">$K21</f>
        <v>0</v>
      </c>
      <c r="N21" s="284" t="n">
        <f aca="false">$K21</f>
        <v>0</v>
      </c>
      <c r="O21" s="284" t="n">
        <f aca="false">$K21</f>
        <v>0</v>
      </c>
      <c r="P21" s="284" t="n">
        <f aca="false">$K21</f>
        <v>0</v>
      </c>
      <c r="Q21" s="284" t="n">
        <f aca="false">$K21</f>
        <v>0</v>
      </c>
      <c r="R21" s="284" t="n">
        <f aca="false">$K21</f>
        <v>0</v>
      </c>
      <c r="S21" s="284" t="n">
        <f aca="false">$K21</f>
        <v>0</v>
      </c>
      <c r="T21" s="284" t="n">
        <f aca="false">$K21</f>
        <v>0</v>
      </c>
      <c r="U21" s="284" t="n">
        <f aca="false">$K21</f>
        <v>0</v>
      </c>
      <c r="V21" s="284" t="n">
        <f aca="false">$K21</f>
        <v>0</v>
      </c>
      <c r="W21" s="284" t="n">
        <f aca="false">SUM(K21:V21)</f>
        <v>0</v>
      </c>
      <c r="Y21" s="284" t="n">
        <f aca="false">W21-E21</f>
        <v>0</v>
      </c>
      <c r="Z21" s="285"/>
      <c r="AA21" s="284" t="n">
        <f aca="false">W21-I21</f>
        <v>0</v>
      </c>
    </row>
    <row r="22" customFormat="false" ht="12.75" hidden="false" customHeight="false" outlineLevel="0" collapsed="false">
      <c r="A22" s="224" t="n">
        <v>52004500</v>
      </c>
      <c r="B22" s="225" t="s">
        <v>224</v>
      </c>
      <c r="C22" s="227"/>
      <c r="D22" s="19"/>
      <c r="E22" s="282" t="n">
        <v>0</v>
      </c>
      <c r="F22" s="283"/>
      <c r="G22" s="284"/>
      <c r="H22" s="256"/>
      <c r="I22" s="284" t="n">
        <f aca="false">E22+G22</f>
        <v>0</v>
      </c>
      <c r="K22" s="284" t="n">
        <v>0</v>
      </c>
      <c r="L22" s="284" t="n">
        <f aca="false">$K22</f>
        <v>0</v>
      </c>
      <c r="M22" s="284" t="n">
        <f aca="false">$K22</f>
        <v>0</v>
      </c>
      <c r="N22" s="284" t="n">
        <f aca="false">$K22</f>
        <v>0</v>
      </c>
      <c r="O22" s="284" t="n">
        <f aca="false">$K22</f>
        <v>0</v>
      </c>
      <c r="P22" s="284" t="n">
        <f aca="false">$K22</f>
        <v>0</v>
      </c>
      <c r="Q22" s="284" t="n">
        <f aca="false">$K22</f>
        <v>0</v>
      </c>
      <c r="R22" s="284" t="n">
        <f aca="false">$K22</f>
        <v>0</v>
      </c>
      <c r="S22" s="284" t="n">
        <f aca="false">$K22</f>
        <v>0</v>
      </c>
      <c r="T22" s="284" t="n">
        <f aca="false">$K22</f>
        <v>0</v>
      </c>
      <c r="U22" s="284" t="n">
        <f aca="false">$K22</f>
        <v>0</v>
      </c>
      <c r="V22" s="284" t="n">
        <f aca="false">$K22</f>
        <v>0</v>
      </c>
      <c r="W22" s="284" t="n">
        <f aca="false">SUM(K22:V22)</f>
        <v>0</v>
      </c>
      <c r="Y22" s="284" t="n">
        <f aca="false">W22-E22</f>
        <v>0</v>
      </c>
      <c r="Z22" s="285"/>
      <c r="AA22" s="284" t="n">
        <f aca="false">W22-I22</f>
        <v>0</v>
      </c>
    </row>
    <row r="23" customFormat="false" ht="12.75" hidden="false" customHeight="false" outlineLevel="0" collapsed="false">
      <c r="A23" s="224" t="n">
        <v>53500500</v>
      </c>
      <c r="B23" s="225" t="s">
        <v>225</v>
      </c>
      <c r="C23" s="227"/>
      <c r="D23" s="19"/>
      <c r="E23" s="282" t="n">
        <v>0</v>
      </c>
      <c r="F23" s="283"/>
      <c r="G23" s="284"/>
      <c r="H23" s="256"/>
      <c r="I23" s="284" t="n">
        <f aca="false">E23+G23</f>
        <v>0</v>
      </c>
      <c r="K23" s="284" t="n">
        <v>0</v>
      </c>
      <c r="L23" s="284" t="n">
        <f aca="false">$K23</f>
        <v>0</v>
      </c>
      <c r="M23" s="284" t="n">
        <f aca="false">$K23</f>
        <v>0</v>
      </c>
      <c r="N23" s="284" t="n">
        <f aca="false">$K23</f>
        <v>0</v>
      </c>
      <c r="O23" s="284" t="n">
        <f aca="false">$K23</f>
        <v>0</v>
      </c>
      <c r="P23" s="284" t="n">
        <f aca="false">$K23</f>
        <v>0</v>
      </c>
      <c r="Q23" s="284" t="n">
        <f aca="false">$K23</f>
        <v>0</v>
      </c>
      <c r="R23" s="284" t="n">
        <f aca="false">$K23</f>
        <v>0</v>
      </c>
      <c r="S23" s="284" t="n">
        <f aca="false">$K23</f>
        <v>0</v>
      </c>
      <c r="T23" s="284" t="n">
        <f aca="false">$K23</f>
        <v>0</v>
      </c>
      <c r="U23" s="284" t="n">
        <f aca="false">$K23</f>
        <v>0</v>
      </c>
      <c r="V23" s="284" t="n">
        <f aca="false">$K23</f>
        <v>0</v>
      </c>
      <c r="W23" s="284" t="n">
        <f aca="false">SUM(K23:V23)</f>
        <v>0</v>
      </c>
      <c r="Y23" s="284" t="n">
        <f aca="false">W23-E23</f>
        <v>0</v>
      </c>
      <c r="Z23" s="285"/>
      <c r="AA23" s="284" t="n">
        <f aca="false">W23-I23</f>
        <v>0</v>
      </c>
    </row>
    <row r="24" customFormat="false" ht="12.75" hidden="false" customHeight="false" outlineLevel="0" collapsed="false">
      <c r="A24" s="224" t="n">
        <v>52504000</v>
      </c>
      <c r="B24" s="225" t="s">
        <v>226</v>
      </c>
      <c r="C24" s="227"/>
      <c r="D24" s="19"/>
      <c r="E24" s="282" t="n">
        <v>0</v>
      </c>
      <c r="F24" s="283"/>
      <c r="G24" s="284"/>
      <c r="H24" s="256"/>
      <c r="I24" s="284" t="n">
        <f aca="false">E24+G24</f>
        <v>0</v>
      </c>
      <c r="K24" s="284" t="n">
        <v>0</v>
      </c>
      <c r="L24" s="284" t="n">
        <f aca="false">$K24</f>
        <v>0</v>
      </c>
      <c r="M24" s="284" t="n">
        <f aca="false">$K24</f>
        <v>0</v>
      </c>
      <c r="N24" s="284" t="n">
        <f aca="false">$K24</f>
        <v>0</v>
      </c>
      <c r="O24" s="284" t="n">
        <f aca="false">$K24</f>
        <v>0</v>
      </c>
      <c r="P24" s="284" t="n">
        <f aca="false">$K24</f>
        <v>0</v>
      </c>
      <c r="Q24" s="284" t="n">
        <f aca="false">$K24</f>
        <v>0</v>
      </c>
      <c r="R24" s="284" t="n">
        <f aca="false">$K24</f>
        <v>0</v>
      </c>
      <c r="S24" s="284" t="n">
        <f aca="false">$K24</f>
        <v>0</v>
      </c>
      <c r="T24" s="284" t="n">
        <f aca="false">$K24</f>
        <v>0</v>
      </c>
      <c r="U24" s="284" t="n">
        <f aca="false">$K24</f>
        <v>0</v>
      </c>
      <c r="V24" s="284" t="n">
        <f aca="false">$K24</f>
        <v>0</v>
      </c>
      <c r="W24" s="284" t="n">
        <f aca="false">SUM(K24:V24)</f>
        <v>0</v>
      </c>
      <c r="Y24" s="284" t="n">
        <f aca="false">W24-E24</f>
        <v>0</v>
      </c>
      <c r="Z24" s="285"/>
      <c r="AA24" s="284" t="n">
        <f aca="false">W24-I24</f>
        <v>0</v>
      </c>
    </row>
    <row r="25" customFormat="false" ht="12.75" hidden="false" customHeight="false" outlineLevel="0" collapsed="false">
      <c r="A25" s="224" t="n">
        <v>52504100</v>
      </c>
      <c r="B25" s="225" t="s">
        <v>227</v>
      </c>
      <c r="C25" s="227"/>
      <c r="D25" s="19"/>
      <c r="E25" s="282" t="n">
        <v>0</v>
      </c>
      <c r="F25" s="283"/>
      <c r="G25" s="284"/>
      <c r="H25" s="256"/>
      <c r="I25" s="284" t="n">
        <f aca="false">E25+G25</f>
        <v>0</v>
      </c>
      <c r="K25" s="284" t="n">
        <v>0</v>
      </c>
      <c r="L25" s="284" t="n">
        <f aca="false">$K25</f>
        <v>0</v>
      </c>
      <c r="M25" s="284" t="n">
        <f aca="false">$K25</f>
        <v>0</v>
      </c>
      <c r="N25" s="284" t="n">
        <f aca="false">$K25</f>
        <v>0</v>
      </c>
      <c r="O25" s="284" t="n">
        <f aca="false">$K25</f>
        <v>0</v>
      </c>
      <c r="P25" s="284" t="n">
        <f aca="false">$K25</f>
        <v>0</v>
      </c>
      <c r="Q25" s="284" t="n">
        <f aca="false">$K25</f>
        <v>0</v>
      </c>
      <c r="R25" s="284" t="n">
        <f aca="false">$K25</f>
        <v>0</v>
      </c>
      <c r="S25" s="284" t="n">
        <f aca="false">$K25</f>
        <v>0</v>
      </c>
      <c r="T25" s="284" t="n">
        <f aca="false">$K25</f>
        <v>0</v>
      </c>
      <c r="U25" s="284" t="n">
        <f aca="false">$K25</f>
        <v>0</v>
      </c>
      <c r="V25" s="284" t="n">
        <f aca="false">$K25</f>
        <v>0</v>
      </c>
      <c r="W25" s="284" t="n">
        <f aca="false">SUM(K25:V25)</f>
        <v>0</v>
      </c>
      <c r="Y25" s="284" t="n">
        <f aca="false">W25-E25</f>
        <v>0</v>
      </c>
      <c r="Z25" s="285"/>
      <c r="AA25" s="284" t="n">
        <f aca="false">W25-I25</f>
        <v>0</v>
      </c>
    </row>
    <row r="26" customFormat="false" ht="12.75" hidden="false" customHeight="false" outlineLevel="0" collapsed="false">
      <c r="A26" s="224" t="n">
        <v>52508100</v>
      </c>
      <c r="B26" s="225" t="s">
        <v>228</v>
      </c>
      <c r="C26" s="227"/>
      <c r="D26" s="19"/>
      <c r="E26" s="282" t="n">
        <v>0</v>
      </c>
      <c r="F26" s="283"/>
      <c r="G26" s="284"/>
      <c r="H26" s="256"/>
      <c r="I26" s="284" t="n">
        <f aca="false">E26+G26</f>
        <v>0</v>
      </c>
      <c r="K26" s="284" t="n">
        <v>0</v>
      </c>
      <c r="L26" s="284" t="n">
        <f aca="false">$K26</f>
        <v>0</v>
      </c>
      <c r="M26" s="284" t="n">
        <f aca="false">$K26</f>
        <v>0</v>
      </c>
      <c r="N26" s="284" t="n">
        <f aca="false">$K26</f>
        <v>0</v>
      </c>
      <c r="O26" s="284" t="n">
        <f aca="false">$K26</f>
        <v>0</v>
      </c>
      <c r="P26" s="284" t="n">
        <f aca="false">$K26</f>
        <v>0</v>
      </c>
      <c r="Q26" s="284" t="n">
        <f aca="false">$K26</f>
        <v>0</v>
      </c>
      <c r="R26" s="284" t="n">
        <f aca="false">$K26</f>
        <v>0</v>
      </c>
      <c r="S26" s="284" t="n">
        <f aca="false">$K26</f>
        <v>0</v>
      </c>
      <c r="T26" s="284" t="n">
        <f aca="false">$K26</f>
        <v>0</v>
      </c>
      <c r="U26" s="284" t="n">
        <f aca="false">$K26</f>
        <v>0</v>
      </c>
      <c r="V26" s="284" t="n">
        <f aca="false">$K26</f>
        <v>0</v>
      </c>
      <c r="W26" s="284" t="n">
        <f aca="false">SUM(K26:V26)</f>
        <v>0</v>
      </c>
      <c r="Y26" s="284" t="n">
        <f aca="false">W26-E26</f>
        <v>0</v>
      </c>
      <c r="Z26" s="285"/>
      <c r="AA26" s="284" t="n">
        <f aca="false">W26-I26</f>
        <v>0</v>
      </c>
    </row>
    <row r="27" customFormat="false" ht="12.75" hidden="false" customHeight="false" outlineLevel="0" collapsed="false">
      <c r="A27" s="224" t="n">
        <v>53900000</v>
      </c>
      <c r="B27" s="225" t="s">
        <v>194</v>
      </c>
      <c r="C27" s="227"/>
      <c r="D27" s="19"/>
      <c r="E27" s="282" t="n">
        <v>2935</v>
      </c>
      <c r="F27" s="283"/>
      <c r="G27" s="284" t="n">
        <v>-2500</v>
      </c>
      <c r="H27" s="256"/>
      <c r="I27" s="284" t="n">
        <f aca="false">E27+G27</f>
        <v>435</v>
      </c>
      <c r="K27" s="284" t="n">
        <v>30</v>
      </c>
      <c r="L27" s="284" t="n">
        <f aca="false">$K27</f>
        <v>30</v>
      </c>
      <c r="M27" s="284" t="n">
        <f aca="false">$K27</f>
        <v>30</v>
      </c>
      <c r="N27" s="284" t="n">
        <f aca="false">$K27</f>
        <v>30</v>
      </c>
      <c r="O27" s="284" t="n">
        <f aca="false">$K27</f>
        <v>30</v>
      </c>
      <c r="P27" s="284" t="n">
        <f aca="false">$K27</f>
        <v>30</v>
      </c>
      <c r="Q27" s="284" t="n">
        <f aca="false">$K27</f>
        <v>30</v>
      </c>
      <c r="R27" s="284" t="n">
        <f aca="false">$K27</f>
        <v>30</v>
      </c>
      <c r="S27" s="284" t="n">
        <f aca="false">$K27</f>
        <v>30</v>
      </c>
      <c r="T27" s="284" t="n">
        <f aca="false">$K27</f>
        <v>30</v>
      </c>
      <c r="U27" s="284" t="n">
        <f aca="false">$K27</f>
        <v>30</v>
      </c>
      <c r="V27" s="284" t="n">
        <f aca="false">$K27</f>
        <v>30</v>
      </c>
      <c r="W27" s="284" t="n">
        <f aca="false">SUM(K27:V27)</f>
        <v>360</v>
      </c>
      <c r="Y27" s="284" t="n">
        <f aca="false">W27-E27</f>
        <v>-2575</v>
      </c>
      <c r="Z27" s="285"/>
      <c r="AA27" s="284" t="n">
        <f aca="false">W27-I27</f>
        <v>-75</v>
      </c>
    </row>
    <row r="28" customFormat="false" ht="12.75" hidden="false" customHeight="false" outlineLevel="0" collapsed="false">
      <c r="A28" s="224" t="n">
        <v>53600000</v>
      </c>
      <c r="B28" s="225" t="s">
        <v>229</v>
      </c>
      <c r="C28" s="227"/>
      <c r="D28" s="19"/>
      <c r="E28" s="282" t="n">
        <v>2304</v>
      </c>
      <c r="F28" s="283"/>
      <c r="G28" s="284"/>
      <c r="H28" s="256"/>
      <c r="I28" s="284" t="n">
        <f aca="false">E28+G28</f>
        <v>2304</v>
      </c>
      <c r="K28" s="284" t="n">
        <v>200</v>
      </c>
      <c r="L28" s="284" t="n">
        <f aca="false">$K28</f>
        <v>200</v>
      </c>
      <c r="M28" s="284" t="n">
        <f aca="false">$K28</f>
        <v>200</v>
      </c>
      <c r="N28" s="284" t="n">
        <f aca="false">$K28</f>
        <v>200</v>
      </c>
      <c r="O28" s="284" t="n">
        <f aca="false">$K28</f>
        <v>200</v>
      </c>
      <c r="P28" s="284" t="n">
        <f aca="false">$K28</f>
        <v>200</v>
      </c>
      <c r="Q28" s="284" t="n">
        <f aca="false">$K28</f>
        <v>200</v>
      </c>
      <c r="R28" s="284" t="n">
        <f aca="false">$K28</f>
        <v>200</v>
      </c>
      <c r="S28" s="284" t="n">
        <f aca="false">$K28</f>
        <v>200</v>
      </c>
      <c r="T28" s="284" t="n">
        <f aca="false">$K28</f>
        <v>200</v>
      </c>
      <c r="U28" s="284" t="n">
        <f aca="false">$K28</f>
        <v>200</v>
      </c>
      <c r="V28" s="284" t="n">
        <f aca="false">$K28</f>
        <v>200</v>
      </c>
      <c r="W28" s="284" t="n">
        <f aca="false">SUM(K28:V28)</f>
        <v>2400</v>
      </c>
      <c r="Y28" s="284" t="n">
        <f aca="false">W28-E28</f>
        <v>96</v>
      </c>
      <c r="Z28" s="285"/>
      <c r="AA28" s="284" t="n">
        <f aca="false">W28-I28</f>
        <v>96</v>
      </c>
    </row>
    <row r="29" customFormat="false" ht="12.75" hidden="false" customHeight="false" outlineLevel="0" collapsed="false">
      <c r="A29" s="224" t="n">
        <v>52503500</v>
      </c>
      <c r="B29" s="225" t="s">
        <v>230</v>
      </c>
      <c r="C29" s="227"/>
      <c r="D29" s="19"/>
      <c r="E29" s="282" t="n">
        <v>640</v>
      </c>
      <c r="F29" s="283"/>
      <c r="G29" s="284"/>
      <c r="H29" s="256"/>
      <c r="I29" s="284" t="n">
        <f aca="false">E29+G29</f>
        <v>640</v>
      </c>
      <c r="K29" s="284" t="n">
        <v>0</v>
      </c>
      <c r="L29" s="284" t="n">
        <f aca="false">$K29</f>
        <v>0</v>
      </c>
      <c r="M29" s="284" t="n">
        <f aca="false">$K29</f>
        <v>0</v>
      </c>
      <c r="N29" s="284" t="n">
        <f aca="false">$K29</f>
        <v>0</v>
      </c>
      <c r="O29" s="284" t="n">
        <f aca="false">$K29</f>
        <v>0</v>
      </c>
      <c r="P29" s="284" t="n">
        <f aca="false">$K29</f>
        <v>0</v>
      </c>
      <c r="Q29" s="284" t="n">
        <f aca="false">$K29</f>
        <v>0</v>
      </c>
      <c r="R29" s="284" t="n">
        <f aca="false">$K29</f>
        <v>0</v>
      </c>
      <c r="S29" s="284" t="n">
        <f aca="false">$K29</f>
        <v>0</v>
      </c>
      <c r="T29" s="284" t="n">
        <f aca="false">$K29</f>
        <v>0</v>
      </c>
      <c r="U29" s="284" t="n">
        <f aca="false">$K29</f>
        <v>0</v>
      </c>
      <c r="V29" s="284" t="n">
        <f aca="false">$K29</f>
        <v>0</v>
      </c>
      <c r="W29" s="284" t="n">
        <f aca="false">SUM(K29:V29)</f>
        <v>0</v>
      </c>
      <c r="Y29" s="284" t="n">
        <f aca="false">W29-E29</f>
        <v>-640</v>
      </c>
      <c r="Z29" s="285"/>
      <c r="AA29" s="284" t="n">
        <f aca="false">W29-I29</f>
        <v>-640</v>
      </c>
    </row>
    <row r="30" customFormat="false" ht="12.75" hidden="false" customHeight="false" outlineLevel="0" collapsed="false">
      <c r="A30" s="224" t="n">
        <v>52507000</v>
      </c>
      <c r="B30" s="225" t="s">
        <v>231</v>
      </c>
      <c r="C30" s="227"/>
      <c r="D30" s="19"/>
      <c r="E30" s="282" t="n">
        <v>0</v>
      </c>
      <c r="F30" s="283"/>
      <c r="G30" s="284"/>
      <c r="H30" s="256"/>
      <c r="I30" s="284" t="n">
        <f aca="false">E30+G30</f>
        <v>0</v>
      </c>
      <c r="K30" s="284" t="n">
        <v>0</v>
      </c>
      <c r="L30" s="284" t="n">
        <f aca="false">$K30</f>
        <v>0</v>
      </c>
      <c r="M30" s="284" t="n">
        <f aca="false">$K30</f>
        <v>0</v>
      </c>
      <c r="N30" s="284" t="n">
        <f aca="false">$K30</f>
        <v>0</v>
      </c>
      <c r="O30" s="284" t="n">
        <f aca="false">$K30</f>
        <v>0</v>
      </c>
      <c r="P30" s="284" t="n">
        <f aca="false">$K30</f>
        <v>0</v>
      </c>
      <c r="Q30" s="284" t="n">
        <f aca="false">$K30</f>
        <v>0</v>
      </c>
      <c r="R30" s="284" t="n">
        <f aca="false">$K30</f>
        <v>0</v>
      </c>
      <c r="S30" s="284" t="n">
        <f aca="false">$K30</f>
        <v>0</v>
      </c>
      <c r="T30" s="284" t="n">
        <f aca="false">$K30</f>
        <v>0</v>
      </c>
      <c r="U30" s="284" t="n">
        <f aca="false">$K30</f>
        <v>0</v>
      </c>
      <c r="V30" s="284" t="n">
        <f aca="false">$K30</f>
        <v>0</v>
      </c>
      <c r="W30" s="284" t="n">
        <f aca="false">SUM(K30:V30)</f>
        <v>0</v>
      </c>
      <c r="Y30" s="284" t="n">
        <f aca="false">W30-E30</f>
        <v>0</v>
      </c>
      <c r="Z30" s="285"/>
      <c r="AA30" s="284" t="n">
        <f aca="false">W30-I30</f>
        <v>0</v>
      </c>
    </row>
    <row r="31" customFormat="false" ht="12.75" hidden="false" customHeight="false" outlineLevel="0" collapsed="false">
      <c r="A31" s="224" t="n">
        <v>52507400</v>
      </c>
      <c r="B31" s="225" t="s">
        <v>232</v>
      </c>
      <c r="C31" s="227"/>
      <c r="D31" s="19"/>
      <c r="E31" s="282" t="n">
        <v>0</v>
      </c>
      <c r="F31" s="283"/>
      <c r="G31" s="284"/>
      <c r="H31" s="256"/>
      <c r="I31" s="284" t="n">
        <f aca="false">E31+G31</f>
        <v>0</v>
      </c>
      <c r="K31" s="284" t="n">
        <v>0</v>
      </c>
      <c r="L31" s="284" t="n">
        <f aca="false">$K31</f>
        <v>0</v>
      </c>
      <c r="M31" s="284" t="n">
        <f aca="false">$K31</f>
        <v>0</v>
      </c>
      <c r="N31" s="284" t="n">
        <f aca="false">$K31</f>
        <v>0</v>
      </c>
      <c r="O31" s="284" t="n">
        <f aca="false">$K31</f>
        <v>0</v>
      </c>
      <c r="P31" s="284" t="n">
        <f aca="false">$K31</f>
        <v>0</v>
      </c>
      <c r="Q31" s="284" t="n">
        <f aca="false">$K31</f>
        <v>0</v>
      </c>
      <c r="R31" s="284" t="n">
        <f aca="false">$K31</f>
        <v>0</v>
      </c>
      <c r="S31" s="284" t="n">
        <f aca="false">$K31</f>
        <v>0</v>
      </c>
      <c r="T31" s="284" t="n">
        <f aca="false">$K31</f>
        <v>0</v>
      </c>
      <c r="U31" s="284" t="n">
        <f aca="false">$K31</f>
        <v>0</v>
      </c>
      <c r="V31" s="284" t="n">
        <f aca="false">$K31</f>
        <v>0</v>
      </c>
      <c r="W31" s="284" t="n">
        <f aca="false">SUM(K31:V31)</f>
        <v>0</v>
      </c>
      <c r="Y31" s="284" t="n">
        <f aca="false">W31-E31</f>
        <v>0</v>
      </c>
      <c r="Z31" s="285"/>
      <c r="AA31" s="284" t="n">
        <f aca="false">W31-I31</f>
        <v>0</v>
      </c>
    </row>
    <row r="32" customFormat="false" ht="12.75" hidden="false" customHeight="false" outlineLevel="0" collapsed="false">
      <c r="A32" s="224" t="n">
        <v>52507500</v>
      </c>
      <c r="B32" s="225" t="s">
        <v>233</v>
      </c>
      <c r="C32" s="227"/>
      <c r="D32" s="19"/>
      <c r="E32" s="282" t="n">
        <v>0</v>
      </c>
      <c r="F32" s="283"/>
      <c r="G32" s="284"/>
      <c r="H32" s="256"/>
      <c r="I32" s="284" t="n">
        <f aca="false">E32+G32</f>
        <v>0</v>
      </c>
      <c r="K32" s="284" t="n">
        <v>0</v>
      </c>
      <c r="L32" s="284" t="n">
        <f aca="false">$K32</f>
        <v>0</v>
      </c>
      <c r="M32" s="284" t="n">
        <f aca="false">$K32</f>
        <v>0</v>
      </c>
      <c r="N32" s="284" t="n">
        <f aca="false">$K32</f>
        <v>0</v>
      </c>
      <c r="O32" s="284" t="n">
        <f aca="false">$K32</f>
        <v>0</v>
      </c>
      <c r="P32" s="284" t="n">
        <f aca="false">$K32</f>
        <v>0</v>
      </c>
      <c r="Q32" s="284" t="n">
        <f aca="false">$K32</f>
        <v>0</v>
      </c>
      <c r="R32" s="284" t="n">
        <f aca="false">$K32</f>
        <v>0</v>
      </c>
      <c r="S32" s="284" t="n">
        <f aca="false">$K32</f>
        <v>0</v>
      </c>
      <c r="T32" s="284" t="n">
        <f aca="false">$K32</f>
        <v>0</v>
      </c>
      <c r="U32" s="284" t="n">
        <f aca="false">$K32</f>
        <v>0</v>
      </c>
      <c r="V32" s="284" t="n">
        <f aca="false">$K32</f>
        <v>0</v>
      </c>
      <c r="W32" s="284" t="n">
        <f aca="false">SUM(K32:V32)</f>
        <v>0</v>
      </c>
      <c r="Y32" s="284" t="n">
        <f aca="false">W32-E32</f>
        <v>0</v>
      </c>
      <c r="Z32" s="285"/>
      <c r="AA32" s="284" t="n">
        <f aca="false">W32-I32</f>
        <v>0</v>
      </c>
    </row>
    <row r="33" customFormat="false" ht="12.75" hidden="false" customHeight="false" outlineLevel="0" collapsed="false">
      <c r="A33" s="224" t="n">
        <v>52508000</v>
      </c>
      <c r="B33" s="225" t="s">
        <v>234</v>
      </c>
      <c r="C33" s="227"/>
      <c r="D33" s="19"/>
      <c r="E33" s="282" t="n">
        <v>33100</v>
      </c>
      <c r="F33" s="283"/>
      <c r="G33" s="284" t="n">
        <v>30000</v>
      </c>
      <c r="H33" s="256"/>
      <c r="I33" s="284" t="n">
        <f aca="false">E33+G33</f>
        <v>63100</v>
      </c>
      <c r="K33" s="284" t="n">
        <v>5000</v>
      </c>
      <c r="L33" s="284" t="n">
        <f aca="false">$K33</f>
        <v>5000</v>
      </c>
      <c r="M33" s="284" t="n">
        <f aca="false">$K33</f>
        <v>5000</v>
      </c>
      <c r="N33" s="284" t="n">
        <f aca="false">$K33</f>
        <v>5000</v>
      </c>
      <c r="O33" s="284" t="n">
        <f aca="false">$K33</f>
        <v>5000</v>
      </c>
      <c r="P33" s="284" t="n">
        <f aca="false">$K33</f>
        <v>5000</v>
      </c>
      <c r="Q33" s="284" t="n">
        <f aca="false">$K33</f>
        <v>5000</v>
      </c>
      <c r="R33" s="284" t="n">
        <f aca="false">$K33</f>
        <v>5000</v>
      </c>
      <c r="S33" s="284" t="n">
        <f aca="false">$K33</f>
        <v>5000</v>
      </c>
      <c r="T33" s="284" t="n">
        <f aca="false">$K33</f>
        <v>5000</v>
      </c>
      <c r="U33" s="284" t="n">
        <f aca="false">$K33</f>
        <v>5000</v>
      </c>
      <c r="V33" s="284" t="n">
        <f aca="false">$K33</f>
        <v>5000</v>
      </c>
      <c r="W33" s="284" t="n">
        <f aca="false">SUM(K33:V33)</f>
        <v>60000</v>
      </c>
      <c r="Y33" s="284" t="n">
        <f aca="false">W33-E33</f>
        <v>26900</v>
      </c>
      <c r="Z33" s="285"/>
      <c r="AA33" s="284" t="n">
        <f aca="false">W33-I33</f>
        <v>-3100</v>
      </c>
    </row>
    <row r="34" customFormat="false" ht="12.75" hidden="false" customHeight="false" outlineLevel="0" collapsed="false">
      <c r="A34" s="224" t="n">
        <v>52504500</v>
      </c>
      <c r="B34" s="225" t="s">
        <v>235</v>
      </c>
      <c r="C34" s="227"/>
      <c r="D34" s="19"/>
      <c r="E34" s="282" t="n">
        <v>1800</v>
      </c>
      <c r="F34" s="283"/>
      <c r="G34" s="284"/>
      <c r="H34" s="256"/>
      <c r="I34" s="284" t="n">
        <f aca="false">E34+G34</f>
        <v>1800</v>
      </c>
      <c r="K34" s="284" t="n">
        <v>0</v>
      </c>
      <c r="L34" s="284" t="n">
        <f aca="false">$K34</f>
        <v>0</v>
      </c>
      <c r="M34" s="284" t="n">
        <f aca="false">$K34</f>
        <v>0</v>
      </c>
      <c r="N34" s="284" t="n">
        <f aca="false">$K34</f>
        <v>0</v>
      </c>
      <c r="O34" s="284" t="n">
        <f aca="false">$K34</f>
        <v>0</v>
      </c>
      <c r="P34" s="284" t="n">
        <f aca="false">$K34</f>
        <v>0</v>
      </c>
      <c r="Q34" s="284" t="n">
        <f aca="false">$K34</f>
        <v>0</v>
      </c>
      <c r="R34" s="284" t="n">
        <f aca="false">$K34</f>
        <v>0</v>
      </c>
      <c r="S34" s="284" t="n">
        <f aca="false">$K34</f>
        <v>0</v>
      </c>
      <c r="T34" s="284" t="n">
        <f aca="false">$K34</f>
        <v>0</v>
      </c>
      <c r="U34" s="284" t="n">
        <f aca="false">$K34</f>
        <v>0</v>
      </c>
      <c r="V34" s="284" t="n">
        <f aca="false">$K34</f>
        <v>0</v>
      </c>
      <c r="W34" s="284" t="n">
        <f aca="false">SUM(K34:V34)</f>
        <v>0</v>
      </c>
      <c r="Y34" s="284" t="n">
        <f aca="false">W34-E34</f>
        <v>-1800</v>
      </c>
      <c r="Z34" s="285"/>
      <c r="AA34" s="284" t="n">
        <f aca="false">W34-I34</f>
        <v>-1800</v>
      </c>
    </row>
    <row r="35" customFormat="false" ht="12.75" hidden="false" customHeight="false" outlineLevel="0" collapsed="false">
      <c r="A35" s="224" t="n">
        <v>53800000</v>
      </c>
      <c r="B35" s="225" t="s">
        <v>236</v>
      </c>
      <c r="C35" s="227"/>
      <c r="D35" s="19"/>
      <c r="E35" s="282" t="n">
        <v>0</v>
      </c>
      <c r="F35" s="283"/>
      <c r="G35" s="284"/>
      <c r="H35" s="256"/>
      <c r="I35" s="284" t="n">
        <f aca="false">E35+G35</f>
        <v>0</v>
      </c>
      <c r="K35" s="284" t="n">
        <v>0</v>
      </c>
      <c r="L35" s="284" t="n">
        <f aca="false">$K35</f>
        <v>0</v>
      </c>
      <c r="M35" s="284" t="n">
        <f aca="false">$K35</f>
        <v>0</v>
      </c>
      <c r="N35" s="284" t="n">
        <f aca="false">$K35</f>
        <v>0</v>
      </c>
      <c r="O35" s="284" t="n">
        <f aca="false">$K35</f>
        <v>0</v>
      </c>
      <c r="P35" s="284" t="n">
        <f aca="false">$K35</f>
        <v>0</v>
      </c>
      <c r="Q35" s="284" t="n">
        <f aca="false">$K35</f>
        <v>0</v>
      </c>
      <c r="R35" s="284" t="n">
        <f aca="false">$K35</f>
        <v>0</v>
      </c>
      <c r="S35" s="284" t="n">
        <f aca="false">$K35</f>
        <v>0</v>
      </c>
      <c r="T35" s="284" t="n">
        <f aca="false">$K35</f>
        <v>0</v>
      </c>
      <c r="U35" s="284" t="n">
        <f aca="false">$K35</f>
        <v>0</v>
      </c>
      <c r="V35" s="284" t="n">
        <f aca="false">$K35</f>
        <v>0</v>
      </c>
      <c r="W35" s="284" t="n">
        <f aca="false">SUM(K35:V35)</f>
        <v>0</v>
      </c>
      <c r="Y35" s="284" t="n">
        <f aca="false">W35-E35</f>
        <v>0</v>
      </c>
      <c r="Z35" s="285"/>
      <c r="AA35" s="284" t="n">
        <f aca="false">W35-I35</f>
        <v>0</v>
      </c>
    </row>
    <row r="36" customFormat="false" ht="12.75" hidden="false" customHeight="false" outlineLevel="0" collapsed="false">
      <c r="A36" s="224" t="n">
        <v>52500500</v>
      </c>
      <c r="B36" s="225" t="s">
        <v>237</v>
      </c>
      <c r="C36" s="227"/>
      <c r="D36" s="19"/>
      <c r="E36" s="282" t="n">
        <v>0</v>
      </c>
      <c r="F36" s="283"/>
      <c r="G36" s="284"/>
      <c r="H36" s="256"/>
      <c r="I36" s="284" t="n">
        <f aca="false">E36+G36</f>
        <v>0</v>
      </c>
      <c r="K36" s="284" t="n">
        <v>0</v>
      </c>
      <c r="L36" s="284" t="n">
        <f aca="false">$K36</f>
        <v>0</v>
      </c>
      <c r="M36" s="284" t="n">
        <f aca="false">$K36</f>
        <v>0</v>
      </c>
      <c r="N36" s="284" t="n">
        <f aca="false">$K36</f>
        <v>0</v>
      </c>
      <c r="O36" s="284" t="n">
        <f aca="false">$K36</f>
        <v>0</v>
      </c>
      <c r="P36" s="284" t="n">
        <f aca="false">$K36</f>
        <v>0</v>
      </c>
      <c r="Q36" s="284" t="n">
        <f aca="false">$K36</f>
        <v>0</v>
      </c>
      <c r="R36" s="284" t="n">
        <f aca="false">$K36</f>
        <v>0</v>
      </c>
      <c r="S36" s="284" t="n">
        <f aca="false">$K36</f>
        <v>0</v>
      </c>
      <c r="T36" s="284" t="n">
        <f aca="false">$K36</f>
        <v>0</v>
      </c>
      <c r="U36" s="284" t="n">
        <f aca="false">$K36</f>
        <v>0</v>
      </c>
      <c r="V36" s="284" t="n">
        <f aca="false">$K36</f>
        <v>0</v>
      </c>
      <c r="W36" s="284" t="n">
        <f aca="false">SUM(K36:V36)</f>
        <v>0</v>
      </c>
      <c r="Y36" s="284" t="n">
        <f aca="false">W36-E36</f>
        <v>0</v>
      </c>
      <c r="Z36" s="285"/>
      <c r="AA36" s="284" t="n">
        <f aca="false">W36-I36</f>
        <v>0</v>
      </c>
    </row>
    <row r="37" customFormat="false" ht="12.75" hidden="false" customHeight="false" outlineLevel="0" collapsed="false">
      <c r="A37" s="224" t="n">
        <v>52505500</v>
      </c>
      <c r="B37" s="225" t="s">
        <v>238</v>
      </c>
      <c r="C37" s="227"/>
      <c r="D37" s="19"/>
      <c r="E37" s="282" t="n">
        <v>0</v>
      </c>
      <c r="F37" s="283"/>
      <c r="G37" s="284"/>
      <c r="H37" s="256"/>
      <c r="I37" s="284" t="n">
        <f aca="false">E37+G37</f>
        <v>0</v>
      </c>
      <c r="K37" s="284" t="n">
        <v>0</v>
      </c>
      <c r="L37" s="284" t="n">
        <f aca="false">$K37</f>
        <v>0</v>
      </c>
      <c r="M37" s="284" t="n">
        <f aca="false">$K37</f>
        <v>0</v>
      </c>
      <c r="N37" s="284" t="n">
        <f aca="false">$K37</f>
        <v>0</v>
      </c>
      <c r="O37" s="284" t="n">
        <f aca="false">$K37</f>
        <v>0</v>
      </c>
      <c r="P37" s="284" t="n">
        <f aca="false">$K37</f>
        <v>0</v>
      </c>
      <c r="Q37" s="284" t="n">
        <f aca="false">$K37</f>
        <v>0</v>
      </c>
      <c r="R37" s="284" t="n">
        <f aca="false">$K37</f>
        <v>0</v>
      </c>
      <c r="S37" s="284" t="n">
        <f aca="false">$K37</f>
        <v>0</v>
      </c>
      <c r="T37" s="284" t="n">
        <f aca="false">$K37</f>
        <v>0</v>
      </c>
      <c r="U37" s="284" t="n">
        <f aca="false">$K37</f>
        <v>0</v>
      </c>
      <c r="V37" s="284" t="n">
        <f aca="false">$K37</f>
        <v>0</v>
      </c>
      <c r="W37" s="284" t="n">
        <f aca="false">SUM(K37:V37)</f>
        <v>0</v>
      </c>
      <c r="Y37" s="284" t="n">
        <f aca="false">W37-E37</f>
        <v>0</v>
      </c>
      <c r="Z37" s="285"/>
      <c r="AA37" s="284" t="n">
        <f aca="false">W37-I37</f>
        <v>0</v>
      </c>
    </row>
    <row r="38" customFormat="false" ht="12.75" hidden="false" customHeight="false" outlineLevel="0" collapsed="false">
      <c r="A38" s="224" t="n">
        <v>54000000</v>
      </c>
      <c r="B38" s="225" t="s">
        <v>239</v>
      </c>
      <c r="C38" s="227"/>
      <c r="D38" s="19"/>
      <c r="E38" s="282" t="n">
        <v>0</v>
      </c>
      <c r="F38" s="283"/>
      <c r="G38" s="284"/>
      <c r="H38" s="256"/>
      <c r="I38" s="284" t="n">
        <f aca="false">E38+G38</f>
        <v>0</v>
      </c>
      <c r="K38" s="284" t="n">
        <v>0</v>
      </c>
      <c r="L38" s="284" t="n">
        <f aca="false">$K38</f>
        <v>0</v>
      </c>
      <c r="M38" s="284" t="n">
        <f aca="false">$K38</f>
        <v>0</v>
      </c>
      <c r="N38" s="284" t="n">
        <f aca="false">$K38</f>
        <v>0</v>
      </c>
      <c r="O38" s="284" t="n">
        <f aca="false">$K38</f>
        <v>0</v>
      </c>
      <c r="P38" s="284" t="n">
        <f aca="false">$K38</f>
        <v>0</v>
      </c>
      <c r="Q38" s="284" t="n">
        <f aca="false">$K38</f>
        <v>0</v>
      </c>
      <c r="R38" s="284" t="n">
        <f aca="false">$K38</f>
        <v>0</v>
      </c>
      <c r="S38" s="284" t="n">
        <f aca="false">$K38</f>
        <v>0</v>
      </c>
      <c r="T38" s="284" t="n">
        <f aca="false">$K38</f>
        <v>0</v>
      </c>
      <c r="U38" s="284" t="n">
        <f aca="false">$K38</f>
        <v>0</v>
      </c>
      <c r="V38" s="284" t="n">
        <f aca="false">$K38</f>
        <v>0</v>
      </c>
      <c r="W38" s="284" t="n">
        <f aca="false">SUM(K38:V38)</f>
        <v>0</v>
      </c>
      <c r="Y38" s="284" t="n">
        <f aca="false">W38-E38</f>
        <v>0</v>
      </c>
      <c r="Z38" s="285"/>
      <c r="AA38" s="284" t="n">
        <f aca="false">W38-I38</f>
        <v>0</v>
      </c>
    </row>
    <row r="39" customFormat="false" ht="12.75" hidden="false" customHeight="false" outlineLevel="0" collapsed="false">
      <c r="A39" s="224" t="n">
        <v>54005000</v>
      </c>
      <c r="B39" s="225" t="s">
        <v>240</v>
      </c>
      <c r="C39" s="227"/>
      <c r="D39" s="19"/>
      <c r="E39" s="282" t="n">
        <v>0</v>
      </c>
      <c r="F39" s="283"/>
      <c r="G39" s="284"/>
      <c r="H39" s="256"/>
      <c r="I39" s="284" t="n">
        <f aca="false">E39+G39</f>
        <v>0</v>
      </c>
      <c r="K39" s="284" t="n">
        <v>0</v>
      </c>
      <c r="L39" s="284" t="n">
        <f aca="false">$K39</f>
        <v>0</v>
      </c>
      <c r="M39" s="284" t="n">
        <f aca="false">$K39</f>
        <v>0</v>
      </c>
      <c r="N39" s="284" t="n">
        <f aca="false">$K39</f>
        <v>0</v>
      </c>
      <c r="O39" s="284" t="n">
        <f aca="false">$K39</f>
        <v>0</v>
      </c>
      <c r="P39" s="284" t="n">
        <f aca="false">$K39</f>
        <v>0</v>
      </c>
      <c r="Q39" s="284" t="n">
        <f aca="false">$K39</f>
        <v>0</v>
      </c>
      <c r="R39" s="284" t="n">
        <f aca="false">$K39</f>
        <v>0</v>
      </c>
      <c r="S39" s="284" t="n">
        <f aca="false">$K39</f>
        <v>0</v>
      </c>
      <c r="T39" s="284" t="n">
        <f aca="false">$K39</f>
        <v>0</v>
      </c>
      <c r="U39" s="284" t="n">
        <f aca="false">$K39</f>
        <v>0</v>
      </c>
      <c r="V39" s="284" t="n">
        <f aca="false">$K39</f>
        <v>0</v>
      </c>
      <c r="W39" s="284" t="n">
        <f aca="false">SUM(K39:V39)</f>
        <v>0</v>
      </c>
      <c r="Y39" s="284" t="n">
        <f aca="false">W39-E39</f>
        <v>0</v>
      </c>
      <c r="Z39" s="285"/>
      <c r="AA39" s="284" t="n">
        <f aca="false">W39-I39</f>
        <v>0</v>
      </c>
    </row>
    <row r="40" customFormat="false" ht="12.75" hidden="false" customHeight="false" outlineLevel="0" collapsed="false">
      <c r="A40" s="224"/>
      <c r="B40" s="225" t="s">
        <v>241</v>
      </c>
      <c r="C40" s="227"/>
      <c r="D40" s="19"/>
      <c r="E40" s="282" t="n">
        <v>0</v>
      </c>
      <c r="F40" s="283"/>
      <c r="G40" s="284"/>
      <c r="H40" s="256"/>
      <c r="I40" s="284" t="n">
        <f aca="false">E40+G40</f>
        <v>0</v>
      </c>
      <c r="K40" s="284" t="n">
        <v>0</v>
      </c>
      <c r="L40" s="284" t="n">
        <f aca="false">$K40</f>
        <v>0</v>
      </c>
      <c r="M40" s="284" t="n">
        <f aca="false">$K40</f>
        <v>0</v>
      </c>
      <c r="N40" s="284" t="n">
        <f aca="false">$K40</f>
        <v>0</v>
      </c>
      <c r="O40" s="284" t="n">
        <f aca="false">$K40</f>
        <v>0</v>
      </c>
      <c r="P40" s="284" t="n">
        <f aca="false">$K40</f>
        <v>0</v>
      </c>
      <c r="Q40" s="284" t="n">
        <f aca="false">$K40</f>
        <v>0</v>
      </c>
      <c r="R40" s="284" t="n">
        <f aca="false">$K40</f>
        <v>0</v>
      </c>
      <c r="S40" s="284" t="n">
        <f aca="false">$K40</f>
        <v>0</v>
      </c>
      <c r="T40" s="284" t="n">
        <f aca="false">$K40</f>
        <v>0</v>
      </c>
      <c r="U40" s="284" t="n">
        <f aca="false">$K40</f>
        <v>0</v>
      </c>
      <c r="V40" s="284" t="n">
        <f aca="false">$K40</f>
        <v>0</v>
      </c>
      <c r="W40" s="284" t="n">
        <f aca="false">SUM(K40:V40)</f>
        <v>0</v>
      </c>
      <c r="Y40" s="284" t="n">
        <f aca="false">W40-E40</f>
        <v>0</v>
      </c>
      <c r="Z40" s="285"/>
      <c r="AA40" s="284" t="n">
        <f aca="false">W40-I40</f>
        <v>0</v>
      </c>
    </row>
    <row r="41" customFormat="false" ht="12.75" hidden="false" customHeight="false" outlineLevel="0" collapsed="false">
      <c r="A41" s="224"/>
      <c r="B41" s="225" t="s">
        <v>241</v>
      </c>
      <c r="C41" s="227"/>
      <c r="D41" s="19"/>
      <c r="E41" s="286" t="n">
        <v>0</v>
      </c>
      <c r="F41" s="283"/>
      <c r="G41" s="287"/>
      <c r="H41" s="256"/>
      <c r="I41" s="287" t="n">
        <f aca="false">E41+G41</f>
        <v>0</v>
      </c>
      <c r="K41" s="287" t="n">
        <v>0</v>
      </c>
      <c r="L41" s="284" t="n">
        <f aca="false">$K41</f>
        <v>0</v>
      </c>
      <c r="M41" s="284" t="n">
        <f aca="false">$K41</f>
        <v>0</v>
      </c>
      <c r="N41" s="284" t="n">
        <f aca="false">$K41</f>
        <v>0</v>
      </c>
      <c r="O41" s="284" t="n">
        <f aca="false">$K41</f>
        <v>0</v>
      </c>
      <c r="P41" s="284" t="n">
        <f aca="false">$K41</f>
        <v>0</v>
      </c>
      <c r="Q41" s="284" t="n">
        <f aca="false">$K41</f>
        <v>0</v>
      </c>
      <c r="R41" s="284" t="n">
        <f aca="false">$K41</f>
        <v>0</v>
      </c>
      <c r="S41" s="284" t="n">
        <f aca="false">$K41</f>
        <v>0</v>
      </c>
      <c r="T41" s="284" t="n">
        <f aca="false">$K41</f>
        <v>0</v>
      </c>
      <c r="U41" s="284" t="n">
        <f aca="false">$K41</f>
        <v>0</v>
      </c>
      <c r="V41" s="284" t="n">
        <f aca="false">$K41</f>
        <v>0</v>
      </c>
      <c r="W41" s="287" t="n">
        <f aca="false">SUM(K41:V41)</f>
        <v>0</v>
      </c>
      <c r="Y41" s="287" t="n">
        <f aca="false">W41-E41</f>
        <v>0</v>
      </c>
      <c r="Z41" s="285"/>
      <c r="AA41" s="287" t="n">
        <f aca="false">W41-I41</f>
        <v>0</v>
      </c>
    </row>
    <row r="42" customFormat="false" ht="12.75" hidden="false" customHeight="false" outlineLevel="0" collapsed="false">
      <c r="A42" s="281"/>
      <c r="B42" s="288" t="s">
        <v>242</v>
      </c>
      <c r="C42" s="289"/>
      <c r="D42" s="290"/>
      <c r="E42" s="291" t="n">
        <f aca="false">SUM(E16:E41)</f>
        <v>421551</v>
      </c>
      <c r="F42" s="292"/>
      <c r="G42" s="291" t="n">
        <f aca="false">SUM(G16:G41)</f>
        <v>87325</v>
      </c>
      <c r="H42" s="293"/>
      <c r="I42" s="291" t="n">
        <f aca="false">SUM(I16:I41)</f>
        <v>508876</v>
      </c>
      <c r="J42" s="70"/>
      <c r="K42" s="294" t="n">
        <f aca="false">SUM(K16:K41)</f>
        <v>30081</v>
      </c>
      <c r="L42" s="294" t="n">
        <f aca="false">SUM(L16:L41)</f>
        <v>30081</v>
      </c>
      <c r="M42" s="294" t="n">
        <f aca="false">SUM(M16:M41)</f>
        <v>30081</v>
      </c>
      <c r="N42" s="294" t="n">
        <f aca="false">SUM(N16:N41)</f>
        <v>30081</v>
      </c>
      <c r="O42" s="294" t="n">
        <f aca="false">SUM(O16:O41)</f>
        <v>30081</v>
      </c>
      <c r="P42" s="294" t="n">
        <f aca="false">SUM(P16:P41)</f>
        <v>30081</v>
      </c>
      <c r="Q42" s="294" t="n">
        <f aca="false">SUM(Q16:Q41)</f>
        <v>30081</v>
      </c>
      <c r="R42" s="294" t="n">
        <f aca="false">SUM(R16:R41)</f>
        <v>30081</v>
      </c>
      <c r="S42" s="294" t="n">
        <f aca="false">SUM(S16:S41)</f>
        <v>30081</v>
      </c>
      <c r="T42" s="294" t="n">
        <f aca="false">SUM(T16:T41)</f>
        <v>30081</v>
      </c>
      <c r="U42" s="294" t="n">
        <f aca="false">SUM(U16:U41)</f>
        <v>30081</v>
      </c>
      <c r="V42" s="294" t="n">
        <f aca="false">SUM(V16:V41)</f>
        <v>30081</v>
      </c>
      <c r="W42" s="294" t="n">
        <f aca="false">SUM(W16:W41)</f>
        <v>360972</v>
      </c>
      <c r="X42" s="293"/>
      <c r="Y42" s="294" t="n">
        <f aca="false">SUM(Y16:Y41)</f>
        <v>-60579</v>
      </c>
      <c r="Z42" s="295"/>
      <c r="AA42" s="294" t="n">
        <f aca="false">SUM(AA16:AA41)</f>
        <v>-147904</v>
      </c>
    </row>
    <row r="43" customFormat="false" ht="12.75" hidden="false" customHeight="false" outlineLevel="0" collapsed="false">
      <c r="A43" s="224" t="n">
        <v>52001000</v>
      </c>
      <c r="B43" s="225" t="s">
        <v>80</v>
      </c>
      <c r="C43" s="227"/>
      <c r="D43" s="19"/>
      <c r="E43" s="282" t="n">
        <v>43261</v>
      </c>
      <c r="F43" s="283"/>
      <c r="G43" s="284"/>
      <c r="H43" s="256"/>
      <c r="I43" s="284" t="n">
        <f aca="false">E43+G43</f>
        <v>43261</v>
      </c>
      <c r="K43" s="238" t="n">
        <f aca="false">ROUND(+'Proll Data'!$H73/12,0)</f>
        <v>2519</v>
      </c>
      <c r="L43" s="238" t="n">
        <f aca="false">+'Proll Data'!$H73/12</f>
        <v>2518.5</v>
      </c>
      <c r="M43" s="238" t="n">
        <f aca="false">+'Proll Data'!$H73/12</f>
        <v>2518.5</v>
      </c>
      <c r="N43" s="238" t="n">
        <f aca="false">+'Proll Data'!$H73/12</f>
        <v>2518.5</v>
      </c>
      <c r="O43" s="238" t="n">
        <f aca="false">+'Proll Data'!$H73/12</f>
        <v>2518.5</v>
      </c>
      <c r="P43" s="238" t="n">
        <f aca="false">+'Proll Data'!$H73/12</f>
        <v>2518.5</v>
      </c>
      <c r="Q43" s="238" t="n">
        <f aca="false">+'Proll Data'!$H73/12</f>
        <v>2518.5</v>
      </c>
      <c r="R43" s="238" t="n">
        <f aca="false">+'Proll Data'!$H73/12</f>
        <v>2518.5</v>
      </c>
      <c r="S43" s="238" t="n">
        <f aca="false">+'Proll Data'!$H73/12</f>
        <v>2518.5</v>
      </c>
      <c r="T43" s="238" t="n">
        <f aca="false">+'Proll Data'!$H73/12</f>
        <v>2518.5</v>
      </c>
      <c r="U43" s="238" t="n">
        <f aca="false">+'Proll Data'!$H73/12</f>
        <v>2518.5</v>
      </c>
      <c r="V43" s="238" t="n">
        <f aca="false">+'Proll Data'!$H73/12</f>
        <v>2518.5</v>
      </c>
      <c r="W43" s="284" t="n">
        <f aca="false">SUM(K43:V43)</f>
        <v>30222.5</v>
      </c>
      <c r="Y43" s="284" t="n">
        <f aca="false">W43-E43</f>
        <v>-13038.5</v>
      </c>
      <c r="Z43" s="256"/>
      <c r="AA43" s="284" t="n">
        <f aca="false">W43-I43</f>
        <v>-13038.5</v>
      </c>
    </row>
    <row r="44" customFormat="false" ht="12.75" hidden="false" customHeight="false" outlineLevel="0" collapsed="false">
      <c r="A44" s="224" t="n">
        <v>59003000</v>
      </c>
      <c r="B44" s="225" t="s">
        <v>243</v>
      </c>
      <c r="C44" s="227"/>
      <c r="D44" s="19"/>
      <c r="E44" s="286" t="n">
        <v>28134</v>
      </c>
      <c r="F44" s="283"/>
      <c r="G44" s="287"/>
      <c r="H44" s="256"/>
      <c r="I44" s="287" t="n">
        <f aca="false">E44+G44</f>
        <v>28134</v>
      </c>
      <c r="K44" s="296" t="n">
        <f aca="false">+'Proll Data'!$I73/12</f>
        <v>1844.69</v>
      </c>
      <c r="L44" s="296" t="n">
        <f aca="false">+'Proll Data'!$I73/12+SUMIF('Proll Data'!M16:M71,"&gt;0",'Proll Data'!M16:M71)</f>
        <v>3117.05</v>
      </c>
      <c r="M44" s="296" t="n">
        <f aca="false">+'Proll Data'!$I73/12</f>
        <v>1844.69</v>
      </c>
      <c r="N44" s="296" t="n">
        <f aca="false">+'Proll Data'!$I73/12</f>
        <v>1844.69</v>
      </c>
      <c r="O44" s="296" t="n">
        <f aca="false">+'Proll Data'!$I73/12</f>
        <v>1844.69</v>
      </c>
      <c r="P44" s="296" t="n">
        <f aca="false">+'Proll Data'!$I73/12</f>
        <v>1844.69</v>
      </c>
      <c r="Q44" s="296" t="n">
        <f aca="false">+'Proll Data'!$I73/12</f>
        <v>1844.69</v>
      </c>
      <c r="R44" s="296" t="n">
        <f aca="false">+'Proll Data'!$I73/12</f>
        <v>1844.69</v>
      </c>
      <c r="S44" s="296" t="n">
        <f aca="false">+'Proll Data'!$I73/12</f>
        <v>1844.69</v>
      </c>
      <c r="T44" s="296" t="n">
        <f aca="false">+'Proll Data'!$I73/12</f>
        <v>1844.69</v>
      </c>
      <c r="U44" s="296" t="n">
        <f aca="false">+'Proll Data'!$I73/12</f>
        <v>1844.69</v>
      </c>
      <c r="V44" s="296" t="n">
        <f aca="false">+'Proll Data'!$I73/12</f>
        <v>1844.69</v>
      </c>
      <c r="W44" s="287" t="n">
        <f aca="false">SUM(K44:V44)</f>
        <v>23408.64</v>
      </c>
      <c r="Y44" s="287" t="n">
        <f aca="false">W44-E44</f>
        <v>-4725.36</v>
      </c>
      <c r="Z44" s="256"/>
      <c r="AA44" s="287" t="n">
        <f aca="false">W44-I44</f>
        <v>-4725.36</v>
      </c>
    </row>
    <row r="45" customFormat="false" ht="12.75" hidden="false" customHeight="false" outlineLevel="0" collapsed="false">
      <c r="A45" s="281"/>
      <c r="B45" s="288" t="s">
        <v>242</v>
      </c>
      <c r="C45" s="289"/>
      <c r="D45" s="290"/>
      <c r="E45" s="291" t="n">
        <f aca="false">+E44+E43</f>
        <v>71395</v>
      </c>
      <c r="F45" s="292"/>
      <c r="G45" s="291" t="n">
        <f aca="false">+G44+G43</f>
        <v>0</v>
      </c>
      <c r="H45" s="293"/>
      <c r="I45" s="291" t="n">
        <f aca="false">+I44+I43</f>
        <v>71395</v>
      </c>
      <c r="J45" s="70"/>
      <c r="K45" s="294" t="n">
        <f aca="false">+K44+K43</f>
        <v>4363.69</v>
      </c>
      <c r="L45" s="294" t="n">
        <f aca="false">+L44+L43</f>
        <v>5635.55</v>
      </c>
      <c r="M45" s="294" t="n">
        <f aca="false">+M44+M43</f>
        <v>4363.19</v>
      </c>
      <c r="N45" s="294" t="n">
        <f aca="false">+N44+N43</f>
        <v>4363.19</v>
      </c>
      <c r="O45" s="294" t="n">
        <f aca="false">+O44+O43</f>
        <v>4363.19</v>
      </c>
      <c r="P45" s="294" t="n">
        <f aca="false">+P44+P43</f>
        <v>4363.19</v>
      </c>
      <c r="Q45" s="294" t="n">
        <f aca="false">+Q44+Q43</f>
        <v>4363.19</v>
      </c>
      <c r="R45" s="294" t="n">
        <f aca="false">+R44+R43</f>
        <v>4363.19</v>
      </c>
      <c r="S45" s="294" t="n">
        <f aca="false">+S44+S43</f>
        <v>4363.19</v>
      </c>
      <c r="T45" s="294" t="n">
        <f aca="false">+T44+T43</f>
        <v>4363.19</v>
      </c>
      <c r="U45" s="294" t="n">
        <f aca="false">+U44+U43</f>
        <v>4363.19</v>
      </c>
      <c r="V45" s="294" t="n">
        <f aca="false">+V44+V43</f>
        <v>4363.19</v>
      </c>
      <c r="W45" s="291" t="n">
        <f aca="false">SUM(K45:V45)</f>
        <v>53631.14</v>
      </c>
      <c r="X45" s="293"/>
      <c r="Y45" s="294" t="n">
        <f aca="false">SUM(Y43:Y44)</f>
        <v>-17763.86</v>
      </c>
      <c r="Z45" s="293"/>
      <c r="AA45" s="294" t="n">
        <f aca="false">SUM(AA43:AA44)</f>
        <v>-17763.86</v>
      </c>
    </row>
    <row r="46" customFormat="false" ht="12.75" hidden="false" customHeight="false" outlineLevel="0" collapsed="false">
      <c r="A46" s="224" t="n">
        <v>52503000</v>
      </c>
      <c r="B46" s="225" t="s">
        <v>244</v>
      </c>
      <c r="C46" s="227"/>
      <c r="D46" s="19"/>
      <c r="E46" s="282" t="n">
        <v>0</v>
      </c>
      <c r="F46" s="283"/>
      <c r="G46" s="284"/>
      <c r="H46" s="256"/>
      <c r="I46" s="284" t="n">
        <f aca="false">E46+G46</f>
        <v>0</v>
      </c>
      <c r="K46" s="284" t="n">
        <v>0</v>
      </c>
      <c r="L46" s="284" t="n">
        <v>0</v>
      </c>
      <c r="M46" s="284" t="n">
        <v>0</v>
      </c>
      <c r="N46" s="284" t="n">
        <v>0</v>
      </c>
      <c r="O46" s="284" t="n">
        <v>0</v>
      </c>
      <c r="P46" s="284" t="n">
        <v>0</v>
      </c>
      <c r="Q46" s="284" t="n">
        <v>0</v>
      </c>
      <c r="R46" s="284" t="n">
        <v>0</v>
      </c>
      <c r="S46" s="284" t="n">
        <v>0</v>
      </c>
      <c r="T46" s="284" t="n">
        <v>0</v>
      </c>
      <c r="U46" s="284" t="n">
        <v>0</v>
      </c>
      <c r="V46" s="284" t="n">
        <v>0</v>
      </c>
      <c r="W46" s="284" t="n">
        <f aca="false">SUM(K46:V46)</f>
        <v>0</v>
      </c>
      <c r="Y46" s="284" t="n">
        <f aca="false">W46-E46</f>
        <v>0</v>
      </c>
      <c r="Z46" s="256"/>
      <c r="AA46" s="284" t="n">
        <f aca="false">W46-I46</f>
        <v>0</v>
      </c>
    </row>
    <row r="47" customFormat="false" ht="12.75" hidden="false" customHeight="false" outlineLevel="0" collapsed="false">
      <c r="A47" s="224"/>
      <c r="B47" s="225" t="s">
        <v>241</v>
      </c>
      <c r="C47" s="227"/>
      <c r="D47" s="19"/>
      <c r="E47" s="282" t="n">
        <v>0</v>
      </c>
      <c r="F47" s="283"/>
      <c r="G47" s="284"/>
      <c r="H47" s="256"/>
      <c r="I47" s="284" t="n">
        <f aca="false">E47+G47</f>
        <v>0</v>
      </c>
      <c r="K47" s="284" t="n">
        <v>0</v>
      </c>
      <c r="L47" s="284" t="n">
        <v>0</v>
      </c>
      <c r="M47" s="284" t="n">
        <v>0</v>
      </c>
      <c r="N47" s="284" t="n">
        <v>0</v>
      </c>
      <c r="O47" s="284" t="n">
        <v>0</v>
      </c>
      <c r="P47" s="284" t="n">
        <v>0</v>
      </c>
      <c r="Q47" s="284" t="n">
        <v>0</v>
      </c>
      <c r="R47" s="284" t="n">
        <v>0</v>
      </c>
      <c r="S47" s="284" t="n">
        <v>0</v>
      </c>
      <c r="T47" s="284" t="n">
        <v>0</v>
      </c>
      <c r="U47" s="284" t="n">
        <v>0</v>
      </c>
      <c r="V47" s="284" t="n">
        <v>0</v>
      </c>
      <c r="W47" s="284" t="n">
        <f aca="false">SUM(K47:V47)</f>
        <v>0</v>
      </c>
      <c r="Y47" s="284" t="n">
        <f aca="false">W47-E47</f>
        <v>0</v>
      </c>
      <c r="Z47" s="256"/>
      <c r="AA47" s="284" t="n">
        <f aca="false">W47-I47</f>
        <v>0</v>
      </c>
    </row>
    <row r="48" customFormat="false" ht="12.75" hidden="false" customHeight="false" outlineLevel="0" collapsed="false">
      <c r="A48" s="224" t="n">
        <v>52502500</v>
      </c>
      <c r="B48" s="225" t="s">
        <v>245</v>
      </c>
      <c r="C48" s="227"/>
      <c r="D48" s="19"/>
      <c r="E48" s="282" t="n">
        <v>78784</v>
      </c>
      <c r="F48" s="283"/>
      <c r="G48" s="284"/>
      <c r="H48" s="256"/>
      <c r="I48" s="284" t="n">
        <f aca="false">E48+G48</f>
        <v>78784</v>
      </c>
      <c r="K48" s="238" t="n">
        <f aca="false">+EPSC!K33</f>
        <v>6408.53833333333</v>
      </c>
      <c r="L48" s="238" t="n">
        <f aca="false">+EPSC!L33</f>
        <v>6408.53833333333</v>
      </c>
      <c r="M48" s="238" t="n">
        <f aca="false">+EPSC!M33</f>
        <v>6408.53833333333</v>
      </c>
      <c r="N48" s="238" t="n">
        <f aca="false">+EPSC!N33</f>
        <v>6408.53833333333</v>
      </c>
      <c r="O48" s="238" t="n">
        <f aca="false">+EPSC!O33</f>
        <v>6408.53833333333</v>
      </c>
      <c r="P48" s="238" t="n">
        <f aca="false">+EPSC!P33</f>
        <v>6408.53833333333</v>
      </c>
      <c r="Q48" s="238" t="n">
        <f aca="false">+EPSC!Q33</f>
        <v>6408.53833333333</v>
      </c>
      <c r="R48" s="238" t="n">
        <f aca="false">+EPSC!R33</f>
        <v>6408.53833333333</v>
      </c>
      <c r="S48" s="238" t="n">
        <f aca="false">+EPSC!S33</f>
        <v>6408.53833333333</v>
      </c>
      <c r="T48" s="238" t="n">
        <f aca="false">+EPSC!T33</f>
        <v>6408.53833333333</v>
      </c>
      <c r="U48" s="238" t="n">
        <f aca="false">+EPSC!U33</f>
        <v>6408.53833333333</v>
      </c>
      <c r="V48" s="238" t="n">
        <f aca="false">+EPSC!V33</f>
        <v>6408.53833333333</v>
      </c>
      <c r="W48" s="284" t="n">
        <f aca="false">SUM(K48:V48)</f>
        <v>76902.46</v>
      </c>
      <c r="Y48" s="284" t="n">
        <f aca="false">W48-E48</f>
        <v>-1881.53999999999</v>
      </c>
      <c r="Z48" s="256"/>
      <c r="AA48" s="284" t="n">
        <f aca="false">W48-I48</f>
        <v>-1881.53999999999</v>
      </c>
    </row>
    <row r="49" customFormat="false" ht="12.75" hidden="false" customHeight="false" outlineLevel="0" collapsed="false">
      <c r="A49" s="224" t="n">
        <v>52502000</v>
      </c>
      <c r="B49" s="225" t="s">
        <v>246</v>
      </c>
      <c r="C49" s="227"/>
      <c r="D49" s="19"/>
      <c r="E49" s="286" t="n">
        <v>9746</v>
      </c>
      <c r="F49" s="283"/>
      <c r="G49" s="287"/>
      <c r="H49" s="256"/>
      <c r="I49" s="284" t="n">
        <f aca="false">E49+G49</f>
        <v>9746</v>
      </c>
      <c r="K49" s="296" t="n">
        <f aca="false">EIS!$S$75</f>
        <v>421.9</v>
      </c>
      <c r="L49" s="296" t="n">
        <f aca="false">EIS!$S$75</f>
        <v>421.9</v>
      </c>
      <c r="M49" s="296" t="n">
        <f aca="false">EIS!$S$75</f>
        <v>421.9</v>
      </c>
      <c r="N49" s="296" t="n">
        <f aca="false">EIS!$S$75</f>
        <v>421.9</v>
      </c>
      <c r="O49" s="296" t="n">
        <f aca="false">EIS!$S$75</f>
        <v>421.9</v>
      </c>
      <c r="P49" s="296" t="n">
        <f aca="false">EIS!$S$75</f>
        <v>421.9</v>
      </c>
      <c r="Q49" s="296" t="n">
        <f aca="false">EIS!$S$75</f>
        <v>421.9</v>
      </c>
      <c r="R49" s="296" t="n">
        <f aca="false">EIS!$S$75</f>
        <v>421.9</v>
      </c>
      <c r="S49" s="296" t="n">
        <f aca="false">EIS!$S$75</f>
        <v>421.9</v>
      </c>
      <c r="T49" s="296" t="n">
        <f aca="false">EIS!$S$75</f>
        <v>421.9</v>
      </c>
      <c r="U49" s="296" t="n">
        <f aca="false">EIS!$S$75</f>
        <v>421.9</v>
      </c>
      <c r="V49" s="296" t="n">
        <f aca="false">EIS!$S$75</f>
        <v>421.9</v>
      </c>
      <c r="W49" s="287" t="n">
        <f aca="false">SUM(K49:V49)</f>
        <v>5062.8</v>
      </c>
      <c r="Y49" s="287" t="n">
        <f aca="false">W49-E49</f>
        <v>-4683.2</v>
      </c>
      <c r="Z49" s="256"/>
      <c r="AA49" s="287" t="n">
        <f aca="false">W49-I49</f>
        <v>-4683.2</v>
      </c>
    </row>
    <row r="50" customFormat="false" ht="12.75" hidden="false" customHeight="false" outlineLevel="0" collapsed="false">
      <c r="A50" s="281"/>
      <c r="B50" s="288" t="s">
        <v>242</v>
      </c>
      <c r="C50" s="289"/>
      <c r="D50" s="290"/>
      <c r="E50" s="297" t="n">
        <f aca="false">SUM(E46:E49)</f>
        <v>88530</v>
      </c>
      <c r="F50" s="292"/>
      <c r="G50" s="297" t="n">
        <f aca="false">SUM(G46:G49)</f>
        <v>0</v>
      </c>
      <c r="H50" s="293"/>
      <c r="I50" s="297" t="n">
        <f aca="false">SUM(I46:I49)</f>
        <v>88530</v>
      </c>
      <c r="J50" s="70"/>
      <c r="K50" s="297" t="n">
        <f aca="false">SUM(K46:K49)</f>
        <v>6830.43833333333</v>
      </c>
      <c r="L50" s="297" t="n">
        <f aca="false">SUM(L46:L49)</f>
        <v>6830.43833333333</v>
      </c>
      <c r="M50" s="297" t="n">
        <f aca="false">SUM(M46:M49)</f>
        <v>6830.43833333333</v>
      </c>
      <c r="N50" s="297" t="n">
        <f aca="false">SUM(N46:N49)</f>
        <v>6830.43833333333</v>
      </c>
      <c r="O50" s="297" t="n">
        <f aca="false">SUM(O46:O49)</f>
        <v>6830.43833333333</v>
      </c>
      <c r="P50" s="297" t="n">
        <f aca="false">SUM(P46:P49)</f>
        <v>6830.43833333333</v>
      </c>
      <c r="Q50" s="297" t="n">
        <f aca="false">SUM(Q46:Q49)</f>
        <v>6830.43833333333</v>
      </c>
      <c r="R50" s="297" t="n">
        <f aca="false">SUM(R46:R49)</f>
        <v>6830.43833333333</v>
      </c>
      <c r="S50" s="297" t="n">
        <f aca="false">SUM(S46:S49)</f>
        <v>6830.43833333333</v>
      </c>
      <c r="T50" s="297" t="n">
        <f aca="false">SUM(T46:T49)</f>
        <v>6830.43833333333</v>
      </c>
      <c r="U50" s="297" t="n">
        <f aca="false">SUM(U46:U49)</f>
        <v>6830.43833333333</v>
      </c>
      <c r="V50" s="297" t="n">
        <f aca="false">SUM(V46:V49)</f>
        <v>6830.43833333333</v>
      </c>
      <c r="W50" s="297" t="n">
        <f aca="false">SUM(K50:V50)</f>
        <v>81965.26</v>
      </c>
      <c r="X50" s="293"/>
      <c r="Y50" s="297" t="n">
        <f aca="false">SUM(Y46:Y49)</f>
        <v>-6564.73999999999</v>
      </c>
      <c r="Z50" s="295"/>
      <c r="AA50" s="297" t="n">
        <f aca="false">SUM(AA46:AA49)</f>
        <v>-6564.73999999999</v>
      </c>
    </row>
    <row r="51" customFormat="false" ht="12.75" hidden="false" customHeight="false" outlineLevel="0" collapsed="false">
      <c r="A51" s="298" t="s">
        <v>247</v>
      </c>
      <c r="B51" s="298"/>
      <c r="C51" s="227"/>
      <c r="D51" s="19"/>
      <c r="E51" s="297" t="n">
        <f aca="false">+E50+E45+E42</f>
        <v>581476</v>
      </c>
      <c r="F51" s="292"/>
      <c r="G51" s="297" t="n">
        <f aca="false">+G50+G45+G42</f>
        <v>87325</v>
      </c>
      <c r="H51" s="293"/>
      <c r="I51" s="297" t="n">
        <f aca="false">+I50+I45+I42</f>
        <v>668801</v>
      </c>
      <c r="K51" s="297" t="n">
        <f aca="false">+K50+K45+K42</f>
        <v>41275.1283333333</v>
      </c>
      <c r="L51" s="297" t="n">
        <f aca="false">+L50+L45+L42</f>
        <v>42546.9883333333</v>
      </c>
      <c r="M51" s="297" t="n">
        <f aca="false">+M50+M45+M42</f>
        <v>41274.6283333333</v>
      </c>
      <c r="N51" s="297" t="n">
        <f aca="false">+N50+N45+N42</f>
        <v>41274.6283333333</v>
      </c>
      <c r="O51" s="297" t="n">
        <f aca="false">+O50+O45+O42</f>
        <v>41274.6283333333</v>
      </c>
      <c r="P51" s="297" t="n">
        <f aca="false">+P50+P45+P42</f>
        <v>41274.6283333333</v>
      </c>
      <c r="Q51" s="297" t="n">
        <f aca="false">+Q50+Q45+Q42</f>
        <v>41274.6283333333</v>
      </c>
      <c r="R51" s="297" t="n">
        <f aca="false">+R50+R45+R42</f>
        <v>41274.6283333333</v>
      </c>
      <c r="S51" s="297" t="n">
        <f aca="false">+S50+S45+S42</f>
        <v>41274.6283333333</v>
      </c>
      <c r="T51" s="297" t="n">
        <f aca="false">+T50+T45+T42</f>
        <v>41274.6283333333</v>
      </c>
      <c r="U51" s="297" t="n">
        <f aca="false">+U50+U45+U42</f>
        <v>41274.6283333333</v>
      </c>
      <c r="V51" s="297" t="n">
        <f aca="false">+V50+V45+V42</f>
        <v>41274.6283333333</v>
      </c>
      <c r="W51" s="297" t="n">
        <f aca="false">SUM(K51:V51)</f>
        <v>496568.4</v>
      </c>
      <c r="Y51" s="297" t="n">
        <f aca="false">W51-E51</f>
        <v>-84907.6</v>
      </c>
      <c r="Z51" s="295"/>
      <c r="AA51" s="297" t="n">
        <f aca="false">W51-I51</f>
        <v>-172232.6</v>
      </c>
    </row>
    <row r="52" customFormat="false" ht="12.75" hidden="false" customHeight="false" outlineLevel="0" collapsed="false">
      <c r="A52" s="281" t="s">
        <v>248</v>
      </c>
      <c r="B52" s="225"/>
      <c r="C52" s="227"/>
      <c r="D52" s="19"/>
      <c r="E52" s="299"/>
      <c r="F52" s="283"/>
      <c r="G52" s="300"/>
      <c r="H52" s="256"/>
      <c r="I52" s="300"/>
      <c r="K52" s="300"/>
      <c r="L52" s="300"/>
      <c r="M52" s="300"/>
      <c r="N52" s="300"/>
      <c r="O52" s="300"/>
      <c r="P52" s="300"/>
      <c r="Q52" s="300"/>
      <c r="R52" s="300"/>
      <c r="S52" s="300"/>
      <c r="T52" s="300"/>
      <c r="U52" s="300"/>
      <c r="V52" s="300"/>
      <c r="W52" s="300"/>
      <c r="Y52" s="300"/>
      <c r="Z52" s="285"/>
      <c r="AA52" s="300"/>
    </row>
    <row r="53" customFormat="false" ht="12.75" hidden="false" customHeight="false" outlineLevel="0" collapsed="false">
      <c r="A53" s="224" t="n">
        <v>80020054</v>
      </c>
      <c r="B53" s="225" t="s">
        <v>249</v>
      </c>
      <c r="C53" s="227"/>
      <c r="D53" s="19"/>
      <c r="E53" s="282" t="n">
        <v>-34152</v>
      </c>
      <c r="F53" s="283"/>
      <c r="G53" s="284"/>
      <c r="H53" s="256"/>
      <c r="I53" s="284" t="n">
        <f aca="false">E53+G53</f>
        <v>-34152</v>
      </c>
      <c r="K53" s="284" t="n">
        <v>0</v>
      </c>
      <c r="L53" s="284" t="n">
        <v>0</v>
      </c>
      <c r="M53" s="284" t="n">
        <v>0</v>
      </c>
      <c r="N53" s="284" t="n">
        <v>0</v>
      </c>
      <c r="O53" s="284" t="n">
        <v>0</v>
      </c>
      <c r="P53" s="284" t="n">
        <v>0</v>
      </c>
      <c r="Q53" s="284" t="n">
        <v>0</v>
      </c>
      <c r="R53" s="284" t="n">
        <v>0</v>
      </c>
      <c r="S53" s="284" t="n">
        <v>0</v>
      </c>
      <c r="T53" s="284" t="n">
        <v>0</v>
      </c>
      <c r="U53" s="284" t="n">
        <v>0</v>
      </c>
      <c r="V53" s="284" t="n">
        <v>0</v>
      </c>
      <c r="W53" s="284" t="n">
        <f aca="false">SUM(K53:V53)</f>
        <v>0</v>
      </c>
      <c r="Y53" s="284" t="n">
        <f aca="false">W53-E53</f>
        <v>34152</v>
      </c>
      <c r="Z53" s="285"/>
      <c r="AA53" s="284" t="n">
        <f aca="false">W53-I53</f>
        <v>34152</v>
      </c>
    </row>
    <row r="54" customFormat="false" ht="12.75" hidden="false" customHeight="false" outlineLevel="0" collapsed="false">
      <c r="A54" s="224" t="n">
        <v>80020056</v>
      </c>
      <c r="B54" s="225" t="s">
        <v>250</v>
      </c>
      <c r="C54" s="227"/>
      <c r="D54" s="19"/>
      <c r="E54" s="282" t="n">
        <v>-3265</v>
      </c>
      <c r="F54" s="283"/>
      <c r="G54" s="284"/>
      <c r="H54" s="256"/>
      <c r="I54" s="284" t="n">
        <f aca="false">E54+G54</f>
        <v>-3265</v>
      </c>
      <c r="K54" s="284" t="n">
        <v>0</v>
      </c>
      <c r="L54" s="284" t="n">
        <v>0</v>
      </c>
      <c r="M54" s="284" t="n">
        <v>0</v>
      </c>
      <c r="N54" s="284" t="n">
        <v>0</v>
      </c>
      <c r="O54" s="284" t="n">
        <v>0</v>
      </c>
      <c r="P54" s="284" t="n">
        <v>0</v>
      </c>
      <c r="Q54" s="284" t="n">
        <v>0</v>
      </c>
      <c r="R54" s="284" t="n">
        <v>0</v>
      </c>
      <c r="S54" s="284" t="n">
        <v>0</v>
      </c>
      <c r="T54" s="284" t="n">
        <v>0</v>
      </c>
      <c r="U54" s="284" t="n">
        <v>0</v>
      </c>
      <c r="V54" s="284" t="n">
        <v>0</v>
      </c>
      <c r="W54" s="284" t="n">
        <f aca="false">SUM(K54:V54)</f>
        <v>0</v>
      </c>
      <c r="Y54" s="284" t="n">
        <f aca="false">W54-E54</f>
        <v>3265</v>
      </c>
      <c r="Z54" s="285"/>
      <c r="AA54" s="284" t="n">
        <f aca="false">W54-I54</f>
        <v>3265</v>
      </c>
    </row>
    <row r="55" customFormat="false" ht="12.75" hidden="false" customHeight="false" outlineLevel="0" collapsed="false">
      <c r="A55" s="224" t="n">
        <v>80020055</v>
      </c>
      <c r="B55" s="225" t="s">
        <v>251</v>
      </c>
      <c r="C55" s="227"/>
      <c r="D55" s="19"/>
      <c r="E55" s="282" t="n">
        <v>-2400</v>
      </c>
      <c r="F55" s="283"/>
      <c r="G55" s="284"/>
      <c r="H55" s="256"/>
      <c r="I55" s="284" t="n">
        <f aca="false">E55+G55</f>
        <v>-2400</v>
      </c>
      <c r="K55" s="284" t="n">
        <v>0</v>
      </c>
      <c r="L55" s="284" t="n">
        <v>0</v>
      </c>
      <c r="M55" s="284" t="n">
        <v>0</v>
      </c>
      <c r="N55" s="284" t="n">
        <v>0</v>
      </c>
      <c r="O55" s="284" t="n">
        <v>0</v>
      </c>
      <c r="P55" s="284" t="n">
        <v>0</v>
      </c>
      <c r="Q55" s="284" t="n">
        <v>0</v>
      </c>
      <c r="R55" s="284" t="n">
        <v>0</v>
      </c>
      <c r="S55" s="284" t="n">
        <v>0</v>
      </c>
      <c r="T55" s="284" t="n">
        <v>0</v>
      </c>
      <c r="U55" s="284" t="n">
        <v>0</v>
      </c>
      <c r="V55" s="284" t="n">
        <v>0</v>
      </c>
      <c r="W55" s="284" t="n">
        <f aca="false">SUM(K55:V55)</f>
        <v>0</v>
      </c>
      <c r="Y55" s="284" t="n">
        <f aca="false">W55-E55</f>
        <v>2400</v>
      </c>
      <c r="Z55" s="285"/>
      <c r="AA55" s="284" t="n">
        <f aca="false">W55-I55</f>
        <v>2400</v>
      </c>
    </row>
    <row r="56" customFormat="false" ht="12.75" hidden="false" customHeight="false" outlineLevel="0" collapsed="false">
      <c r="A56" s="224" t="n">
        <v>80020046</v>
      </c>
      <c r="B56" s="225" t="s">
        <v>252</v>
      </c>
      <c r="C56" s="227"/>
      <c r="D56" s="19"/>
      <c r="E56" s="286" t="n">
        <v>0</v>
      </c>
      <c r="F56" s="283"/>
      <c r="G56" s="287"/>
      <c r="H56" s="256"/>
      <c r="I56" s="284" t="n">
        <f aca="false">E56+G56</f>
        <v>0</v>
      </c>
      <c r="K56" s="287" t="n">
        <v>0</v>
      </c>
      <c r="L56" s="287" t="n">
        <v>0</v>
      </c>
      <c r="M56" s="287" t="n">
        <v>0</v>
      </c>
      <c r="N56" s="287" t="n">
        <v>0</v>
      </c>
      <c r="O56" s="287" t="n">
        <v>0</v>
      </c>
      <c r="P56" s="287" t="n">
        <v>0</v>
      </c>
      <c r="Q56" s="287" t="n">
        <v>0</v>
      </c>
      <c r="R56" s="287" t="n">
        <v>0</v>
      </c>
      <c r="S56" s="287" t="n">
        <v>0</v>
      </c>
      <c r="T56" s="287" t="n">
        <v>0</v>
      </c>
      <c r="U56" s="287" t="n">
        <v>0</v>
      </c>
      <c r="V56" s="287" t="n">
        <v>0</v>
      </c>
      <c r="W56" s="287" t="n">
        <f aca="false">SUM(K56:V56)</f>
        <v>0</v>
      </c>
      <c r="Y56" s="287" t="n">
        <f aca="false">W56-E56</f>
        <v>0</v>
      </c>
      <c r="Z56" s="285"/>
      <c r="AA56" s="287" t="n">
        <f aca="false">W56-I56</f>
        <v>0</v>
      </c>
    </row>
    <row r="57" customFormat="false" ht="13.5" hidden="false" customHeight="false" outlineLevel="0" collapsed="false">
      <c r="A57" s="281"/>
      <c r="B57" s="288" t="s">
        <v>242</v>
      </c>
      <c r="C57" s="289"/>
      <c r="D57" s="290"/>
      <c r="E57" s="301" t="n">
        <f aca="false">SUM(E53:E56)</f>
        <v>-39817</v>
      </c>
      <c r="F57" s="292"/>
      <c r="G57" s="301" t="n">
        <f aca="false">SUM(G53:G56)</f>
        <v>0</v>
      </c>
      <c r="H57" s="293"/>
      <c r="I57" s="301" t="n">
        <f aca="false">SUM(I53:I56)</f>
        <v>-39817</v>
      </c>
      <c r="J57" s="70"/>
      <c r="K57" s="301" t="n">
        <f aca="false">SUM(K53:K56)</f>
        <v>0</v>
      </c>
      <c r="L57" s="301" t="n">
        <f aca="false">SUM(L53:L56)</f>
        <v>0</v>
      </c>
      <c r="M57" s="301" t="n">
        <f aca="false">SUM(M53:M56)</f>
        <v>0</v>
      </c>
      <c r="N57" s="301" t="n">
        <f aca="false">SUM(N53:N56)</f>
        <v>0</v>
      </c>
      <c r="O57" s="301" t="n">
        <f aca="false">SUM(O53:O56)</f>
        <v>0</v>
      </c>
      <c r="P57" s="301" t="n">
        <f aca="false">SUM(P53:P56)</f>
        <v>0</v>
      </c>
      <c r="Q57" s="301" t="n">
        <f aca="false">SUM(Q53:Q56)</f>
        <v>0</v>
      </c>
      <c r="R57" s="301" t="n">
        <f aca="false">SUM(R53:R56)</f>
        <v>0</v>
      </c>
      <c r="S57" s="301" t="n">
        <f aca="false">SUM(S53:S56)</f>
        <v>0</v>
      </c>
      <c r="T57" s="301" t="n">
        <f aca="false">SUM(T53:T56)</f>
        <v>0</v>
      </c>
      <c r="U57" s="301" t="n">
        <f aca="false">SUM(U53:U56)</f>
        <v>0</v>
      </c>
      <c r="V57" s="301" t="n">
        <f aca="false">SUM(V53:V56)</f>
        <v>0</v>
      </c>
      <c r="W57" s="301" t="n">
        <f aca="false">SUM(K57:V57)</f>
        <v>0</v>
      </c>
      <c r="X57" s="293"/>
      <c r="Y57" s="301" t="n">
        <f aca="false">SUM(Y53:Y56)</f>
        <v>39817</v>
      </c>
      <c r="Z57" s="295"/>
      <c r="AA57" s="301" t="n">
        <f aca="false">W57-I57</f>
        <v>39817</v>
      </c>
    </row>
    <row r="58" customFormat="false" ht="13.5" hidden="false" customHeight="false" outlineLevel="0" collapsed="false">
      <c r="A58" s="302" t="s">
        <v>253</v>
      </c>
      <c r="B58" s="302"/>
      <c r="C58" s="303"/>
      <c r="D58" s="290"/>
      <c r="E58" s="304" t="n">
        <f aca="false">+E51+E57</f>
        <v>541659</v>
      </c>
      <c r="F58" s="305"/>
      <c r="G58" s="304" t="n">
        <f aca="false">+G51+G57</f>
        <v>87325</v>
      </c>
      <c r="H58" s="293"/>
      <c r="I58" s="304" t="n">
        <f aca="false">+I51+I57</f>
        <v>628984</v>
      </c>
      <c r="J58" s="70"/>
      <c r="K58" s="304" t="n">
        <f aca="false">+K51+K57</f>
        <v>41275.1283333333</v>
      </c>
      <c r="L58" s="304" t="n">
        <f aca="false">+L51+L57</f>
        <v>42546.9883333333</v>
      </c>
      <c r="M58" s="304" t="n">
        <f aca="false">+M51+M57</f>
        <v>41274.6283333333</v>
      </c>
      <c r="N58" s="304" t="n">
        <f aca="false">+N51+N57</f>
        <v>41274.6283333333</v>
      </c>
      <c r="O58" s="304" t="n">
        <f aca="false">+O51+O57</f>
        <v>41274.6283333333</v>
      </c>
      <c r="P58" s="304" t="n">
        <f aca="false">+P51+P57</f>
        <v>41274.6283333333</v>
      </c>
      <c r="Q58" s="304" t="n">
        <f aca="false">+Q51+Q57</f>
        <v>41274.6283333333</v>
      </c>
      <c r="R58" s="304" t="n">
        <f aca="false">+R51+R57</f>
        <v>41274.6283333333</v>
      </c>
      <c r="S58" s="304" t="n">
        <f aca="false">+S51+S57</f>
        <v>41274.6283333333</v>
      </c>
      <c r="T58" s="304" t="n">
        <f aca="false">+T51+T57</f>
        <v>41274.6283333333</v>
      </c>
      <c r="U58" s="304" t="n">
        <f aca="false">+U51+U57</f>
        <v>41274.6283333333</v>
      </c>
      <c r="V58" s="304" t="n">
        <f aca="false">+V51+V57</f>
        <v>41274.6283333333</v>
      </c>
      <c r="W58" s="304" t="n">
        <f aca="false">+W51+W57</f>
        <v>496568.4</v>
      </c>
      <c r="X58" s="293"/>
      <c r="Y58" s="304" t="n">
        <f aca="false">+Y51+Y57</f>
        <v>-45090.6</v>
      </c>
      <c r="Z58" s="306"/>
      <c r="AA58" s="304" t="n">
        <f aca="false">+AA51+AA57</f>
        <v>-132415.6</v>
      </c>
    </row>
    <row r="59" customFormat="false" ht="12.75" hidden="false" customHeight="false" outlineLevel="0" collapsed="false">
      <c r="E59" s="307"/>
      <c r="F59" s="307"/>
      <c r="G59" s="256"/>
      <c r="H59" s="256"/>
      <c r="I59" s="256"/>
      <c r="Y59" s="285"/>
      <c r="Z59" s="285"/>
      <c r="AA59" s="308"/>
    </row>
    <row r="60" customFormat="false" ht="12.75" hidden="false" customHeight="false" outlineLevel="0" collapsed="false">
      <c r="B60" s="203"/>
      <c r="E60" s="307"/>
      <c r="F60" s="307"/>
      <c r="G60" s="256"/>
      <c r="H60" s="256"/>
      <c r="I60" s="256"/>
      <c r="Y60" s="285"/>
      <c r="Z60" s="285"/>
      <c r="AA60" s="308"/>
    </row>
    <row r="61" customFormat="false" ht="12.75" hidden="false" customHeight="false" outlineLevel="0" collapsed="false">
      <c r="B61" s="203"/>
      <c r="E61" s="307"/>
      <c r="F61" s="307"/>
      <c r="G61" s="256"/>
      <c r="H61" s="256"/>
      <c r="I61" s="256"/>
      <c r="Y61" s="285"/>
      <c r="Z61" s="285"/>
      <c r="AA61" s="308"/>
    </row>
    <row r="62" customFormat="false" ht="12.75" hidden="false" customHeight="false" outlineLevel="0" collapsed="false">
      <c r="E62" s="307"/>
      <c r="F62" s="307"/>
      <c r="J62" s="0" t="s">
        <v>254</v>
      </c>
      <c r="Y62" s="285"/>
      <c r="Z62" s="285"/>
      <c r="AA62" s="308"/>
    </row>
    <row r="63" customFormat="false" ht="12.75" hidden="false" customHeight="false" outlineLevel="0" collapsed="false">
      <c r="E63" s="307"/>
      <c r="F63" s="307"/>
      <c r="J63" s="0" t="s">
        <v>255</v>
      </c>
      <c r="Y63" s="285"/>
      <c r="Z63" s="285"/>
      <c r="AA63" s="308"/>
    </row>
    <row r="64" customFormat="false" ht="12.75" hidden="false" customHeight="false" outlineLevel="0" collapsed="false">
      <c r="B64" s="12" t="s">
        <v>256</v>
      </c>
      <c r="C64" s="12"/>
      <c r="E64" s="309" t="n">
        <v>0</v>
      </c>
      <c r="F64" s="283"/>
      <c r="G64" s="309"/>
      <c r="I64" s="309" t="n">
        <f aca="false">E64+G64</f>
        <v>0</v>
      </c>
      <c r="J64" s="310" t="n">
        <v>0</v>
      </c>
      <c r="K64" s="311" t="n">
        <f aca="false">IF($J64=0,0,K$58*$J64)</f>
        <v>0</v>
      </c>
      <c r="L64" s="311" t="n">
        <f aca="false">IF($J64=0,0,L$58*$J64)</f>
        <v>0</v>
      </c>
      <c r="M64" s="311" t="n">
        <f aca="false">IF($J64=0,0,M$58*$J64)</f>
        <v>0</v>
      </c>
      <c r="N64" s="311" t="n">
        <f aca="false">IF($J64=0,0,N$58*$J64)</f>
        <v>0</v>
      </c>
      <c r="O64" s="311" t="n">
        <f aca="false">IF($J64=0,0,O$58*$J64)</f>
        <v>0</v>
      </c>
      <c r="P64" s="311" t="n">
        <f aca="false">IF($J64=0,0,P$58*$J64)</f>
        <v>0</v>
      </c>
      <c r="Q64" s="311" t="n">
        <f aca="false">IF($J64=0,0,Q$58*$J64)</f>
        <v>0</v>
      </c>
      <c r="R64" s="311" t="n">
        <f aca="false">IF($J64=0,0,R$58*$J64)</f>
        <v>0</v>
      </c>
      <c r="S64" s="311" t="n">
        <f aca="false">IF($J64=0,0,S$58*$J64)</f>
        <v>0</v>
      </c>
      <c r="T64" s="311" t="n">
        <f aca="false">IF($J64=0,0,T$58*$J64)</f>
        <v>0</v>
      </c>
      <c r="U64" s="311" t="n">
        <f aca="false">IF($J64=0,0,U$58*$J64)</f>
        <v>0</v>
      </c>
      <c r="V64" s="311" t="n">
        <f aca="false">IF($J64=0,0,V$58*$J64)</f>
        <v>0</v>
      </c>
      <c r="W64" s="311" t="n">
        <f aca="false">SUM(K64:V64)</f>
        <v>0</v>
      </c>
      <c r="Y64" s="311" t="n">
        <f aca="false">$W64-E64</f>
        <v>0</v>
      </c>
      <c r="Z64" s="285"/>
      <c r="AA64" s="311" t="n">
        <f aca="false">$W64-I64</f>
        <v>0</v>
      </c>
    </row>
    <row r="65" customFormat="false" ht="12.75" hidden="false" customHeight="false" outlineLevel="0" collapsed="false">
      <c r="B65" s="19" t="s">
        <v>257</v>
      </c>
      <c r="C65" s="19" t="n">
        <v>903</v>
      </c>
      <c r="E65" s="282" t="n">
        <v>0</v>
      </c>
      <c r="F65" s="283"/>
      <c r="G65" s="282" t="n">
        <f aca="false">((E65/$E$58)*$G$58)</f>
        <v>0</v>
      </c>
      <c r="I65" s="282" t="n">
        <f aca="false">E65+G65</f>
        <v>0</v>
      </c>
      <c r="J65" s="312" t="n">
        <v>0</v>
      </c>
      <c r="K65" s="284" t="n">
        <f aca="false">IF($J65=0,0,K$58*$J65)</f>
        <v>0</v>
      </c>
      <c r="L65" s="284" t="n">
        <f aca="false">IF($J65=0,0,L$58*$J65)</f>
        <v>0</v>
      </c>
      <c r="M65" s="284" t="n">
        <f aca="false">IF($J65=0,0,M$58*$J65)</f>
        <v>0</v>
      </c>
      <c r="N65" s="284" t="n">
        <f aca="false">IF($J65=0,0,N$58*$J65)</f>
        <v>0</v>
      </c>
      <c r="O65" s="284" t="n">
        <f aca="false">IF($J65=0,0,O$58*$J65)</f>
        <v>0</v>
      </c>
      <c r="P65" s="284" t="n">
        <f aca="false">IF($J65=0,0,P$58*$J65)</f>
        <v>0</v>
      </c>
      <c r="Q65" s="284" t="n">
        <f aca="false">IF($J65=0,0,Q$58*$J65)</f>
        <v>0</v>
      </c>
      <c r="R65" s="284" t="n">
        <f aca="false">IF($J65=0,0,R$58*$J65)</f>
        <v>0</v>
      </c>
      <c r="S65" s="284" t="n">
        <f aca="false">IF($J65=0,0,S$58*$J65)</f>
        <v>0</v>
      </c>
      <c r="T65" s="284" t="n">
        <f aca="false">IF($J65=0,0,T$58*$J65)</f>
        <v>0</v>
      </c>
      <c r="U65" s="284" t="n">
        <f aca="false">IF($J65=0,0,U$58*$J65)</f>
        <v>0</v>
      </c>
      <c r="V65" s="284" t="n">
        <f aca="false">IF($J65=0,0,V$58*$J65)</f>
        <v>0</v>
      </c>
      <c r="W65" s="284" t="n">
        <f aca="false">SUM(K65:V65)</f>
        <v>0</v>
      </c>
      <c r="Y65" s="284" t="n">
        <f aca="false">$W65-E65</f>
        <v>0</v>
      </c>
      <c r="Z65" s="285"/>
      <c r="AA65" s="284" t="n">
        <f aca="false">$W65-I65</f>
        <v>0</v>
      </c>
    </row>
    <row r="66" customFormat="false" ht="12.75" hidden="false" customHeight="false" outlineLevel="0" collapsed="false">
      <c r="B66" s="19" t="s">
        <v>258</v>
      </c>
      <c r="C66" s="19" t="n">
        <v>901</v>
      </c>
      <c r="E66" s="282" t="n">
        <v>0</v>
      </c>
      <c r="F66" s="283"/>
      <c r="G66" s="282" t="n">
        <f aca="false">((E66/$E$58)*$G$58)</f>
        <v>0</v>
      </c>
      <c r="I66" s="282" t="n">
        <f aca="false">E66+G66</f>
        <v>0</v>
      </c>
      <c r="J66" s="312" t="n">
        <v>0</v>
      </c>
      <c r="K66" s="284" t="n">
        <f aca="false">IF($J66=0,0,K$58*$J66)</f>
        <v>0</v>
      </c>
      <c r="L66" s="284" t="n">
        <f aca="false">IF($J66=0,0,L$58*$J66)</f>
        <v>0</v>
      </c>
      <c r="M66" s="284" t="n">
        <f aca="false">IF($J66=0,0,M$58*$J66)</f>
        <v>0</v>
      </c>
      <c r="N66" s="284" t="n">
        <f aca="false">IF($J66=0,0,N$58*$J66)</f>
        <v>0</v>
      </c>
      <c r="O66" s="284" t="n">
        <f aca="false">IF($J66=0,0,O$58*$J66)</f>
        <v>0</v>
      </c>
      <c r="P66" s="284" t="n">
        <f aca="false">IF($J66=0,0,P$58*$J66)</f>
        <v>0</v>
      </c>
      <c r="Q66" s="284" t="n">
        <f aca="false">IF($J66=0,0,Q$58*$J66)</f>
        <v>0</v>
      </c>
      <c r="R66" s="284" t="n">
        <f aca="false">IF($J66=0,0,R$58*$J66)</f>
        <v>0</v>
      </c>
      <c r="S66" s="284" t="n">
        <f aca="false">IF($J66=0,0,S$58*$J66)</f>
        <v>0</v>
      </c>
      <c r="T66" s="284" t="n">
        <f aca="false">IF($J66=0,0,T$58*$J66)</f>
        <v>0</v>
      </c>
      <c r="U66" s="284" t="n">
        <f aca="false">IF($J66=0,0,U$58*$J66)</f>
        <v>0</v>
      </c>
      <c r="V66" s="284" t="n">
        <f aca="false">IF($J66=0,0,V$58*$J66)</f>
        <v>0</v>
      </c>
      <c r="W66" s="284" t="n">
        <f aca="false">SUM(K66:V66)</f>
        <v>0</v>
      </c>
      <c r="Y66" s="284" t="n">
        <f aca="false">$W66-E66</f>
        <v>0</v>
      </c>
      <c r="Z66" s="285"/>
      <c r="AA66" s="284" t="n">
        <f aca="false">$W66-I66</f>
        <v>0</v>
      </c>
    </row>
    <row r="67" customFormat="false" ht="12.75" hidden="false" customHeight="false" outlineLevel="0" collapsed="false">
      <c r="B67" s="19" t="s">
        <v>259</v>
      </c>
      <c r="C67" s="19" t="n">
        <v>904</v>
      </c>
      <c r="E67" s="282" t="n">
        <v>0</v>
      </c>
      <c r="F67" s="283"/>
      <c r="G67" s="282" t="n">
        <f aca="false">((E67/$E$58)*$G$58)</f>
        <v>0</v>
      </c>
      <c r="I67" s="282" t="n">
        <f aca="false">E67+G67</f>
        <v>0</v>
      </c>
      <c r="J67" s="312" t="n">
        <v>0</v>
      </c>
      <c r="K67" s="284" t="n">
        <f aca="false">IF($J67=0,0,K$58*$J67)</f>
        <v>0</v>
      </c>
      <c r="L67" s="284" t="n">
        <f aca="false">IF($J67=0,0,L$58*$J67)</f>
        <v>0</v>
      </c>
      <c r="M67" s="284" t="n">
        <f aca="false">IF($J67=0,0,M$58*$J67)</f>
        <v>0</v>
      </c>
      <c r="N67" s="284" t="n">
        <f aca="false">IF($J67=0,0,N$58*$J67)</f>
        <v>0</v>
      </c>
      <c r="O67" s="284" t="n">
        <f aca="false">IF($J67=0,0,O$58*$J67)</f>
        <v>0</v>
      </c>
      <c r="P67" s="284" t="n">
        <f aca="false">IF($J67=0,0,P$58*$J67)</f>
        <v>0</v>
      </c>
      <c r="Q67" s="284" t="n">
        <f aca="false">IF($J67=0,0,Q$58*$J67)</f>
        <v>0</v>
      </c>
      <c r="R67" s="284" t="n">
        <f aca="false">IF($J67=0,0,R$58*$J67)</f>
        <v>0</v>
      </c>
      <c r="S67" s="284" t="n">
        <f aca="false">IF($J67=0,0,S$58*$J67)</f>
        <v>0</v>
      </c>
      <c r="T67" s="284" t="n">
        <f aca="false">IF($J67=0,0,T$58*$J67)</f>
        <v>0</v>
      </c>
      <c r="U67" s="284" t="n">
        <f aca="false">IF($J67=0,0,U$58*$J67)</f>
        <v>0</v>
      </c>
      <c r="V67" s="284" t="n">
        <f aca="false">IF($J67=0,0,V$58*$J67)</f>
        <v>0</v>
      </c>
      <c r="W67" s="284" t="n">
        <f aca="false">SUM(K67:V67)</f>
        <v>0</v>
      </c>
      <c r="Y67" s="284" t="n">
        <f aca="false">$W67-E67</f>
        <v>0</v>
      </c>
      <c r="Z67" s="285"/>
      <c r="AA67" s="284" t="n">
        <f aca="false">$W67-I67</f>
        <v>0</v>
      </c>
    </row>
    <row r="68" customFormat="false" ht="12.75" hidden="false" customHeight="false" outlineLevel="0" collapsed="false">
      <c r="B68" s="19" t="s">
        <v>260</v>
      </c>
      <c r="C68" s="19" t="n">
        <v>912</v>
      </c>
      <c r="E68" s="282" t="n">
        <v>60864</v>
      </c>
      <c r="F68" s="283"/>
      <c r="G68" s="282" t="n">
        <f aca="false">((E68/$E$58)*$G$58)</f>
        <v>9812.35205175212</v>
      </c>
      <c r="I68" s="282" t="n">
        <f aca="false">E68+G68</f>
        <v>70676.3520517521</v>
      </c>
      <c r="J68" s="312" t="n">
        <v>0.1145</v>
      </c>
      <c r="K68" s="284" t="n">
        <f aca="false">IF($J68=0,0,K$58*$J68)</f>
        <v>4726.00219416667</v>
      </c>
      <c r="L68" s="284" t="n">
        <f aca="false">IF($J68=0,0,L$58*$J68)</f>
        <v>4871.63016416667</v>
      </c>
      <c r="M68" s="284" t="n">
        <f aca="false">IF($J68=0,0,M$58*$J68)</f>
        <v>4725.94494416667</v>
      </c>
      <c r="N68" s="284" t="n">
        <f aca="false">IF($J68=0,0,N$58*$J68)</f>
        <v>4725.94494416667</v>
      </c>
      <c r="O68" s="284" t="n">
        <f aca="false">IF($J68=0,0,O$58*$J68)</f>
        <v>4725.94494416667</v>
      </c>
      <c r="P68" s="284" t="n">
        <f aca="false">IF($J68=0,0,P$58*$J68)</f>
        <v>4725.94494416667</v>
      </c>
      <c r="Q68" s="284" t="n">
        <f aca="false">IF($J68=0,0,Q$58*$J68)</f>
        <v>4725.94494416667</v>
      </c>
      <c r="R68" s="284" t="n">
        <f aca="false">IF($J68=0,0,R$58*$J68)</f>
        <v>4725.94494416667</v>
      </c>
      <c r="S68" s="284" t="n">
        <f aca="false">IF($J68=0,0,S$58*$J68)</f>
        <v>4725.94494416667</v>
      </c>
      <c r="T68" s="284" t="n">
        <f aca="false">IF($J68=0,0,T$58*$J68)</f>
        <v>4725.94494416667</v>
      </c>
      <c r="U68" s="284" t="n">
        <f aca="false">IF($J68=0,0,U$58*$J68)</f>
        <v>4725.94494416667</v>
      </c>
      <c r="V68" s="284" t="n">
        <f aca="false">IF($J68=0,0,V$58*$J68)</f>
        <v>4725.94494416667</v>
      </c>
      <c r="W68" s="284" t="n">
        <f aca="false">SUM(K68:V68)</f>
        <v>56857.0818</v>
      </c>
      <c r="Y68" s="284" t="n">
        <f aca="false">$W68-E68</f>
        <v>-4006.9182</v>
      </c>
      <c r="Z68" s="285"/>
      <c r="AA68" s="284" t="n">
        <f aca="false">$W68-I68</f>
        <v>-13819.2702517521</v>
      </c>
    </row>
    <row r="69" customFormat="false" ht="12.75" hidden="false" customHeight="false" outlineLevel="0" collapsed="false">
      <c r="B69" s="19" t="s">
        <v>261</v>
      </c>
      <c r="C69" s="19" t="n">
        <v>913</v>
      </c>
      <c r="E69" s="282" t="n">
        <v>95459</v>
      </c>
      <c r="F69" s="283"/>
      <c r="G69" s="282" t="n">
        <f aca="false">((E69/$E$58)*$G$58)</f>
        <v>15389.6772231238</v>
      </c>
      <c r="I69" s="282" t="n">
        <f aca="false">E69+G69</f>
        <v>110848.677223124</v>
      </c>
      <c r="J69" s="312" t="n">
        <v>0.1795</v>
      </c>
      <c r="K69" s="284" t="n">
        <f aca="false">IF($J69=0,0,K$58*$J69)</f>
        <v>7408.88553583333</v>
      </c>
      <c r="L69" s="284" t="n">
        <f aca="false">IF($J69=0,0,L$58*$J69)</f>
        <v>7637.18440583333</v>
      </c>
      <c r="M69" s="284" t="n">
        <f aca="false">IF($J69=0,0,M$58*$J69)</f>
        <v>7408.79578583333</v>
      </c>
      <c r="N69" s="284" t="n">
        <f aca="false">IF($J69=0,0,N$58*$J69)</f>
        <v>7408.79578583333</v>
      </c>
      <c r="O69" s="284" t="n">
        <f aca="false">IF($J69=0,0,O$58*$J69)</f>
        <v>7408.79578583333</v>
      </c>
      <c r="P69" s="284" t="n">
        <f aca="false">IF($J69=0,0,P$58*$J69)</f>
        <v>7408.79578583333</v>
      </c>
      <c r="Q69" s="284" t="n">
        <f aca="false">IF($J69=0,0,Q$58*$J69)</f>
        <v>7408.79578583333</v>
      </c>
      <c r="R69" s="284" t="n">
        <f aca="false">IF($J69=0,0,R$58*$J69)</f>
        <v>7408.79578583333</v>
      </c>
      <c r="S69" s="284" t="n">
        <f aca="false">IF($J69=0,0,S$58*$J69)</f>
        <v>7408.79578583333</v>
      </c>
      <c r="T69" s="284" t="n">
        <f aca="false">IF($J69=0,0,T$58*$J69)</f>
        <v>7408.79578583333</v>
      </c>
      <c r="U69" s="284" t="n">
        <f aca="false">IF($J69=0,0,U$58*$J69)</f>
        <v>7408.79578583333</v>
      </c>
      <c r="V69" s="284" t="n">
        <f aca="false">IF($J69=0,0,V$58*$J69)</f>
        <v>7408.79578583333</v>
      </c>
      <c r="W69" s="284" t="n">
        <f aca="false">SUM(K69:V69)</f>
        <v>89134.0278</v>
      </c>
      <c r="Y69" s="284" t="n">
        <f aca="false">$W69-E69</f>
        <v>-6324.9722</v>
      </c>
      <c r="Z69" s="285"/>
      <c r="AA69" s="284" t="n">
        <f aca="false">$W69-I69</f>
        <v>-21714.6494231238</v>
      </c>
    </row>
    <row r="70" customFormat="false" ht="12.75" hidden="false" customHeight="false" outlineLevel="0" collapsed="false">
      <c r="B70" s="19" t="s">
        <v>262</v>
      </c>
      <c r="C70" s="19" t="n">
        <v>915</v>
      </c>
      <c r="E70" s="282" t="n">
        <v>0</v>
      </c>
      <c r="F70" s="283"/>
      <c r="G70" s="282" t="n">
        <f aca="false">((E70/$E$58)*$G$58)</f>
        <v>0</v>
      </c>
      <c r="I70" s="282" t="n">
        <f aca="false">E70+G70</f>
        <v>0</v>
      </c>
      <c r="J70" s="312" t="n">
        <v>0</v>
      </c>
      <c r="K70" s="284" t="n">
        <f aca="false">IF($J70=0,0,K$58*$J70)</f>
        <v>0</v>
      </c>
      <c r="L70" s="284" t="n">
        <f aca="false">IF($J70=0,0,L$58*$J70)</f>
        <v>0</v>
      </c>
      <c r="M70" s="284" t="n">
        <f aca="false">IF($J70=0,0,M$58*$J70)</f>
        <v>0</v>
      </c>
      <c r="N70" s="284" t="n">
        <f aca="false">IF($J70=0,0,N$58*$J70)</f>
        <v>0</v>
      </c>
      <c r="O70" s="284" t="n">
        <f aca="false">IF($J70=0,0,O$58*$J70)</f>
        <v>0</v>
      </c>
      <c r="P70" s="284" t="n">
        <f aca="false">IF($J70=0,0,P$58*$J70)</f>
        <v>0</v>
      </c>
      <c r="Q70" s="284" t="n">
        <f aca="false">IF($J70=0,0,Q$58*$J70)</f>
        <v>0</v>
      </c>
      <c r="R70" s="284" t="n">
        <f aca="false">IF($J70=0,0,R$58*$J70)</f>
        <v>0</v>
      </c>
      <c r="S70" s="284" t="n">
        <f aca="false">IF($J70=0,0,S$58*$J70)</f>
        <v>0</v>
      </c>
      <c r="T70" s="284" t="n">
        <f aca="false">IF($J70=0,0,T$58*$J70)</f>
        <v>0</v>
      </c>
      <c r="U70" s="284" t="n">
        <f aca="false">IF($J70=0,0,U$58*$J70)</f>
        <v>0</v>
      </c>
      <c r="V70" s="284" t="n">
        <f aca="false">IF($J70=0,0,V$58*$J70)</f>
        <v>0</v>
      </c>
      <c r="W70" s="284" t="n">
        <f aca="false">SUM(K70:V70)</f>
        <v>0</v>
      </c>
      <c r="Y70" s="284" t="n">
        <f aca="false">$W70-E70</f>
        <v>0</v>
      </c>
      <c r="Z70" s="285"/>
      <c r="AA70" s="284" t="n">
        <f aca="false">$W70-I70</f>
        <v>0</v>
      </c>
    </row>
    <row r="71" customFormat="false" ht="12.75" hidden="false" customHeight="false" outlineLevel="0" collapsed="false">
      <c r="B71" s="19" t="s">
        <v>263</v>
      </c>
      <c r="C71" s="19" t="n">
        <v>924</v>
      </c>
      <c r="E71" s="282" t="n">
        <v>0</v>
      </c>
      <c r="F71" s="283"/>
      <c r="G71" s="282" t="n">
        <f aca="false">((E71/$E$58)*$G$58)</f>
        <v>0</v>
      </c>
      <c r="I71" s="282" t="n">
        <f aca="false">E71+G71</f>
        <v>0</v>
      </c>
      <c r="J71" s="312" t="n">
        <v>0</v>
      </c>
      <c r="K71" s="284" t="n">
        <f aca="false">IF($J71=0,0,K$58*$J71)</f>
        <v>0</v>
      </c>
      <c r="L71" s="284" t="n">
        <f aca="false">IF($J71=0,0,L$58*$J71)</f>
        <v>0</v>
      </c>
      <c r="M71" s="284" t="n">
        <f aca="false">IF($J71=0,0,M$58*$J71)</f>
        <v>0</v>
      </c>
      <c r="N71" s="284" t="n">
        <f aca="false">IF($J71=0,0,N$58*$J71)</f>
        <v>0</v>
      </c>
      <c r="O71" s="284" t="n">
        <f aca="false">IF($J71=0,0,O$58*$J71)</f>
        <v>0</v>
      </c>
      <c r="P71" s="284" t="n">
        <f aca="false">IF($J71=0,0,P$58*$J71)</f>
        <v>0</v>
      </c>
      <c r="Q71" s="284" t="n">
        <f aca="false">IF($J71=0,0,Q$58*$J71)</f>
        <v>0</v>
      </c>
      <c r="R71" s="284" t="n">
        <f aca="false">IF($J71=0,0,R$58*$J71)</f>
        <v>0</v>
      </c>
      <c r="S71" s="284" t="n">
        <f aca="false">IF($J71=0,0,S$58*$J71)</f>
        <v>0</v>
      </c>
      <c r="T71" s="284" t="n">
        <f aca="false">IF($J71=0,0,T$58*$J71)</f>
        <v>0</v>
      </c>
      <c r="U71" s="284" t="n">
        <f aca="false">IF($J71=0,0,U$58*$J71)</f>
        <v>0</v>
      </c>
      <c r="V71" s="284" t="n">
        <f aca="false">IF($J71=0,0,V$58*$J71)</f>
        <v>0</v>
      </c>
      <c r="W71" s="284" t="n">
        <f aca="false">SUM(K71:V71)</f>
        <v>0</v>
      </c>
      <c r="Y71" s="284" t="n">
        <f aca="false">$W71-E71</f>
        <v>0</v>
      </c>
      <c r="Z71" s="285"/>
      <c r="AA71" s="284" t="n">
        <f aca="false">$W71-I71</f>
        <v>0</v>
      </c>
    </row>
    <row r="72" customFormat="false" ht="12.75" hidden="false" customHeight="false" outlineLevel="0" collapsed="false">
      <c r="B72" s="19" t="s">
        <v>264</v>
      </c>
      <c r="C72" s="19" t="n">
        <v>927</v>
      </c>
      <c r="E72" s="282" t="n">
        <v>48805</v>
      </c>
      <c r="F72" s="283"/>
      <c r="G72" s="282" t="n">
        <f aca="false">((E72/$E$58)*$G$58)</f>
        <v>7868.22821184546</v>
      </c>
      <c r="I72" s="282" t="n">
        <f aca="false">E72+G72</f>
        <v>56673.2282118455</v>
      </c>
      <c r="J72" s="312" t="n">
        <v>0.0918</v>
      </c>
      <c r="K72" s="284" t="n">
        <f aca="false">IF($J72=0,0,K$58*$J72)</f>
        <v>3789.056781</v>
      </c>
      <c r="L72" s="284" t="n">
        <f aca="false">IF($J72=0,0,L$58*$J72)</f>
        <v>3905.813529</v>
      </c>
      <c r="M72" s="284" t="n">
        <f aca="false">IF($J72=0,0,M$58*$J72)</f>
        <v>3789.010881</v>
      </c>
      <c r="N72" s="284" t="n">
        <f aca="false">IF($J72=0,0,N$58*$J72)</f>
        <v>3789.010881</v>
      </c>
      <c r="O72" s="284" t="n">
        <f aca="false">IF($J72=0,0,O$58*$J72)</f>
        <v>3789.010881</v>
      </c>
      <c r="P72" s="284" t="n">
        <f aca="false">IF($J72=0,0,P$58*$J72)</f>
        <v>3789.010881</v>
      </c>
      <c r="Q72" s="284" t="n">
        <f aca="false">IF($J72=0,0,Q$58*$J72)</f>
        <v>3789.010881</v>
      </c>
      <c r="R72" s="284" t="n">
        <f aca="false">IF($J72=0,0,R$58*$J72)</f>
        <v>3789.010881</v>
      </c>
      <c r="S72" s="284" t="n">
        <f aca="false">IF($J72=0,0,S$58*$J72)</f>
        <v>3789.010881</v>
      </c>
      <c r="T72" s="284" t="n">
        <f aca="false">IF($J72=0,0,T$58*$J72)</f>
        <v>3789.010881</v>
      </c>
      <c r="U72" s="284" t="n">
        <f aca="false">IF($J72=0,0,U$58*$J72)</f>
        <v>3789.010881</v>
      </c>
      <c r="V72" s="284" t="n">
        <f aca="false">IF($J72=0,0,V$58*$J72)</f>
        <v>3789.010881</v>
      </c>
      <c r="W72" s="284" t="n">
        <f aca="false">SUM(K72:V72)</f>
        <v>45584.97912</v>
      </c>
      <c r="Y72" s="284" t="n">
        <f aca="false">$W72-E72</f>
        <v>-3220.02088</v>
      </c>
      <c r="Z72" s="285"/>
      <c r="AA72" s="284" t="n">
        <f aca="false">$W72-I72</f>
        <v>-11088.2490918455</v>
      </c>
    </row>
    <row r="73" customFormat="false" ht="12.75" hidden="false" customHeight="false" outlineLevel="0" collapsed="false">
      <c r="B73" s="19" t="s">
        <v>265</v>
      </c>
      <c r="C73" s="19" t="n">
        <v>930</v>
      </c>
      <c r="E73" s="282" t="n">
        <v>259836</v>
      </c>
      <c r="F73" s="283"/>
      <c r="G73" s="282" t="n">
        <f aca="false">((E73/$E$58)*$G$58)</f>
        <v>41890.1535837123</v>
      </c>
      <c r="I73" s="282" t="n">
        <f aca="false">E73+G73</f>
        <v>301726.153583712</v>
      </c>
      <c r="J73" s="312" t="n">
        <v>0.4891</v>
      </c>
      <c r="K73" s="284" t="n">
        <f aca="false">IF($J73=0,0,K$58*$J73)</f>
        <v>20187.6652678333</v>
      </c>
      <c r="L73" s="284" t="n">
        <f aca="false">IF($J73=0,0,L$58*$J73)</f>
        <v>20809.7319938333</v>
      </c>
      <c r="M73" s="284" t="n">
        <f aca="false">IF($J73=0,0,M$58*$J73)</f>
        <v>20187.4207178333</v>
      </c>
      <c r="N73" s="284" t="n">
        <f aca="false">IF($J73=0,0,N$58*$J73)</f>
        <v>20187.4207178333</v>
      </c>
      <c r="O73" s="284" t="n">
        <f aca="false">IF($J73=0,0,O$58*$J73)</f>
        <v>20187.4207178333</v>
      </c>
      <c r="P73" s="284" t="n">
        <f aca="false">IF($J73=0,0,P$58*$J73)</f>
        <v>20187.4207178333</v>
      </c>
      <c r="Q73" s="284" t="n">
        <f aca="false">IF($J73=0,0,Q$58*$J73)</f>
        <v>20187.4207178333</v>
      </c>
      <c r="R73" s="284" t="n">
        <f aca="false">IF($J73=0,0,R$58*$J73)</f>
        <v>20187.4207178333</v>
      </c>
      <c r="S73" s="284" t="n">
        <f aca="false">IF($J73=0,0,S$58*$J73)</f>
        <v>20187.4207178333</v>
      </c>
      <c r="T73" s="284" t="n">
        <f aca="false">IF($J73=0,0,T$58*$J73)</f>
        <v>20187.4207178333</v>
      </c>
      <c r="U73" s="284" t="n">
        <f aca="false">IF($J73=0,0,U$58*$J73)</f>
        <v>20187.4207178333</v>
      </c>
      <c r="V73" s="284" t="n">
        <f aca="false">IF($J73=0,0,V$58*$J73)</f>
        <v>20187.4207178333</v>
      </c>
      <c r="W73" s="284" t="n">
        <f aca="false">SUM(K73:V73)</f>
        <v>242871.60444</v>
      </c>
      <c r="Y73" s="284" t="n">
        <f aca="false">$W73-E73</f>
        <v>-16964.39556</v>
      </c>
      <c r="Z73" s="285"/>
      <c r="AA73" s="284" t="n">
        <f aca="false">$W73-I73</f>
        <v>-58854.5491437122</v>
      </c>
    </row>
    <row r="74" customFormat="false" ht="12.75" hidden="false" customHeight="false" outlineLevel="0" collapsed="false">
      <c r="B74" s="19" t="s">
        <v>266</v>
      </c>
      <c r="C74" s="19" t="n">
        <v>936</v>
      </c>
      <c r="E74" s="282" t="n">
        <v>0</v>
      </c>
      <c r="F74" s="283"/>
      <c r="G74" s="282" t="n">
        <f aca="false">((E74/$E$58)*$G$58)</f>
        <v>0</v>
      </c>
      <c r="I74" s="282" t="n">
        <f aca="false">E74+G74</f>
        <v>0</v>
      </c>
      <c r="J74" s="312" t="n">
        <v>0</v>
      </c>
      <c r="K74" s="284" t="n">
        <f aca="false">IF($J74=0,0,K$58*$J74)</f>
        <v>0</v>
      </c>
      <c r="L74" s="284" t="n">
        <f aca="false">IF($J74=0,0,L$58*$J74)</f>
        <v>0</v>
      </c>
      <c r="M74" s="284" t="n">
        <f aca="false">IF($J74=0,0,M$58*$J74)</f>
        <v>0</v>
      </c>
      <c r="N74" s="284" t="n">
        <f aca="false">IF($J74=0,0,N$58*$J74)</f>
        <v>0</v>
      </c>
      <c r="O74" s="284" t="n">
        <f aca="false">IF($J74=0,0,O$58*$J74)</f>
        <v>0</v>
      </c>
      <c r="P74" s="284" t="n">
        <f aca="false">IF($J74=0,0,P$58*$J74)</f>
        <v>0</v>
      </c>
      <c r="Q74" s="284" t="n">
        <f aca="false">IF($J74=0,0,Q$58*$J74)</f>
        <v>0</v>
      </c>
      <c r="R74" s="284" t="n">
        <f aca="false">IF($J74=0,0,R$58*$J74)</f>
        <v>0</v>
      </c>
      <c r="S74" s="284" t="n">
        <f aca="false">IF($J74=0,0,S$58*$J74)</f>
        <v>0</v>
      </c>
      <c r="T74" s="284" t="n">
        <f aca="false">IF($J74=0,0,T$58*$J74)</f>
        <v>0</v>
      </c>
      <c r="U74" s="284" t="n">
        <f aca="false">IF($J74=0,0,U$58*$J74)</f>
        <v>0</v>
      </c>
      <c r="V74" s="284" t="n">
        <f aca="false">IF($J74=0,0,V$58*$J74)</f>
        <v>0</v>
      </c>
      <c r="W74" s="284" t="n">
        <f aca="false">SUM(K74:V74)</f>
        <v>0</v>
      </c>
      <c r="Y74" s="284" t="n">
        <f aca="false">$W74-E74</f>
        <v>0</v>
      </c>
      <c r="Z74" s="285"/>
      <c r="AA74" s="284" t="n">
        <f aca="false">$W74-I74</f>
        <v>0</v>
      </c>
    </row>
    <row r="75" customFormat="false" ht="12.75" hidden="false" customHeight="false" outlineLevel="0" collapsed="false">
      <c r="B75" s="19" t="s">
        <v>267</v>
      </c>
      <c r="C75" s="19" t="n">
        <v>942</v>
      </c>
      <c r="E75" s="282" t="n">
        <v>0</v>
      </c>
      <c r="F75" s="283"/>
      <c r="G75" s="282" t="n">
        <f aca="false">((E75/$E$58)*$G$58)</f>
        <v>0</v>
      </c>
      <c r="I75" s="282" t="n">
        <f aca="false">E75+G75</f>
        <v>0</v>
      </c>
      <c r="J75" s="312" t="n">
        <v>0.035</v>
      </c>
      <c r="K75" s="284" t="n">
        <f aca="false">IF($J75=0,0,K$58*$J75)</f>
        <v>1444.62949166667</v>
      </c>
      <c r="L75" s="284" t="n">
        <f aca="false">IF($J75=0,0,L$58*$J75)</f>
        <v>1489.14459166667</v>
      </c>
      <c r="M75" s="284" t="n">
        <f aca="false">IF($J75=0,0,M$58*$J75)</f>
        <v>1444.61199166667</v>
      </c>
      <c r="N75" s="284" t="n">
        <f aca="false">IF($J75=0,0,N$58*$J75)</f>
        <v>1444.61199166667</v>
      </c>
      <c r="O75" s="284" t="n">
        <f aca="false">IF($J75=0,0,O$58*$J75)</f>
        <v>1444.61199166667</v>
      </c>
      <c r="P75" s="284" t="n">
        <f aca="false">IF($J75=0,0,P$58*$J75)</f>
        <v>1444.61199166667</v>
      </c>
      <c r="Q75" s="284" t="n">
        <f aca="false">IF($J75=0,0,Q$58*$J75)</f>
        <v>1444.61199166667</v>
      </c>
      <c r="R75" s="284" t="n">
        <f aca="false">IF($J75=0,0,R$58*$J75)</f>
        <v>1444.61199166667</v>
      </c>
      <c r="S75" s="284" t="n">
        <f aca="false">IF($J75=0,0,S$58*$J75)</f>
        <v>1444.61199166667</v>
      </c>
      <c r="T75" s="284" t="n">
        <f aca="false">IF($J75=0,0,T$58*$J75)</f>
        <v>1444.61199166667</v>
      </c>
      <c r="U75" s="284" t="n">
        <f aca="false">IF($J75=0,0,U$58*$J75)</f>
        <v>1444.61199166667</v>
      </c>
      <c r="V75" s="284" t="n">
        <f aca="false">IF($J75=0,0,V$58*$J75)</f>
        <v>1444.61199166667</v>
      </c>
      <c r="W75" s="284" t="n">
        <f aca="false">SUM(K75:V75)</f>
        <v>17379.894</v>
      </c>
      <c r="Y75" s="284" t="n">
        <f aca="false">$W75-E75</f>
        <v>17379.894</v>
      </c>
      <c r="Z75" s="285"/>
      <c r="AA75" s="284" t="n">
        <f aca="false">$W75-I75</f>
        <v>17379.894</v>
      </c>
    </row>
    <row r="76" customFormat="false" ht="12.75" hidden="false" customHeight="false" outlineLevel="0" collapsed="false">
      <c r="B76" s="19" t="s">
        <v>268</v>
      </c>
      <c r="C76" s="19" t="n">
        <v>951</v>
      </c>
      <c r="E76" s="282" t="n">
        <v>0</v>
      </c>
      <c r="F76" s="283"/>
      <c r="G76" s="282" t="n">
        <f aca="false">((E76/$E$58)*$G$58)</f>
        <v>0</v>
      </c>
      <c r="I76" s="282" t="n">
        <f aca="false">E76+G76</f>
        <v>0</v>
      </c>
      <c r="J76" s="312" t="n">
        <v>0.0401</v>
      </c>
      <c r="K76" s="284" t="n">
        <f aca="false">IF($J76=0,0,K$58*$J76)</f>
        <v>1655.13264616667</v>
      </c>
      <c r="L76" s="284" t="n">
        <f aca="false">IF($J76=0,0,L$58*$J76)</f>
        <v>1706.13423216667</v>
      </c>
      <c r="M76" s="284" t="n">
        <f aca="false">IF($J76=0,0,M$58*$J76)</f>
        <v>1655.11259616667</v>
      </c>
      <c r="N76" s="284" t="n">
        <f aca="false">IF($J76=0,0,N$58*$J76)</f>
        <v>1655.11259616667</v>
      </c>
      <c r="O76" s="284" t="n">
        <f aca="false">IF($J76=0,0,O$58*$J76)</f>
        <v>1655.11259616667</v>
      </c>
      <c r="P76" s="284" t="n">
        <f aca="false">IF($J76=0,0,P$58*$J76)</f>
        <v>1655.11259616667</v>
      </c>
      <c r="Q76" s="284" t="n">
        <f aca="false">IF($J76=0,0,Q$58*$J76)</f>
        <v>1655.11259616667</v>
      </c>
      <c r="R76" s="284" t="n">
        <f aca="false">IF($J76=0,0,R$58*$J76)</f>
        <v>1655.11259616667</v>
      </c>
      <c r="S76" s="284" t="n">
        <f aca="false">IF($J76=0,0,S$58*$J76)</f>
        <v>1655.11259616667</v>
      </c>
      <c r="T76" s="284" t="n">
        <f aca="false">IF($J76=0,0,T$58*$J76)</f>
        <v>1655.11259616667</v>
      </c>
      <c r="U76" s="284" t="n">
        <f aca="false">IF($J76=0,0,U$58*$J76)</f>
        <v>1655.11259616667</v>
      </c>
      <c r="V76" s="284" t="n">
        <f aca="false">IF($J76=0,0,V$58*$J76)</f>
        <v>1655.11259616667</v>
      </c>
      <c r="W76" s="284" t="n">
        <f aca="false">SUM(K76:V76)</f>
        <v>19912.39284</v>
      </c>
      <c r="Y76" s="284" t="n">
        <f aca="false">$W76-E76</f>
        <v>19912.39284</v>
      </c>
      <c r="Z76" s="285"/>
      <c r="AA76" s="284" t="n">
        <f aca="false">$W76-I76</f>
        <v>19912.39284</v>
      </c>
    </row>
    <row r="77" customFormat="false" ht="12.75" hidden="false" customHeight="false" outlineLevel="0" collapsed="false">
      <c r="B77" s="19" t="s">
        <v>269</v>
      </c>
      <c r="C77" s="19" t="n">
        <v>954</v>
      </c>
      <c r="E77" s="282" t="n">
        <v>0</v>
      </c>
      <c r="F77" s="283"/>
      <c r="G77" s="282" t="n">
        <f aca="false">((E77/$E$58)*$G$58)</f>
        <v>0</v>
      </c>
      <c r="I77" s="282" t="n">
        <f aca="false">E77+G77</f>
        <v>0</v>
      </c>
      <c r="J77" s="312" t="n">
        <v>0</v>
      </c>
      <c r="K77" s="284" t="n">
        <f aca="false">IF($J77=0,0,K$58*$J77)</f>
        <v>0</v>
      </c>
      <c r="L77" s="284" t="n">
        <f aca="false">IF($J77=0,0,L$58*$J77)</f>
        <v>0</v>
      </c>
      <c r="M77" s="284" t="n">
        <f aca="false">IF($J77=0,0,M$58*$J77)</f>
        <v>0</v>
      </c>
      <c r="N77" s="284" t="n">
        <f aca="false">IF($J77=0,0,N$58*$J77)</f>
        <v>0</v>
      </c>
      <c r="O77" s="284" t="n">
        <f aca="false">IF($J77=0,0,O$58*$J77)</f>
        <v>0</v>
      </c>
      <c r="P77" s="284" t="n">
        <f aca="false">IF($J77=0,0,P$58*$J77)</f>
        <v>0</v>
      </c>
      <c r="Q77" s="284" t="n">
        <f aca="false">IF($J77=0,0,Q$58*$J77)</f>
        <v>0</v>
      </c>
      <c r="R77" s="284" t="n">
        <f aca="false">IF($J77=0,0,R$58*$J77)</f>
        <v>0</v>
      </c>
      <c r="S77" s="284" t="n">
        <f aca="false">IF($J77=0,0,S$58*$J77)</f>
        <v>0</v>
      </c>
      <c r="T77" s="284" t="n">
        <f aca="false">IF($J77=0,0,T$58*$J77)</f>
        <v>0</v>
      </c>
      <c r="U77" s="284" t="n">
        <f aca="false">IF($J77=0,0,U$58*$J77)</f>
        <v>0</v>
      </c>
      <c r="V77" s="284" t="n">
        <f aca="false">IF($J77=0,0,V$58*$J77)</f>
        <v>0</v>
      </c>
      <c r="W77" s="284" t="n">
        <f aca="false">SUM(K77:V77)</f>
        <v>0</v>
      </c>
      <c r="Y77" s="284" t="n">
        <f aca="false">$W77-E77</f>
        <v>0</v>
      </c>
      <c r="Z77" s="285"/>
      <c r="AA77" s="284" t="n">
        <f aca="false">$W77-I77</f>
        <v>0</v>
      </c>
    </row>
    <row r="78" customFormat="false" ht="12.75" hidden="false" customHeight="false" outlineLevel="0" collapsed="false">
      <c r="B78" s="19" t="s">
        <v>270</v>
      </c>
      <c r="C78" s="19" t="n">
        <v>984</v>
      </c>
      <c r="E78" s="282" t="n">
        <v>0</v>
      </c>
      <c r="F78" s="283"/>
      <c r="G78" s="282" t="n">
        <f aca="false">((E78/$E$58)*$G$58)</f>
        <v>0</v>
      </c>
      <c r="I78" s="282" t="n">
        <f aca="false">E78+G78</f>
        <v>0</v>
      </c>
      <c r="J78" s="312" t="n">
        <v>0</v>
      </c>
      <c r="K78" s="284" t="n">
        <f aca="false">IF($J78=0,0,K$58*$J78)</f>
        <v>0</v>
      </c>
      <c r="L78" s="284" t="n">
        <f aca="false">IF($J78=0,0,L$58*$J78)</f>
        <v>0</v>
      </c>
      <c r="M78" s="284" t="n">
        <f aca="false">IF($J78=0,0,M$58*$J78)</f>
        <v>0</v>
      </c>
      <c r="N78" s="284" t="n">
        <f aca="false">IF($J78=0,0,N$58*$J78)</f>
        <v>0</v>
      </c>
      <c r="O78" s="284" t="n">
        <f aca="false">IF($J78=0,0,O$58*$J78)</f>
        <v>0</v>
      </c>
      <c r="P78" s="284" t="n">
        <f aca="false">IF($J78=0,0,P$58*$J78)</f>
        <v>0</v>
      </c>
      <c r="Q78" s="284" t="n">
        <f aca="false">IF($J78=0,0,Q$58*$J78)</f>
        <v>0</v>
      </c>
      <c r="R78" s="284" t="n">
        <f aca="false">IF($J78=0,0,R$58*$J78)</f>
        <v>0</v>
      </c>
      <c r="S78" s="284" t="n">
        <f aca="false">IF($J78=0,0,S$58*$J78)</f>
        <v>0</v>
      </c>
      <c r="T78" s="284" t="n">
        <f aca="false">IF($J78=0,0,T$58*$J78)</f>
        <v>0</v>
      </c>
      <c r="U78" s="284" t="n">
        <f aca="false">IF($J78=0,0,U$58*$J78)</f>
        <v>0</v>
      </c>
      <c r="V78" s="284" t="n">
        <f aca="false">IF($J78=0,0,V$58*$J78)</f>
        <v>0</v>
      </c>
      <c r="W78" s="284" t="n">
        <f aca="false">SUM(K78:V78)</f>
        <v>0</v>
      </c>
      <c r="Y78" s="284" t="n">
        <f aca="false">$W78-E78</f>
        <v>0</v>
      </c>
      <c r="Z78" s="285"/>
      <c r="AA78" s="284" t="n">
        <f aca="false">$W78-I78</f>
        <v>0</v>
      </c>
    </row>
    <row r="79" customFormat="false" ht="12.75" hidden="false" customHeight="false" outlineLevel="0" collapsed="false">
      <c r="B79" s="19" t="s">
        <v>271</v>
      </c>
      <c r="C79" s="19" t="n">
        <v>981</v>
      </c>
      <c r="E79" s="282" t="n">
        <v>10193</v>
      </c>
      <c r="F79" s="283"/>
      <c r="G79" s="282" t="n">
        <f aca="false">((E79/$E$58)*$G$58)</f>
        <v>1643.29167428216</v>
      </c>
      <c r="I79" s="282" t="n">
        <f aca="false">E79+G79</f>
        <v>11836.2916742822</v>
      </c>
      <c r="J79" s="312" t="n">
        <v>0</v>
      </c>
      <c r="K79" s="284" t="n">
        <f aca="false">IF($J79=0,0,K$58*$J79)</f>
        <v>0</v>
      </c>
      <c r="L79" s="284" t="n">
        <f aca="false">IF($J79=0,0,L$58*$J79)</f>
        <v>0</v>
      </c>
      <c r="M79" s="284" t="n">
        <f aca="false">IF($J79=0,0,M$58*$J79)</f>
        <v>0</v>
      </c>
      <c r="N79" s="284" t="n">
        <f aca="false">IF($J79=0,0,N$58*$J79)</f>
        <v>0</v>
      </c>
      <c r="O79" s="284" t="n">
        <f aca="false">IF($J79=0,0,O$58*$J79)</f>
        <v>0</v>
      </c>
      <c r="P79" s="284" t="n">
        <f aca="false">IF($J79=0,0,P$58*$J79)</f>
        <v>0</v>
      </c>
      <c r="Q79" s="284" t="n">
        <f aca="false">IF($J79=0,0,Q$58*$J79)</f>
        <v>0</v>
      </c>
      <c r="R79" s="284" t="n">
        <f aca="false">IF($J79=0,0,R$58*$J79)</f>
        <v>0</v>
      </c>
      <c r="S79" s="284" t="n">
        <f aca="false">IF($J79=0,0,S$58*$J79)</f>
        <v>0</v>
      </c>
      <c r="T79" s="284" t="n">
        <f aca="false">IF($J79=0,0,T$58*$J79)</f>
        <v>0</v>
      </c>
      <c r="U79" s="284" t="n">
        <f aca="false">IF($J79=0,0,U$58*$J79)</f>
        <v>0</v>
      </c>
      <c r="V79" s="284" t="n">
        <f aca="false">IF($J79=0,0,V$58*$J79)</f>
        <v>0</v>
      </c>
      <c r="W79" s="284" t="n">
        <f aca="false">SUM(K79:V79)</f>
        <v>0</v>
      </c>
      <c r="Y79" s="284" t="n">
        <f aca="false">$W79-E79</f>
        <v>-10193</v>
      </c>
      <c r="Z79" s="285"/>
      <c r="AA79" s="284" t="n">
        <f aca="false">$W79-I79</f>
        <v>-11836.2916742822</v>
      </c>
    </row>
    <row r="80" customFormat="false" ht="12.75" hidden="false" customHeight="false" outlineLevel="0" collapsed="false">
      <c r="B80" s="19" t="s">
        <v>272</v>
      </c>
      <c r="C80" s="19" t="n">
        <v>983</v>
      </c>
      <c r="E80" s="282" t="n">
        <v>66502</v>
      </c>
      <c r="F80" s="283"/>
      <c r="G80" s="282" t="n">
        <f aca="false">((E80/$E$58)*$G$58)</f>
        <v>10721.2972552842</v>
      </c>
      <c r="I80" s="282" t="n">
        <f aca="false">E80+G80</f>
        <v>77223.2972552842</v>
      </c>
      <c r="J80" s="312" t="n">
        <v>0.05</v>
      </c>
      <c r="K80" s="284" t="n">
        <f aca="false">IF($J80=0,0,K$58*$J80)</f>
        <v>2063.75641666667</v>
      </c>
      <c r="L80" s="284" t="n">
        <f aca="false">IF($J80=0,0,L$58*$J80)</f>
        <v>2127.34941666667</v>
      </c>
      <c r="M80" s="284" t="n">
        <f aca="false">IF($J80=0,0,M$58*$J80)</f>
        <v>2063.73141666667</v>
      </c>
      <c r="N80" s="284" t="n">
        <f aca="false">IF($J80=0,0,N$58*$J80)</f>
        <v>2063.73141666667</v>
      </c>
      <c r="O80" s="284" t="n">
        <f aca="false">IF($J80=0,0,O$58*$J80)</f>
        <v>2063.73141666667</v>
      </c>
      <c r="P80" s="284" t="n">
        <f aca="false">IF($J80=0,0,P$58*$J80)</f>
        <v>2063.73141666667</v>
      </c>
      <c r="Q80" s="284" t="n">
        <f aca="false">IF($J80=0,0,Q$58*$J80)</f>
        <v>2063.73141666667</v>
      </c>
      <c r="R80" s="284" t="n">
        <f aca="false">IF($J80=0,0,R$58*$J80)</f>
        <v>2063.73141666667</v>
      </c>
      <c r="S80" s="284" t="n">
        <f aca="false">IF($J80=0,0,S$58*$J80)</f>
        <v>2063.73141666667</v>
      </c>
      <c r="T80" s="284" t="n">
        <f aca="false">IF($J80=0,0,T$58*$J80)</f>
        <v>2063.73141666667</v>
      </c>
      <c r="U80" s="284" t="n">
        <f aca="false">IF($J80=0,0,U$58*$J80)</f>
        <v>2063.73141666667</v>
      </c>
      <c r="V80" s="284" t="n">
        <f aca="false">IF($J80=0,0,V$58*$J80)</f>
        <v>2063.73141666667</v>
      </c>
      <c r="W80" s="284" t="n">
        <f aca="false">SUM(K80:V80)</f>
        <v>24828.42</v>
      </c>
      <c r="Y80" s="284" t="n">
        <f aca="false">$W80-E80</f>
        <v>-41673.58</v>
      </c>
      <c r="Z80" s="285"/>
      <c r="AA80" s="284" t="n">
        <f aca="false">$W80-I80</f>
        <v>-52394.8772552842</v>
      </c>
    </row>
    <row r="81" customFormat="false" ht="12.75" hidden="false" customHeight="false" outlineLevel="0" collapsed="false">
      <c r="B81" s="19" t="s">
        <v>241</v>
      </c>
      <c r="C81" s="19"/>
      <c r="E81" s="282" t="n">
        <v>0</v>
      </c>
      <c r="F81" s="283"/>
      <c r="G81" s="282" t="n">
        <f aca="false">((E81/$E$58)*$G$58)</f>
        <v>0</v>
      </c>
      <c r="I81" s="282" t="n">
        <f aca="false">E81+G81</f>
        <v>0</v>
      </c>
      <c r="J81" s="312" t="n">
        <v>0</v>
      </c>
      <c r="K81" s="284" t="n">
        <f aca="false">IF($J81=0,0,K$58*$J81)</f>
        <v>0</v>
      </c>
      <c r="L81" s="284" t="n">
        <f aca="false">IF($J81=0,0,L$58*$J81)</f>
        <v>0</v>
      </c>
      <c r="M81" s="284" t="n">
        <f aca="false">IF($J81=0,0,M$58*$J81)</f>
        <v>0</v>
      </c>
      <c r="N81" s="284" t="n">
        <f aca="false">IF($J81=0,0,N$58*$J81)</f>
        <v>0</v>
      </c>
      <c r="O81" s="284" t="n">
        <f aca="false">IF($J81=0,0,O$58*$J81)</f>
        <v>0</v>
      </c>
      <c r="P81" s="284" t="n">
        <f aca="false">IF($J81=0,0,P$58*$J81)</f>
        <v>0</v>
      </c>
      <c r="Q81" s="284" t="n">
        <f aca="false">IF($J81=0,0,Q$58*$J81)</f>
        <v>0</v>
      </c>
      <c r="R81" s="284" t="n">
        <f aca="false">IF($J81=0,0,R$58*$J81)</f>
        <v>0</v>
      </c>
      <c r="S81" s="284" t="n">
        <f aca="false">IF($J81=0,0,S$58*$J81)</f>
        <v>0</v>
      </c>
      <c r="T81" s="284" t="n">
        <f aca="false">IF($J81=0,0,T$58*$J81)</f>
        <v>0</v>
      </c>
      <c r="U81" s="284" t="n">
        <f aca="false">IF($J81=0,0,U$58*$J81)</f>
        <v>0</v>
      </c>
      <c r="V81" s="284" t="n">
        <f aca="false">IF($J81=0,0,V$58*$J81)</f>
        <v>0</v>
      </c>
      <c r="W81" s="284" t="n">
        <f aca="false">SUM(K81:V81)</f>
        <v>0</v>
      </c>
      <c r="Y81" s="284" t="n">
        <f aca="false">$W81-E81</f>
        <v>0</v>
      </c>
      <c r="Z81" s="285"/>
      <c r="AA81" s="284" t="n">
        <f aca="false">$W81-I81</f>
        <v>0</v>
      </c>
    </row>
    <row r="82" customFormat="false" ht="13.5" hidden="false" customHeight="false" outlineLevel="0" collapsed="false">
      <c r="B82" s="19" t="s">
        <v>241</v>
      </c>
      <c r="C82" s="19"/>
      <c r="E82" s="313" t="n">
        <v>0</v>
      </c>
      <c r="F82" s="283"/>
      <c r="G82" s="313"/>
      <c r="I82" s="313" t="n">
        <f aca="false">E82+G82</f>
        <v>0</v>
      </c>
      <c r="J82" s="314" t="n">
        <v>0</v>
      </c>
      <c r="K82" s="315" t="n">
        <f aca="false">IF($J82=0,0,K$58*$J82)</f>
        <v>0</v>
      </c>
      <c r="L82" s="315" t="n">
        <f aca="false">IF($J82=0,0,L$58*$J82)</f>
        <v>0</v>
      </c>
      <c r="M82" s="315" t="n">
        <f aca="false">IF($J82=0,0,M$58*$J82)</f>
        <v>0</v>
      </c>
      <c r="N82" s="315" t="n">
        <f aca="false">IF($J82=0,0,N$58*$J82)</f>
        <v>0</v>
      </c>
      <c r="O82" s="315" t="n">
        <f aca="false">IF($J82=0,0,O$58*$J82)</f>
        <v>0</v>
      </c>
      <c r="P82" s="315" t="n">
        <f aca="false">IF($J82=0,0,P$58*$J82)</f>
        <v>0</v>
      </c>
      <c r="Q82" s="315" t="n">
        <f aca="false">IF($J82=0,0,Q$58*$J82)</f>
        <v>0</v>
      </c>
      <c r="R82" s="315" t="n">
        <f aca="false">IF($J82=0,0,R$58*$J82)</f>
        <v>0</v>
      </c>
      <c r="S82" s="315" t="n">
        <f aca="false">IF($J82=0,0,S$58*$J82)</f>
        <v>0</v>
      </c>
      <c r="T82" s="315" t="n">
        <f aca="false">IF($J82=0,0,T$58*$J82)</f>
        <v>0</v>
      </c>
      <c r="U82" s="315" t="n">
        <f aca="false">IF($J82=0,0,U$58*$J82)</f>
        <v>0</v>
      </c>
      <c r="V82" s="315" t="n">
        <f aca="false">IF($J82=0,0,V$58*$J82)</f>
        <v>0</v>
      </c>
      <c r="W82" s="315" t="n">
        <f aca="false">SUM(K82:V82)</f>
        <v>0</v>
      </c>
      <c r="Y82" s="315" t="n">
        <f aca="false">$W82-E82</f>
        <v>0</v>
      </c>
      <c r="Z82" s="285"/>
      <c r="AA82" s="315" t="n">
        <f aca="false">$W82-I82</f>
        <v>0</v>
      </c>
    </row>
    <row r="83" customFormat="false" ht="13.5" hidden="false" customHeight="false" outlineLevel="0" collapsed="false">
      <c r="A83" s="70"/>
      <c r="B83" s="316" t="s">
        <v>273</v>
      </c>
      <c r="C83" s="316"/>
      <c r="D83" s="70"/>
      <c r="E83" s="317" t="n">
        <f aca="false">SUM(E64:E82)</f>
        <v>541659</v>
      </c>
      <c r="F83" s="292"/>
      <c r="G83" s="317" t="n">
        <f aca="false">SUM(G64:G82)</f>
        <v>87325</v>
      </c>
      <c r="H83" s="318"/>
      <c r="I83" s="317" t="n">
        <f aca="false">SUM(I64:I82)</f>
        <v>628984</v>
      </c>
      <c r="J83" s="319" t="n">
        <f aca="false">SUM(J64:J82)</f>
        <v>1</v>
      </c>
      <c r="K83" s="317" t="n">
        <f aca="false">SUM(K64:K82)</f>
        <v>41275.1283333333</v>
      </c>
      <c r="L83" s="317" t="n">
        <f aca="false">SUM(L64:L82)</f>
        <v>42546.9883333333</v>
      </c>
      <c r="M83" s="317" t="n">
        <f aca="false">SUM(M64:M82)</f>
        <v>41274.6283333333</v>
      </c>
      <c r="N83" s="317" t="n">
        <f aca="false">SUM(N64:N82)</f>
        <v>41274.6283333333</v>
      </c>
      <c r="O83" s="317" t="n">
        <f aca="false">SUM(O64:O82)</f>
        <v>41274.6283333333</v>
      </c>
      <c r="P83" s="320" t="n">
        <f aca="false">SUM(P64:P82)</f>
        <v>41274.6283333333</v>
      </c>
      <c r="Q83" s="317" t="n">
        <f aca="false">SUM(Q64:Q82)</f>
        <v>41274.6283333333</v>
      </c>
      <c r="R83" s="317" t="n">
        <f aca="false">SUM(R64:R82)</f>
        <v>41274.6283333333</v>
      </c>
      <c r="S83" s="317" t="n">
        <f aca="false">SUM(S64:S82)</f>
        <v>41274.6283333333</v>
      </c>
      <c r="T83" s="317" t="n">
        <f aca="false">SUM(T64:T82)</f>
        <v>41274.6283333333</v>
      </c>
      <c r="U83" s="317" t="n">
        <f aca="false">SUM(U64:U82)</f>
        <v>41274.6283333333</v>
      </c>
      <c r="V83" s="317" t="n">
        <f aca="false">SUM(V64:V82)</f>
        <v>41274.6283333333</v>
      </c>
      <c r="W83" s="317" t="n">
        <f aca="false">SUM(W64:W82)</f>
        <v>496568.4</v>
      </c>
      <c r="X83" s="70"/>
      <c r="Y83" s="317" t="n">
        <f aca="false">SUM(Y64:Y82)</f>
        <v>-45090.6</v>
      </c>
      <c r="Z83" s="295"/>
      <c r="AA83" s="317" t="n">
        <f aca="false">SUM(AA64:AA82)</f>
        <v>-132415.6</v>
      </c>
    </row>
    <row r="84" customFormat="false" ht="12.75" hidden="false" customHeight="false" outlineLevel="0" collapsed="false">
      <c r="B84" s="201" t="s">
        <v>274</v>
      </c>
      <c r="C84" s="264"/>
      <c r="E84" s="321" t="n">
        <f aca="false">+E83-E58</f>
        <v>0</v>
      </c>
      <c r="F84" s="283"/>
      <c r="G84" s="321" t="n">
        <f aca="false">+G83-G58</f>
        <v>0</v>
      </c>
      <c r="H84" s="322"/>
      <c r="I84" s="321" t="n">
        <f aca="false">+I83-I58</f>
        <v>0</v>
      </c>
      <c r="J84" s="323"/>
      <c r="K84" s="321" t="n">
        <f aca="false">+K83-K58</f>
        <v>0</v>
      </c>
      <c r="L84" s="321" t="n">
        <f aca="false">+L83-L58</f>
        <v>0</v>
      </c>
      <c r="M84" s="321" t="n">
        <f aca="false">+M83-M58</f>
        <v>0</v>
      </c>
      <c r="N84" s="321" t="n">
        <f aca="false">+N83-N58</f>
        <v>0</v>
      </c>
      <c r="O84" s="321" t="n">
        <f aca="false">+O83-O58</f>
        <v>0</v>
      </c>
      <c r="P84" s="324" t="n">
        <f aca="false">+P83-P58</f>
        <v>0</v>
      </c>
      <c r="Q84" s="321" t="n">
        <f aca="false">+Q83-Q58</f>
        <v>0</v>
      </c>
      <c r="R84" s="321" t="n">
        <f aca="false">+R83-R58</f>
        <v>0</v>
      </c>
      <c r="S84" s="321" t="n">
        <f aca="false">+S83-S58</f>
        <v>0</v>
      </c>
      <c r="T84" s="321" t="n">
        <f aca="false">+T83-T58</f>
        <v>0</v>
      </c>
      <c r="U84" s="321" t="n">
        <f aca="false">+U83-U58</f>
        <v>0</v>
      </c>
      <c r="V84" s="321" t="n">
        <f aca="false">+V83-V58</f>
        <v>0</v>
      </c>
      <c r="W84" s="321" t="n">
        <f aca="false">+W83-W58</f>
        <v>0</v>
      </c>
      <c r="X84" s="0"/>
      <c r="Y84" s="321" t="n">
        <f aca="false">Y83-Y58</f>
        <v>0</v>
      </c>
      <c r="Z84" s="285"/>
      <c r="AA84" s="321" t="n">
        <f aca="false">AA83-AA58</f>
        <v>0</v>
      </c>
    </row>
  </sheetData>
  <printOptions headings="false" gridLines="false" gridLinesSet="true" horizontalCentered="true" verticalCentered="false"/>
  <pageMargins left="0.179861111111111" right="0.170138888888889" top="0.559722222222222" bottom="0.54027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1997-05-20T13:12:58Z</dcterms:created>
  <dc:creator>Unknown User</dc:creator>
  <dc:description/>
  <dc:language>en-US</dc:language>
  <cp:lastModifiedBy>dscott1</cp:lastModifiedBy>
  <cp:lastPrinted>2001-08-07T18:14:12Z</cp:lastPrinted>
  <dcterms:modified xsi:type="dcterms:W3CDTF">2001-08-09T17:13:24Z</dcterms:modified>
  <cp:revision>0</cp:revision>
  <dc:subject/>
  <dc:title/>
</cp:coreProperties>
</file>