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Data Entry" sheetId="2" state="visible" r:id="rId4"/>
    <sheet name="Allocation Methodology" sheetId="3" state="visible" r:id="rId5"/>
    <sheet name="Proll Data" sheetId="4" state="visible" r:id="rId6"/>
    <sheet name="EIS" sheetId="5" state="hidden" r:id="rId7"/>
    <sheet name="EPSC" sheetId="6" state="visible" r:id="rId8"/>
    <sheet name="Template" sheetId="7" state="visible" r:id="rId9"/>
  </sheets>
  <definedNames>
    <definedName function="false" hidden="false" localSheetId="4" name="_xlnm.Print_Area" vbProcedure="false">EIS!$A$2:$S$78</definedName>
    <definedName function="false" hidden="false" localSheetId="5" name="_xlnm.Print_Area" vbProcedure="false">EPSC!$A$1:$W$33</definedName>
    <definedName function="false" hidden="false" localSheetId="0" name="_xlnm.Print_Area" vbProcedure="false">Instructions!$1:$65536</definedName>
    <definedName function="false" hidden="false" localSheetId="3" name="_xlnm.Print_Area" vbProcedure="false">'Proll Data'!$A$1:$L$75</definedName>
    <definedName function="false" hidden="false" localSheetId="6" name="_xlnm.Print_Area" vbProcedure="false">Template!$1:$65536</definedName>
    <definedName function="false" hidden="false" localSheetId="6" name="_xlnm.Print_Titles" vbProcedure="false">Template!$13:$14</definedName>
    <definedName function="false" hidden="false" name="bonus" vbProcedure="false">'Proll Data'!$T$19:$T$28</definedName>
    <definedName function="false" hidden="false" name="company_366" vbProcedure="false">'Proll Data'!$R$19:$T$28</definedName>
    <definedName function="false" hidden="false" name="job_grade" vbProcedure="false">'Proll Data'!$S$19:$S$80</definedName>
  </definedNames>
  <calcPr iterateCount="100" refMode="A1" iterate="false" iterateDelta="0.001"/>
  <extLst>
    <ext xmlns:loext="http://schemas.libreoffice.org/" uri="{7626C862-2A13-11E5-B345-FEFF819CDC9F}">
      <loext:extCalcPr stringRefSyntax="CalcA1"/>
    </ext>
  </extLst>
</workbook>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O54" authorId="0">
      <text>
        <r>
          <rPr>
            <b val="true"/>
            <sz val="8"/>
            <color rgb="FF000000"/>
            <rFont val="Tahoma"/>
            <family val="0"/>
          </rPr>
          <t xml:space="preserve">dscott1:
</t>
        </r>
        <r>
          <rPr>
            <sz val="8"/>
            <color rgb="FF000000"/>
            <rFont val="Tahoma"/>
            <family val="0"/>
          </rPr>
          <t xml:space="preserve">Calla Communications
FGT Phase 5&amp;6 PR Consulting</t>
        </r>
      </text>
      <mc:AlternateContent>
        <mc:Choice Requires="v2">
          <commentPr autoFill="true" autoScale="false" colHidden="false" locked="false" rowHidden="false" textHAlign="justify" textVAlign="top">
            <anchor moveWithCells="false" sizeWithCells="false">
              <xdr:from>
                <xdr:col>12</xdr:col>
                <xdr:colOff>12</xdr:colOff>
                <xdr:row>53</xdr:row>
                <xdr:rowOff>2</xdr:rowOff>
              </xdr:from>
              <xdr:to>
                <xdr:col>14</xdr:col>
                <xdr:colOff>11</xdr:colOff>
                <xdr:row>57</xdr:row>
                <xdr:rowOff>10</xdr:rowOff>
              </xdr:to>
            </anchor>
          </commentPr>
        </mc:Choice>
        <mc:Fallback/>
      </mc:AlternateContent>
    </comment>
    <comment ref="V37" authorId="0">
      <text>
        <r>
          <rPr>
            <b val="true"/>
            <sz val="8"/>
            <color rgb="FF000000"/>
            <rFont val="Tahoma"/>
            <family val="0"/>
          </rPr>
          <t xml:space="preserve">dscott1:
</t>
        </r>
        <r>
          <rPr>
            <sz val="8"/>
            <color rgb="FF000000"/>
            <rFont val="Tahoma"/>
            <family val="0"/>
          </rPr>
          <t xml:space="preserve">Energy Daily</t>
        </r>
      </text>
      <mc:AlternateContent>
        <mc:Choice Requires="v2">
          <commentPr autoFill="true" autoScale="false" colHidden="false" locked="false" rowHidden="false" textHAlign="justify" textVAlign="top">
            <anchor moveWithCells="false" sizeWithCells="false">
              <xdr:from>
                <xdr:col>22</xdr:col>
                <xdr:colOff>16</xdr:colOff>
                <xdr:row>35</xdr:row>
                <xdr:rowOff>6</xdr:rowOff>
              </xdr:from>
              <xdr:to>
                <xdr:col>24</xdr:col>
                <xdr:colOff>25</xdr:colOff>
                <xdr:row>37</xdr:row>
                <xdr:rowOff>7</xdr:rowOff>
              </xdr:to>
            </anchor>
          </commentPr>
        </mc:Choice>
        <mc:Fallback/>
      </mc:AlternateContent>
    </comment>
  </commentList>
</comments>
</file>

<file path=xl/sharedStrings.xml><?xml version="1.0" encoding="utf-8"?>
<sst xmlns="http://schemas.openxmlformats.org/spreadsheetml/2006/main" count="489" uniqueCount="304">
  <si>
    <t xml:space="preserve">Company #</t>
  </si>
  <si>
    <t xml:space="preserve">0366</t>
  </si>
  <si>
    <t xml:space="preserve">Cost Center #</t>
  </si>
  <si>
    <t xml:space="preserve">C.C Square Footage:</t>
  </si>
  <si>
    <t xml:space="preserve">Pay / Job</t>
  </si>
  <si>
    <t xml:space="preserve">Curr Mnt</t>
  </si>
  <si>
    <t xml:space="preserve">EIS / EPCO</t>
  </si>
  <si>
    <t xml:space="preserve">Employee Name</t>
  </si>
  <si>
    <t xml:space="preserve">Grade</t>
  </si>
  <si>
    <t xml:space="preserve">Salary</t>
  </si>
  <si>
    <t xml:space="preserve">billed to C.C.</t>
  </si>
  <si>
    <t xml:space="preserve">Grades</t>
  </si>
  <si>
    <t xml:space="preserve">(See list)</t>
  </si>
  <si>
    <t xml:space="preserve">Y / N</t>
  </si>
  <si>
    <t xml:space="preserve">ETS</t>
  </si>
  <si>
    <t xml:space="preserve">Sarah Haden</t>
  </si>
  <si>
    <t xml:space="preserve">CP14</t>
  </si>
  <si>
    <t xml:space="preserve">Y</t>
  </si>
  <si>
    <t xml:space="preserve">AT17</t>
  </si>
  <si>
    <t xml:space="preserve">Kimberly Nelson</t>
  </si>
  <si>
    <t xml:space="preserve">AT18</t>
  </si>
  <si>
    <t xml:space="preserve">Gina Taylor</t>
  </si>
  <si>
    <t xml:space="preserve">CP21</t>
  </si>
  <si>
    <t xml:space="preserve">AT20</t>
  </si>
  <si>
    <t xml:space="preserve">Debbie Moore</t>
  </si>
  <si>
    <t xml:space="preserve">CP16</t>
  </si>
  <si>
    <t xml:space="preserve">AT21</t>
  </si>
  <si>
    <t xml:space="preserve">AT22</t>
  </si>
  <si>
    <t xml:space="preserve">CP00</t>
  </si>
  <si>
    <t xml:space="preserve">CP01</t>
  </si>
  <si>
    <t xml:space="preserve">CP02</t>
  </si>
  <si>
    <t xml:space="preserve">CP06</t>
  </si>
  <si>
    <t xml:space="preserve">CP08</t>
  </si>
  <si>
    <t xml:space="preserve">CP10</t>
  </si>
  <si>
    <t xml:space="preserve">CP11</t>
  </si>
  <si>
    <t xml:space="preserve">CP12</t>
  </si>
  <si>
    <t xml:space="preserve">CP13</t>
  </si>
  <si>
    <t xml:space="preserve">CP15</t>
  </si>
  <si>
    <t xml:space="preserve">CP17</t>
  </si>
  <si>
    <t xml:space="preserve">CP18</t>
  </si>
  <si>
    <t xml:space="preserve">CP19</t>
  </si>
  <si>
    <t xml:space="preserve">CP20</t>
  </si>
  <si>
    <t xml:space="preserve">CP22</t>
  </si>
  <si>
    <t xml:space="preserve">CS03</t>
  </si>
  <si>
    <t xml:space="preserve">EP2</t>
  </si>
  <si>
    <t xml:space="preserve">EP4B</t>
  </si>
  <si>
    <t xml:space="preserve">EP4D</t>
  </si>
  <si>
    <t xml:space="preserve">EP4E</t>
  </si>
  <si>
    <t xml:space="preserve">EP5B</t>
  </si>
  <si>
    <t xml:space="preserve">EP6B</t>
  </si>
  <si>
    <t xml:space="preserve">EP5D</t>
  </si>
  <si>
    <t xml:space="preserve">EP5E</t>
  </si>
  <si>
    <t xml:space="preserve">EP6D</t>
  </si>
  <si>
    <t xml:space="preserve">EP6E</t>
  </si>
  <si>
    <t xml:space="preserve">ITD3</t>
  </si>
  <si>
    <t xml:space="preserve">ITD4</t>
  </si>
  <si>
    <t xml:space="preserve">ITD5</t>
  </si>
  <si>
    <t xml:space="preserve">ITD6</t>
  </si>
  <si>
    <t xml:space="preserve">ITD7</t>
  </si>
  <si>
    <t xml:space="preserve">ITD8</t>
  </si>
  <si>
    <t xml:space="preserve">ITND3</t>
  </si>
  <si>
    <t xml:space="preserve">ITND4</t>
  </si>
  <si>
    <t xml:space="preserve">ITND5</t>
  </si>
  <si>
    <t xml:space="preserve">ITND6</t>
  </si>
  <si>
    <t xml:space="preserve">ITND7</t>
  </si>
  <si>
    <t xml:space="preserve">ML01</t>
  </si>
  <si>
    <t xml:space="preserve">ML02</t>
  </si>
  <si>
    <t xml:space="preserve">ML03</t>
  </si>
  <si>
    <t xml:space="preserve">ML04</t>
  </si>
  <si>
    <t xml:space="preserve">PM19</t>
  </si>
  <si>
    <t xml:space="preserve">PM20</t>
  </si>
  <si>
    <t xml:space="preserve">SAS1</t>
  </si>
  <si>
    <t xml:space="preserve">SAS2</t>
  </si>
  <si>
    <t xml:space="preserve">SAS3</t>
  </si>
  <si>
    <t xml:space="preserve">SAS4</t>
  </si>
  <si>
    <t xml:space="preserve">GS01</t>
  </si>
  <si>
    <t xml:space="preserve">Total</t>
  </si>
  <si>
    <t xml:space="preserve">TOTAL "YES"</t>
  </si>
  <si>
    <t xml:space="preserve">Note: Shaded Areas are Guideline Inputs</t>
  </si>
  <si>
    <t xml:space="preserve">Merit</t>
  </si>
  <si>
    <t xml:space="preserve">Co</t>
  </si>
  <si>
    <t xml:space="preserve">Pct</t>
  </si>
  <si>
    <t xml:space="preserve">0060</t>
  </si>
  <si>
    <t xml:space="preserve">Other</t>
  </si>
  <si>
    <t xml:space="preserve">&lt;==Combined Merit &amp; Other</t>
  </si>
  <si>
    <t xml:space="preserve">0062</t>
  </si>
  <si>
    <t xml:space="preserve">Tax break amount</t>
  </si>
  <si>
    <t xml:space="preserve">0085</t>
  </si>
  <si>
    <t xml:space="preserve">0172</t>
  </si>
  <si>
    <t xml:space="preserve">0179</t>
  </si>
  <si>
    <t xml:space="preserve">Flex Dollars</t>
  </si>
  <si>
    <t xml:space="preserve">Benefit Rate</t>
  </si>
  <si>
    <t xml:space="preserve">1195</t>
  </si>
  <si>
    <t xml:space="preserve">Var. Pay %:</t>
  </si>
  <si>
    <t xml:space="preserve">W/O VP</t>
  </si>
  <si>
    <t xml:space="preserve">Merit &amp;</t>
  </si>
  <si>
    <t xml:space="preserve">2002 Mo.</t>
  </si>
  <si>
    <t xml:space="preserve">Annual</t>
  </si>
  <si>
    <t xml:space="preserve">Bonus</t>
  </si>
  <si>
    <t xml:space="preserve">1999 Var.</t>
  </si>
  <si>
    <t xml:space="preserve">VP</t>
  </si>
  <si>
    <t xml:space="preserve">Employee name</t>
  </si>
  <si>
    <t xml:space="preserve">C.C.</t>
  </si>
  <si>
    <t xml:space="preserve">Benefits</t>
  </si>
  <si>
    <t xml:space="preserve">Taxes</t>
  </si>
  <si>
    <t xml:space="preserve">Est.</t>
  </si>
  <si>
    <t xml:space="preserve">Pay Est.</t>
  </si>
  <si>
    <t xml:space="preserve">Annual Pay</t>
  </si>
  <si>
    <t xml:space="preserve">Avg</t>
  </si>
  <si>
    <t xml:space="preserve">Co.</t>
  </si>
  <si>
    <t xml:space="preserve">N/A</t>
  </si>
  <si>
    <r>
      <rPr>
        <b val="true"/>
        <sz val="10"/>
        <rFont val="Arial"/>
        <family val="2"/>
      </rPr>
      <t xml:space="preserve">"Standard"</t>
    </r>
    <r>
      <rPr>
        <sz val="10"/>
        <rFont val="Arial"/>
        <family val="0"/>
      </rPr>
      <t xml:space="preserve"> Load Table</t>
    </r>
  </si>
  <si>
    <t xml:space="preserve">Fees:</t>
  </si>
  <si>
    <t xml:space="preserve">"Non-standard Items"</t>
  </si>
  <si>
    <t xml:space="preserve">Backbone Connectivity</t>
  </si>
  <si>
    <t xml:space="preserve">Processing</t>
  </si>
  <si>
    <t xml:space="preserve">EIS Staff  </t>
  </si>
  <si>
    <t xml:space="preserve">Use historical data</t>
  </si>
  <si>
    <t xml:space="preserve">Telephone </t>
  </si>
  <si>
    <t xml:space="preserve">Long Distance</t>
  </si>
  <si>
    <t xml:space="preserve">Phone Mail</t>
  </si>
  <si>
    <t xml:space="preserve">Corp LAN (software)</t>
  </si>
  <si>
    <t xml:space="preserve">Electronic Mail</t>
  </si>
  <si>
    <t xml:space="preserve">Cell Phone</t>
  </si>
  <si>
    <t xml:space="preserve">Internet</t>
  </si>
  <si>
    <t xml:space="preserve">Call'g Card</t>
  </si>
  <si>
    <t xml:space="preserve">Electronic Publication</t>
  </si>
  <si>
    <t xml:space="preserve">EDI</t>
  </si>
  <si>
    <t xml:space="preserve">Fax Line</t>
  </si>
  <si>
    <t xml:space="preserve">Other -- monthly</t>
  </si>
  <si>
    <t xml:space="preserve">Calculated Field</t>
  </si>
  <si>
    <t xml:space="preserve">Standard Load -- No Input Required</t>
  </si>
  <si>
    <t xml:space="preserve">Non-standard -- User Input</t>
  </si>
  <si>
    <t xml:space="preserve">Phn</t>
  </si>
  <si>
    <t xml:space="preserve">Elec</t>
  </si>
  <si>
    <t xml:space="preserve">Fax</t>
  </si>
  <si>
    <t xml:space="preserve">Cell</t>
  </si>
  <si>
    <t xml:space="preserve">Calling</t>
  </si>
  <si>
    <t xml:space="preserve">EIS</t>
  </si>
  <si>
    <t xml:space="preserve">Corp</t>
  </si>
  <si>
    <t xml:space="preserve">Name</t>
  </si>
  <si>
    <t xml:space="preserve">CC</t>
  </si>
  <si>
    <t xml:space="preserve">Bckbn</t>
  </si>
  <si>
    <t xml:space="preserve">Telephn</t>
  </si>
  <si>
    <t xml:space="preserve">Mail</t>
  </si>
  <si>
    <t xml:space="preserve">E-mail</t>
  </si>
  <si>
    <t xml:space="preserve">Pub</t>
  </si>
  <si>
    <t xml:space="preserve">Line</t>
  </si>
  <si>
    <t xml:space="preserve">Ldist </t>
  </si>
  <si>
    <t xml:space="preserve">Card</t>
  </si>
  <si>
    <t xml:space="preserve">Staff</t>
  </si>
  <si>
    <t xml:space="preserve">LAN</t>
  </si>
  <si>
    <t xml:space="preserve">Monthly</t>
  </si>
  <si>
    <t xml:space="preserve">Monthly </t>
  </si>
  <si>
    <t xml:space="preserve">Total Annual</t>
  </si>
  <si>
    <t xml:space="preserve">ENRON PROPERTY &amp; SERVICES CHARGES</t>
  </si>
  <si>
    <t xml:space="preserve">Cost Center #  </t>
  </si>
  <si>
    <t xml:space="preserve">2000 Square Footage:</t>
  </si>
  <si>
    <t xml:space="preserve">2000 Work Place Count:</t>
  </si>
  <si>
    <t xml:space="preserve">EPSC</t>
  </si>
  <si>
    <t xml:space="preserve">RC</t>
  </si>
  <si>
    <t xml:space="preserve">DESCRIPTION</t>
  </si>
  <si>
    <t xml:space="preserve">Historical</t>
  </si>
  <si>
    <t xml:space="preserve">Rate</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</si>
  <si>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</si>
  <si>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</si>
  <si>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</si>
  <si>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</si>
  <si>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</si>
  <si>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</si>
  <si>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</si>
  <si>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</si>
  <si>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</si>
  <si>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</si>
  <si>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</si>
  <si>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</si>
  <si>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TOTAL</t>
  </si>
  <si>
    <t xml:space="preserve">Service Garage (executives)</t>
  </si>
  <si>
    <t xml:space="preserve">usage</t>
  </si>
  <si>
    <t xml:space="preserve">0103</t>
  </si>
  <si>
    <t xml:space="preserve">Shipping &amp; Receiving</t>
  </si>
  <si>
    <t xml:space="preserve">0215</t>
  </si>
  <si>
    <t xml:space="preserve">Houston Record Center</t>
  </si>
  <si>
    <t xml:space="preserve">0224</t>
  </si>
  <si>
    <t xml:space="preserve">Forms Management</t>
  </si>
  <si>
    <t xml:space="preserve">0228</t>
  </si>
  <si>
    <t xml:space="preserve">Copy Center</t>
  </si>
  <si>
    <t xml:space="preserve">0339</t>
  </si>
  <si>
    <t xml:space="preserve">Graphic Services</t>
  </si>
  <si>
    <t xml:space="preserve">0492</t>
  </si>
  <si>
    <t xml:space="preserve">Mail Center</t>
  </si>
  <si>
    <t xml:space="preserve">0581</t>
  </si>
  <si>
    <t xml:space="preserve">Facilities Maintenance</t>
  </si>
  <si>
    <t xml:space="preserve">0586</t>
  </si>
  <si>
    <t xml:space="preserve">Concierge Services</t>
  </si>
  <si>
    <t xml:space="preserve">0629</t>
  </si>
  <si>
    <t xml:space="preserve">Security</t>
  </si>
  <si>
    <t xml:space="preserve">0666</t>
  </si>
  <si>
    <t xml:space="preserve">Recycling</t>
  </si>
  <si>
    <t xml:space="preserve">0692</t>
  </si>
  <si>
    <t xml:space="preserve">Churns</t>
  </si>
  <si>
    <t xml:space="preserve">0703</t>
  </si>
  <si>
    <t xml:space="preserve">Audio, Video Services</t>
  </si>
  <si>
    <t xml:space="preserve">0898</t>
  </si>
  <si>
    <t xml:space="preserve">Building Services</t>
  </si>
  <si>
    <t xml:space="preserve">1829</t>
  </si>
  <si>
    <t xml:space="preserve">Corporate Security</t>
  </si>
  <si>
    <t xml:space="preserve">2234</t>
  </si>
  <si>
    <t xml:space="preserve">Facilities Operations</t>
  </si>
  <si>
    <t xml:space="preserve">2255</t>
  </si>
  <si>
    <t xml:space="preserve">Convenience Copiers</t>
  </si>
  <si>
    <t xml:space="preserve">2334</t>
  </si>
  <si>
    <t xml:space="preserve">Transportation Subsidy</t>
  </si>
  <si>
    <t xml:space="preserve">2441</t>
  </si>
  <si>
    <t xml:space="preserve">Utilities</t>
  </si>
  <si>
    <t xml:space="preserve">2453</t>
  </si>
  <si>
    <t xml:space="preserve">Cafeteria</t>
  </si>
  <si>
    <t xml:space="preserve">2455</t>
  </si>
  <si>
    <t xml:space="preserve">Enron Building Rent</t>
  </si>
  <si>
    <t xml:space="preserve">2478</t>
  </si>
  <si>
    <t xml:space="preserve">Parking</t>
  </si>
  <si>
    <t xml:space="preserve">AMOUNTS ARE CALCULATED FROM OTHER WORKSHEETS IN THE FILE</t>
  </si>
  <si>
    <t xml:space="preserve">All other categories must be manually entered</t>
  </si>
  <si>
    <t xml:space="preserve">Service Company Number</t>
  </si>
  <si>
    <t xml:space="preserve">Cost Center Number</t>
  </si>
  <si>
    <t xml:space="preserve">Headcount:    2001 PLAN</t>
  </si>
  <si>
    <t xml:space="preserve">Headcount:    2002 PLAN</t>
  </si>
  <si>
    <t xml:space="preserve">Cost</t>
  </si>
  <si>
    <t xml:space="preserve">Cost Element Description</t>
  </si>
  <si>
    <t xml:space="preserve">2002 Plan</t>
  </si>
  <si>
    <t xml:space="preserve">2002 R. Plan</t>
  </si>
  <si>
    <t xml:space="preserve">2002 C.E.</t>
  </si>
  <si>
    <t xml:space="preserve">Element</t>
  </si>
  <si>
    <t xml:space="preserve">Plan</t>
  </si>
  <si>
    <t xml:space="preserve">Adj's</t>
  </si>
  <si>
    <t xml:space="preserve">R. Plan</t>
  </si>
  <si>
    <t xml:space="preserve">CE</t>
  </si>
  <si>
    <t xml:space="preserve">Variance</t>
  </si>
  <si>
    <t xml:space="preserve">Expenses:</t>
  </si>
  <si>
    <t xml:space="preserve">Salaries &amp; Wages</t>
  </si>
  <si>
    <t xml:space="preserve">Employee - Club Dues</t>
  </si>
  <si>
    <t xml:space="preserve">Employee - Expenses Other</t>
  </si>
  <si>
    <t xml:space="preserve">Employee - Group Meals &amp; Entertainment</t>
  </si>
  <si>
    <t xml:space="preserve">Employee - Client Meals &amp; Entertainment</t>
  </si>
  <si>
    <t xml:space="preserve">Employee - Course Reg. &amp; Tuition Reimb.</t>
  </si>
  <si>
    <t xml:space="preserve">Employee - Professional Mem. &amp; Dues</t>
  </si>
  <si>
    <t xml:space="preserve">Employee - Travel &amp; Lodging</t>
  </si>
  <si>
    <t xml:space="preserve">Advertising Expense</t>
  </si>
  <si>
    <t xml:space="preserve">EIS </t>
  </si>
  <si>
    <t xml:space="preserve">Communications Expense</t>
  </si>
  <si>
    <t xml:space="preserve">Company Mem. &amp; Dues</t>
  </si>
  <si>
    <t xml:space="preserve">Charitable Contribtions</t>
  </si>
  <si>
    <t xml:space="preserve">Political Contribtions</t>
  </si>
  <si>
    <t xml:space="preserve">Computer Expense</t>
  </si>
  <si>
    <t xml:space="preserve">Fees &amp; Permits</t>
  </si>
  <si>
    <t xml:space="preserve">Outside Services - Legal</t>
  </si>
  <si>
    <t xml:space="preserve">Outside Services - IT</t>
  </si>
  <si>
    <t xml:space="preserve">Outside Services - Non Professional - Other</t>
  </si>
  <si>
    <t xml:space="preserve">Outside Services - Professional - Other</t>
  </si>
  <si>
    <t xml:space="preserve">Postage &amp; Freight Expense</t>
  </si>
  <si>
    <t xml:space="preserve">Subscriptions &amp; Publications</t>
  </si>
  <si>
    <t xml:space="preserve">Material &amp; Supplies - Stock</t>
  </si>
  <si>
    <t xml:space="preserve">Material &amp; Supplies - Fleet &amp; Equip</t>
  </si>
  <si>
    <t xml:space="preserve">Supplies &amp; Expense</t>
  </si>
  <si>
    <t xml:space="preserve">Rent Expense - Equipment</t>
  </si>
  <si>
    <t xml:space="preserve">Vehicle / Equipment Fuel</t>
  </si>
  <si>
    <t xml:space="preserve">Gen. Bus. &amp; Admin. Exp. - Other</t>
  </si>
  <si>
    <t xml:space="preserve">subtotal</t>
  </si>
  <si>
    <t xml:space="preserve">Payroll Taxes - FICA</t>
  </si>
  <si>
    <t xml:space="preserve">Corp Allocations</t>
  </si>
  <si>
    <t xml:space="preserve">EPSC Allocations</t>
  </si>
  <si>
    <t xml:space="preserve">Gross Expenses</t>
  </si>
  <si>
    <t xml:space="preserve">Charges to Work Orders:</t>
  </si>
  <si>
    <t xml:space="preserve">Salaries to W/O</t>
  </si>
  <si>
    <t xml:space="preserve">Payroll Benefits to W/O</t>
  </si>
  <si>
    <t xml:space="preserve">Payroll Taxes to W/O</t>
  </si>
  <si>
    <t xml:space="preserve">Nonpayroll to W/O</t>
  </si>
  <si>
    <t xml:space="preserve">Net Operating Expenses</t>
  </si>
  <si>
    <t xml:space="preserve">02 Budget</t>
  </si>
  <si>
    <t xml:space="preserve">% Alloc.</t>
  </si>
  <si>
    <t xml:space="preserve">0179 - NNG</t>
  </si>
  <si>
    <t xml:space="preserve">0060 - TW</t>
  </si>
  <si>
    <t xml:space="preserve">0062 - FGT</t>
  </si>
  <si>
    <t xml:space="preserve">0085 - Citrus Corp</t>
  </si>
  <si>
    <t xml:space="preserve">0369 - CESI</t>
  </si>
  <si>
    <t xml:space="preserve">0370 - Citrus Trading</t>
  </si>
  <si>
    <t xml:space="preserve">0536 - FGT Inc Fac</t>
  </si>
  <si>
    <t xml:space="preserve">0172 - NPNG</t>
  </si>
  <si>
    <t xml:space="preserve">0141 - NBPL</t>
  </si>
  <si>
    <t xml:space="preserve">0533 - NB ILP</t>
  </si>
  <si>
    <t xml:space="preserve">043B - Crestone Ene Ven</t>
  </si>
  <si>
    <t xml:space="preserve">1564 - Bear Paw Ene, LLC</t>
  </si>
  <si>
    <t xml:space="preserve">1195 - Enron Pipeline Service Co</t>
  </si>
  <si>
    <t xml:space="preserve">0011 - Corporate</t>
  </si>
  <si>
    <t xml:space="preserve">0404 - Methanol</t>
  </si>
  <si>
    <t xml:space="preserve">017H - Enron Broadband</t>
  </si>
  <si>
    <t xml:space="preserve">0985 - EES</t>
  </si>
  <si>
    <t xml:space="preserve">0082 - EE&amp;CC</t>
  </si>
  <si>
    <t xml:space="preserve">0413 - ENA</t>
  </si>
  <si>
    <t xml:space="preserve">0584 - HPLP</t>
  </si>
  <si>
    <t xml:space="preserve">0436 - EGP Fuels</t>
  </si>
  <si>
    <t xml:space="preserve">1A1 - Mount Belview</t>
  </si>
  <si>
    <t xml:space="preserve">Total After Allocations </t>
  </si>
  <si>
    <t xml:space="preserve">Net expenses (should be "0")</t>
  </si>
</sst>
</file>

<file path=xl/styles.xml><?xml version="1.0" encoding="utf-8"?>
<styleSheet xmlns="http://schemas.openxmlformats.org/spreadsheetml/2006/main">
  <numFmts count="18">
    <numFmt numFmtId="164" formatCode="General"/>
    <numFmt numFmtId="165" formatCode="@"/>
    <numFmt numFmtId="166" formatCode="000000"/>
    <numFmt numFmtId="167" formatCode="#,##0"/>
    <numFmt numFmtId="168" formatCode="_(* #,##0_);_(* \(#,##0\);_(* \-_);_(@_)"/>
    <numFmt numFmtId="169" formatCode="0.00%"/>
    <numFmt numFmtId="170" formatCode="_(\$* #,##0_);_(\$* \(#,##0\);_(\$* \-_);_(@_)"/>
    <numFmt numFmtId="171" formatCode="_(* #,##0.00_);_(* \(#,##0.00\);_(* \-??_);_(@_)"/>
    <numFmt numFmtId="172" formatCode="[$-409]#,##0_);\(#,##0\)"/>
    <numFmt numFmtId="173" formatCode="_(\$* #,##0.00_);_(\$* \(#,##0.00\);_(\$* \-??_);_(@_)"/>
    <numFmt numFmtId="174" formatCode="\$#,##0.00_);&quot;($&quot;#,##0.00\)"/>
    <numFmt numFmtId="175" formatCode="0%"/>
    <numFmt numFmtId="176" formatCode="0.0%"/>
    <numFmt numFmtId="177" formatCode="_(* #,##0_);_(* \(#,##0\);_(* \-??_);_(@_)"/>
    <numFmt numFmtId="178" formatCode="_(\$* #,##0_);_(\$* \(#,##0\);_(\$* \-??_);_(@_)"/>
    <numFmt numFmtId="179" formatCode="0000"/>
    <numFmt numFmtId="180" formatCode="0"/>
    <numFmt numFmtId="181" formatCode="0_);[RED]\(0\)"/>
  </numFmts>
  <fonts count="23">
    <font>
      <sz val="10"/>
      <name val="Arial"/>
      <family val="0"/>
    </font>
    <font>
      <sz val="10"/>
      <name val="Arial"/>
      <family val="0"/>
    </font>
    <font>
      <sz val="10"/>
      <name val="Arial"/>
      <family val="0"/>
    </font>
    <font>
      <sz val="10"/>
      <name val="Arial"/>
      <family val="0"/>
    </font>
    <font>
      <sz val="10"/>
      <color rgb="FF000000"/>
      <name val="Arial"/>
      <family val="0"/>
    </font>
    <font>
      <b val="true"/>
      <sz val="14"/>
      <color rgb="FF0000FF"/>
      <name val="Tahoma"/>
      <family val="2"/>
    </font>
    <font>
      <sz val="12"/>
      <name val="Tahoma"/>
      <family val="2"/>
    </font>
    <font>
      <b val="true"/>
      <u val="single"/>
      <sz val="12"/>
      <name val="Tahoma"/>
      <family val="2"/>
    </font>
    <font>
      <sz val="12"/>
      <name val="Wingdings"/>
      <family val="0"/>
      <charset val="2"/>
    </font>
    <font>
      <i val="true"/>
      <sz val="10"/>
      <name val="Tahoma"/>
      <family val="2"/>
    </font>
    <font>
      <sz val="12"/>
      <color rgb="FFFF0000"/>
      <name val="Wingdings"/>
      <family val="0"/>
      <charset val="2"/>
    </font>
    <font>
      <b val="true"/>
      <sz val="10"/>
      <name val="Arial"/>
      <family val="2"/>
    </font>
    <font>
      <sz val="8"/>
      <color rgb="FF000080"/>
      <name val="Arial"/>
      <family val="2"/>
    </font>
    <font>
      <b val="true"/>
      <sz val="12"/>
      <name val="Arial"/>
      <family val="2"/>
    </font>
    <font>
      <b val="true"/>
      <sz val="12"/>
      <color rgb="FFFF0000"/>
      <name val="Arial"/>
      <family val="2"/>
    </font>
    <font>
      <b val="true"/>
      <sz val="10"/>
      <color rgb="FFFF0000"/>
      <name val="Arial"/>
      <family val="2"/>
    </font>
    <font>
      <sz val="10"/>
      <name val="Arial"/>
      <family val="2"/>
    </font>
    <font>
      <b val="true"/>
      <sz val="10"/>
      <color rgb="FF0000FF"/>
      <name val="Arial"/>
      <family val="2"/>
    </font>
    <font>
      <b val="true"/>
      <sz val="48"/>
      <name val="Arial"/>
      <family val="2"/>
    </font>
    <font>
      <b val="true"/>
      <sz val="10"/>
      <name val="Arial"/>
      <family val="0"/>
    </font>
    <font>
      <b val="true"/>
      <u val="double"/>
      <sz val="10"/>
      <name val="Arial"/>
      <family val="2"/>
    </font>
    <font>
      <b val="true"/>
      <sz val="8"/>
      <color rgb="FF000000"/>
      <name val="Tahoma"/>
      <family val="0"/>
    </font>
    <font>
      <sz val="8"/>
      <color rgb="FF000000"/>
      <name val="Tahoma"/>
      <family val="0"/>
    </font>
  </fonts>
  <fills count="9">
    <fill>
      <patternFill patternType="none"/>
    </fill>
    <fill>
      <patternFill patternType="gray125"/>
    </fill>
    <fill>
      <patternFill patternType="solid">
        <fgColor rgb="FFFFFF99"/>
        <bgColor rgb="FFFFFFCC"/>
      </patternFill>
    </fill>
    <fill>
      <patternFill patternType="solid">
        <fgColor rgb="FFC0C0C0"/>
        <bgColor rgb="FFE3E3E3"/>
      </patternFill>
    </fill>
    <fill>
      <patternFill patternType="solid">
        <fgColor rgb="FF00FFFF"/>
        <bgColor rgb="FF00FFFF"/>
      </patternFill>
    </fill>
    <fill>
      <patternFill patternType="solid">
        <fgColor rgb="FFFFFFFF"/>
        <bgColor rgb="FFFFFFCC"/>
      </patternFill>
    </fill>
    <fill>
      <patternFill patternType="solid">
        <fgColor rgb="FF69FFFF"/>
        <bgColor rgb="FF33CCCC"/>
      </patternFill>
    </fill>
    <fill>
      <patternFill patternType="solid">
        <fgColor rgb="FF000080"/>
        <bgColor rgb="FF000080"/>
      </patternFill>
    </fill>
    <fill>
      <patternFill patternType="solid">
        <fgColor rgb="FFE3E3E3"/>
        <bgColor rgb="FFCCFFCC"/>
      </patternFill>
    </fill>
  </fills>
  <borders count="48">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thin">
        <color rgb="FF0000FF"/>
      </left>
      <right style="thin">
        <color rgb="FF0000FF"/>
      </right>
      <top style="thin">
        <color rgb="FF0000FF"/>
      </top>
      <bottom style="thin">
        <color rgb="FF0000FF"/>
      </bottom>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hair"/>
      <right/>
      <top style="thin"/>
      <bottom style="hair"/>
      <diagonal/>
    </border>
    <border diagonalUp="false" diagonalDown="false">
      <left style="hair"/>
      <right/>
      <top style="hair"/>
      <bottom style="hair"/>
      <diagonal/>
    </border>
    <border diagonalUp="false" diagonalDown="false">
      <left style="hair"/>
      <right/>
      <top style="hair"/>
      <bottom style="thin"/>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style="thin"/>
      <right style="thin"/>
      <top style="hair"/>
      <bottom style="medium"/>
      <diagonal/>
    </border>
    <border diagonalUp="false" diagonalDown="false">
      <left style="thin"/>
      <right/>
      <top style="hair"/>
      <bottom style="medium"/>
      <diagonal/>
    </border>
    <border diagonalUp="false" diagonalDown="false">
      <left/>
      <right style="thin"/>
      <top style="hair"/>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style="thin"/>
      <right/>
      <top style="medium"/>
      <bottom style="medium"/>
      <diagonal/>
    </border>
    <border diagonalUp="false" diagonalDown="false">
      <left/>
      <right style="thin"/>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41" fontId="1" fillId="0" borderId="0" applyFont="true" applyBorder="false" applyAlignment="false" applyProtection="false"/>
    <xf numFmtId="173" fontId="0" fillId="0" borderId="0" applyFont="true" applyBorder="false" applyAlignment="false" applyProtection="false"/>
    <xf numFmtId="42" fontId="1" fillId="0" borderId="0" applyFont="true" applyBorder="false" applyAlignment="false" applyProtection="false"/>
    <xf numFmtId="17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32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2" shrinkToFit="false"/>
      <protection locked="true" hidden="false"/>
    </xf>
    <xf numFmtId="164" fontId="9" fillId="0" borderId="0" xfId="0" applyFont="true" applyBorder="false" applyAlignment="true" applyProtection="false">
      <alignment horizontal="left" vertical="bottom" textRotation="0" wrapText="false" indent="2" shrinkToFit="false"/>
      <protection locked="true" hidden="false"/>
    </xf>
    <xf numFmtId="164" fontId="6" fillId="0" borderId="0" xfId="0" applyFont="true" applyBorder="false" applyAlignment="true" applyProtection="false">
      <alignment horizontal="left" vertical="bottom" textRotation="0" wrapText="false" indent="2" shrinkToFit="false"/>
      <protection locked="true" hidden="false"/>
    </xf>
    <xf numFmtId="164" fontId="10" fillId="0" borderId="0" xfId="0" applyFont="true" applyBorder="false" applyAlignment="true" applyProtection="false">
      <alignment horizontal="left" vertical="bottom" textRotation="0" wrapText="false" indent="2"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5" fontId="0" fillId="2" borderId="1" xfId="0" applyFont="true" applyBorder="true" applyAlignment="true" applyProtection="false">
      <alignment horizontal="right"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6" fontId="0" fillId="2"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7"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7" fontId="0" fillId="0" borderId="4" xfId="0" applyFont="tru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7" fontId="0" fillId="0" borderId="5"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3" borderId="6" xfId="0" applyFont="false" applyBorder="true" applyAlignment="false" applyProtection="false">
      <alignment horizontal="general" vertical="bottom"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7" fontId="0" fillId="3" borderId="7" xfId="0" applyFont="false" applyBorder="true" applyAlignment="false" applyProtection="false">
      <alignment horizontal="general" vertical="bottom" textRotation="0" wrapText="false" indent="0" shrinkToFit="false"/>
      <protection locked="true" hidden="false"/>
    </xf>
    <xf numFmtId="164" fontId="0" fillId="3" borderId="8" xfId="0" applyFont="false" applyBorder="true" applyAlignment="true" applyProtection="false">
      <alignment horizontal="center"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7"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64" fontId="12" fillId="0" borderId="12" xfId="20" applyFont="true" applyBorder="true" applyAlignment="true" applyProtection="false">
      <alignment horizontal="center" vertical="bottom" textRotation="0" wrapText="tru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7" fontId="0" fillId="0" borderId="14"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6" xfId="0" applyFont="true" applyBorder="true" applyAlignment="true" applyProtection="false">
      <alignment horizontal="right" vertical="bottom" textRotation="0" wrapText="false" indent="0" shrinkToFit="false"/>
      <protection locked="true" hidden="false"/>
    </xf>
    <xf numFmtId="164" fontId="11" fillId="0" borderId="8" xfId="0" applyFont="true" applyBorder="true" applyAlignment="false" applyProtection="false">
      <alignment horizontal="general" vertical="bottom" textRotation="0" wrapText="false" indent="0" shrinkToFit="false"/>
      <protection locked="true" hidden="false"/>
    </xf>
    <xf numFmtId="164" fontId="11" fillId="0" borderId="6" xfId="0" applyFont="true" applyBorder="true" applyAlignment="false" applyProtection="false">
      <alignment horizontal="general" vertical="bottom" textRotation="0" wrapText="false" indent="0" shrinkToFit="false"/>
      <protection locked="true" hidden="false"/>
    </xf>
    <xf numFmtId="164" fontId="11" fillId="0" borderId="7" xfId="0" applyFont="true" applyBorder="true" applyAlignment="true" applyProtection="false">
      <alignment horizontal="right" vertical="bottom" textRotation="0" wrapText="false" indent="0" shrinkToFit="false"/>
      <protection locked="true" hidden="false"/>
    </xf>
    <xf numFmtId="164" fontId="11" fillId="0" borderId="8"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8" fontId="16" fillId="0" borderId="0" xfId="0" applyFont="true" applyBorder="false" applyAlignment="false" applyProtection="false">
      <alignment horizontal="general" vertical="bottom" textRotation="0" wrapText="false" indent="0" shrinkToFit="false"/>
      <protection locked="true" hidden="false"/>
    </xf>
    <xf numFmtId="169" fontId="0" fillId="4" borderId="1" xfId="0" applyFont="false" applyBorder="true" applyAlignment="false" applyProtection="false">
      <alignment horizontal="general" vertical="bottom" textRotation="0" wrapText="false" indent="0" shrinkToFit="false"/>
      <protection locked="true" hidden="false"/>
    </xf>
    <xf numFmtId="164" fontId="0" fillId="5" borderId="6" xfId="0" applyFont="true" applyBorder="true" applyAlignment="true" applyProtection="false">
      <alignment horizontal="center" vertical="bottom" textRotation="0" wrapText="false" indent="0" shrinkToFit="false"/>
      <protection locked="true" hidden="false"/>
    </xf>
    <xf numFmtId="164" fontId="0" fillId="5" borderId="1"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false" applyAlignment="false" applyProtection="true">
      <alignment horizontal="general" vertical="bottom" textRotation="0" wrapText="false" indent="0" shrinkToFit="false"/>
      <protection locked="true" hidden="true"/>
    </xf>
    <xf numFmtId="169" fontId="0" fillId="0" borderId="0" xfId="0" applyFont="false" applyBorder="false" applyAlignment="false" applyProtection="true">
      <alignment horizontal="general" vertical="bottom" textRotation="0" wrapText="false" indent="0" shrinkToFit="false"/>
      <protection locked="true" hidden="true"/>
    </xf>
    <xf numFmtId="169" fontId="0" fillId="0" borderId="1" xfId="0" applyFont="false" applyBorder="true" applyAlignment="false" applyProtection="false">
      <alignment horizontal="general" vertical="bottom" textRotation="0" wrapText="false" indent="0" shrinkToFit="false"/>
      <protection locked="true" hidden="false"/>
    </xf>
    <xf numFmtId="165" fontId="0" fillId="0" borderId="9" xfId="0" applyFont="true" applyBorder="true" applyAlignment="false" applyProtection="true">
      <alignment horizontal="general" vertical="bottom" textRotation="0" wrapText="false" indent="0" shrinkToFit="false"/>
      <protection locked="true" hidden="true"/>
    </xf>
    <xf numFmtId="169" fontId="0" fillId="0" borderId="11" xfId="0" applyFont="false" applyBorder="true" applyAlignment="false" applyProtection="true">
      <alignment horizontal="general" vertical="bottom" textRotation="0" wrapText="false" indent="0" shrinkToFit="false"/>
      <protection locked="true" hidden="true"/>
    </xf>
    <xf numFmtId="170" fontId="0" fillId="4" borderId="1" xfId="0" applyFont="false" applyBorder="true" applyAlignment="false" applyProtection="false">
      <alignment horizontal="general" vertical="bottom" textRotation="0" wrapText="false" indent="0" shrinkToFit="false"/>
      <protection locked="true" hidden="false"/>
    </xf>
    <xf numFmtId="165" fontId="0" fillId="0" borderId="13" xfId="0" applyFont="true" applyBorder="true" applyAlignment="false" applyProtection="true">
      <alignment horizontal="general" vertical="bottom" textRotation="0" wrapText="false" indent="0" shrinkToFit="false"/>
      <protection locked="true" hidden="true"/>
    </xf>
    <xf numFmtId="169" fontId="0" fillId="0" borderId="15" xfId="0" applyFont="false" applyBorder="true" applyAlignment="false" applyProtection="true">
      <alignment horizontal="general" vertical="bottom" textRotation="0" wrapText="false" indent="0" shrinkToFit="false"/>
      <protection locked="true" hidden="true"/>
    </xf>
    <xf numFmtId="168" fontId="0" fillId="0" borderId="1" xfId="15" applyFont="tru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2" fontId="0" fillId="4" borderId="1" xfId="0" applyFont="false" applyBorder="true" applyAlignment="false" applyProtection="false">
      <alignment horizontal="general" vertical="bottom" textRotation="0" wrapText="false" indent="0" shrinkToFit="false"/>
      <protection locked="true" hidden="false"/>
    </xf>
    <xf numFmtId="167" fontId="15"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5" fontId="0" fillId="0" borderId="16" xfId="0" applyFont="true" applyBorder="true" applyAlignment="false" applyProtection="true">
      <alignment horizontal="general" vertical="bottom" textRotation="0" wrapText="false" indent="0" shrinkToFit="false"/>
      <protection locked="true" hidden="true"/>
    </xf>
    <xf numFmtId="169" fontId="0" fillId="0" borderId="18" xfId="0" applyFont="false" applyBorder="true" applyAlignment="false" applyProtection="true">
      <alignment horizontal="general" vertical="bottom" textRotation="0" wrapText="false" indent="0" shrinkToFit="false"/>
      <protection locked="true" hidden="tru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3" xfId="0" applyFont="false" applyBorder="true" applyAlignment="true" applyProtection="false">
      <alignment horizontal="center" vertical="bottom" textRotation="0" wrapText="false" indent="0" shrinkToFit="false"/>
      <protection locked="true" hidden="false"/>
    </xf>
    <xf numFmtId="164" fontId="15" fillId="0" borderId="3" xfId="0" applyFont="true" applyBorder="true" applyAlignment="true" applyProtection="false">
      <alignment horizontal="center" vertical="bottom" textRotation="0" wrapText="false" indent="0" shrinkToFit="false"/>
      <protection locked="true" hidden="false"/>
    </xf>
    <xf numFmtId="168" fontId="16" fillId="0" borderId="3" xfId="0" applyFont="true" applyBorder="true" applyAlignment="true" applyProtection="false">
      <alignment horizontal="center"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8" fontId="0" fillId="0" borderId="4" xfId="0" applyFont="true" applyBorder="true" applyAlignment="true" applyProtection="false">
      <alignment horizontal="center" vertical="bottom" textRotation="0" wrapText="false" indent="0" shrinkToFit="false"/>
      <protection locked="true" hidden="false"/>
    </xf>
    <xf numFmtId="164" fontId="15" fillId="0" borderId="4" xfId="0" applyFont="true" applyBorder="true" applyAlignment="true" applyProtection="false">
      <alignment horizontal="center" vertical="bottom" textRotation="0" wrapText="false" indent="0" shrinkToFit="false"/>
      <protection locked="true" hidden="false"/>
    </xf>
    <xf numFmtId="168" fontId="16" fillId="0" borderId="4" xfId="0" applyFont="true" applyBorder="true" applyAlignment="true" applyProtection="false">
      <alignment horizontal="center" vertical="bottom" textRotation="0" wrapText="false" indent="0" shrinkToFit="false"/>
      <protection locked="true" hidden="false"/>
    </xf>
    <xf numFmtId="168" fontId="0" fillId="0" borderId="5" xfId="0" applyFont="true" applyBorder="true" applyAlignment="true" applyProtection="false">
      <alignment horizontal="center" vertical="bottom" textRotation="0" wrapText="false" indent="0" shrinkToFit="false"/>
      <protection locked="true" hidden="false"/>
    </xf>
    <xf numFmtId="164" fontId="15" fillId="0" borderId="5" xfId="0" applyFont="true" applyBorder="true" applyAlignment="true" applyProtection="false">
      <alignment horizontal="center" vertical="bottom" textRotation="0" wrapText="false" indent="0" shrinkToFit="false"/>
      <protection locked="true" hidden="false"/>
    </xf>
    <xf numFmtId="168" fontId="16" fillId="0" borderId="5" xfId="0" applyFont="true" applyBorder="true" applyAlignment="true" applyProtection="false">
      <alignment horizontal="center" vertical="bottom" textRotation="0" wrapText="false" indent="0" shrinkToFit="false"/>
      <protection locked="true" hidden="false"/>
    </xf>
    <xf numFmtId="168" fontId="0" fillId="3" borderId="7" xfId="0" applyFont="false" applyBorder="true" applyAlignment="false" applyProtection="false">
      <alignment horizontal="general" vertical="bottom" textRotation="0" wrapText="false" indent="0" shrinkToFit="false"/>
      <protection locked="true" hidden="false"/>
    </xf>
    <xf numFmtId="167" fontId="15" fillId="3" borderId="7" xfId="0" applyFont="true" applyBorder="true" applyAlignment="false" applyProtection="false">
      <alignment horizontal="general" vertical="bottom" textRotation="0" wrapText="false" indent="0" shrinkToFit="false"/>
      <protection locked="true" hidden="false"/>
    </xf>
    <xf numFmtId="164" fontId="15" fillId="3" borderId="7" xfId="0" applyFont="true" applyBorder="true" applyAlignment="false" applyProtection="false">
      <alignment horizontal="general" vertical="bottom" textRotation="0" wrapText="false" indent="0" shrinkToFit="false"/>
      <protection locked="true" hidden="false"/>
    </xf>
    <xf numFmtId="168" fontId="16" fillId="3"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8" fontId="0" fillId="0" borderId="10" xfId="0" applyFont="false" applyBorder="true" applyAlignment="false" applyProtection="false">
      <alignment horizontal="general" vertical="bottom" textRotation="0" wrapText="false" indent="0" shrinkToFit="false"/>
      <protection locked="true" hidden="false"/>
    </xf>
    <xf numFmtId="167" fontId="0" fillId="0" borderId="10" xfId="0" applyFont="false" applyBorder="true" applyAlignment="false" applyProtection="false">
      <alignment horizontal="general" vertical="bottom" textRotation="0" wrapText="false" indent="0" shrinkToFit="false"/>
      <protection locked="true" hidden="false"/>
    </xf>
    <xf numFmtId="167" fontId="15" fillId="0" borderId="10" xfId="0" applyFont="true" applyBorder="true" applyAlignment="false" applyProtection="false">
      <alignment horizontal="general" vertical="bottom" textRotation="0" wrapText="false" indent="0" shrinkToFit="false"/>
      <protection locked="true" hidden="false"/>
    </xf>
    <xf numFmtId="167" fontId="0" fillId="0" borderId="11"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true"/>
    </xf>
    <xf numFmtId="164" fontId="0" fillId="0" borderId="13" xfId="0" applyFont="false" applyBorder="true" applyAlignment="false" applyProtection="false">
      <alignment horizontal="general" vertical="bottom" textRotation="0" wrapText="false" indent="0" shrinkToFit="false"/>
      <protection locked="true" hidden="false"/>
    </xf>
    <xf numFmtId="168" fontId="0" fillId="0" borderId="14" xfId="0" applyFont="false" applyBorder="true" applyAlignment="false" applyProtection="false">
      <alignment horizontal="general" vertical="bottom" textRotation="0" wrapText="false" indent="0" shrinkToFit="false"/>
      <protection locked="true" hidden="false"/>
    </xf>
    <xf numFmtId="167" fontId="0" fillId="0" borderId="14" xfId="0" applyFont="false" applyBorder="true" applyAlignment="false" applyProtection="false">
      <alignment horizontal="general" vertical="bottom" textRotation="0" wrapText="false" indent="0" shrinkToFit="false"/>
      <protection locked="true" hidden="false"/>
    </xf>
    <xf numFmtId="167" fontId="15" fillId="0" borderId="14" xfId="0" applyFont="true" applyBorder="true" applyAlignment="false" applyProtection="false">
      <alignment horizontal="general" vertical="bottom" textRotation="0" wrapText="false" indent="0" shrinkToFit="false"/>
      <protection locked="true" hidden="false"/>
    </xf>
    <xf numFmtId="167" fontId="0" fillId="0" borderId="15"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true"/>
    </xf>
    <xf numFmtId="173" fontId="12" fillId="0" borderId="12" xfId="17" applyFont="true" applyBorder="true" applyAlignment="true" applyProtection="true">
      <alignment horizontal="right"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7" fontId="0" fillId="0" borderId="17" xfId="0" applyFont="false" applyBorder="true" applyAlignment="false" applyProtection="false">
      <alignment horizontal="general" vertical="bottom" textRotation="0" wrapText="false" indent="0" shrinkToFit="false"/>
      <protection locked="true" hidden="false"/>
    </xf>
    <xf numFmtId="168" fontId="0" fillId="0" borderId="17" xfId="0" applyFont="false" applyBorder="true" applyAlignment="false" applyProtection="false">
      <alignment horizontal="general" vertical="bottom" textRotation="0" wrapText="false" indent="0" shrinkToFit="false"/>
      <protection locked="true" hidden="false"/>
    </xf>
    <xf numFmtId="167" fontId="0" fillId="0" borderId="17" xfId="0" applyFont="false" applyBorder="true" applyAlignment="false" applyProtection="false">
      <alignment horizontal="general" vertical="bottom" textRotation="0" wrapText="false" indent="0" shrinkToFit="false"/>
      <protection locked="true" hidden="false"/>
    </xf>
    <xf numFmtId="167" fontId="15" fillId="0" borderId="17" xfId="0" applyFont="true" applyBorder="true" applyAlignment="false" applyProtection="false">
      <alignment horizontal="general" vertical="bottom" textRotation="0" wrapText="false" indent="0" shrinkToFit="false"/>
      <protection locked="true" hidden="false"/>
    </xf>
    <xf numFmtId="167" fontId="0" fillId="0" borderId="18"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7" fontId="15" fillId="0" borderId="1" xfId="0" applyFont="true" applyBorder="tru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true">
      <alignment horizontal="general" vertical="bottom" textRotation="0" wrapText="false" indent="0" shrinkToFit="false"/>
      <protection locked="true" hidden="true"/>
    </xf>
    <xf numFmtId="174"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19" applyFont="true" applyBorder="true" applyAlignment="true" applyProtection="true">
      <alignment horizontal="general" vertical="bottom" textRotation="0" wrapText="false" indent="0" shrinkToFit="false"/>
      <protection locked="true" hidden="false"/>
    </xf>
    <xf numFmtId="164" fontId="11" fillId="6" borderId="1" xfId="0" applyFont="true" applyBorder="true" applyAlignment="true" applyProtection="false">
      <alignment horizontal="center" vertical="bottom" textRotation="0" wrapText="false" indent="0" shrinkToFit="false"/>
      <protection locked="true" hidden="false"/>
    </xf>
    <xf numFmtId="164" fontId="0" fillId="6" borderId="6" xfId="0" applyFont="true" applyBorder="true" applyAlignment="false" applyProtection="false">
      <alignment horizontal="general" vertical="bottom" textRotation="0" wrapText="false" indent="0" shrinkToFit="false"/>
      <protection locked="true" hidden="false"/>
    </xf>
    <xf numFmtId="164" fontId="0" fillId="6" borderId="7" xfId="0" applyFont="false" applyBorder="true" applyAlignment="false" applyProtection="false">
      <alignment horizontal="general" vertical="bottom" textRotation="0" wrapText="false" indent="0" shrinkToFit="false"/>
      <protection locked="true" hidden="false"/>
    </xf>
    <xf numFmtId="164" fontId="0" fillId="6" borderId="8" xfId="0" applyFont="false" applyBorder="tru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7" borderId="6" xfId="0" applyFont="false" applyBorder="true" applyAlignment="false" applyProtection="false">
      <alignment horizontal="general" vertical="bottom" textRotation="0" wrapText="false" indent="0" shrinkToFit="false"/>
      <protection locked="true" hidden="false"/>
    </xf>
    <xf numFmtId="164" fontId="0" fillId="7" borderId="8" xfId="0" applyFont="false" applyBorder="true" applyAlignment="false" applyProtection="false">
      <alignment horizontal="general" vertical="bottom" textRotation="0" wrapText="false" indent="0" shrinkToFit="false"/>
      <protection locked="true" hidden="false"/>
    </xf>
    <xf numFmtId="164" fontId="0" fillId="7" borderId="7" xfId="0" applyFont="false" applyBorder="true" applyAlignment="false" applyProtection="false">
      <alignment horizontal="general" vertical="bottom" textRotation="0" wrapText="false" indent="0" shrinkToFit="false"/>
      <protection locked="true" hidden="false"/>
    </xf>
    <xf numFmtId="164" fontId="0" fillId="6" borderId="19" xfId="0" applyFont="true" applyBorder="true" applyAlignment="false" applyProtection="false">
      <alignment horizontal="general" vertical="bottom" textRotation="0" wrapText="false" indent="0" shrinkToFit="false"/>
      <protection locked="true" hidden="false"/>
    </xf>
    <xf numFmtId="173" fontId="0" fillId="6" borderId="2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9" fontId="0" fillId="6" borderId="7" xfId="0" applyFont="false" applyBorder="true" applyAlignment="false" applyProtection="false">
      <alignment horizontal="general" vertical="bottom" textRotation="0" wrapText="false" indent="0" shrinkToFit="false"/>
      <protection locked="true" hidden="false"/>
    </xf>
    <xf numFmtId="176" fontId="0" fillId="6" borderId="8" xfId="0" applyFont="false" applyBorder="true" applyAlignment="false" applyProtection="false">
      <alignment horizontal="general" vertical="bottom" textRotation="0" wrapText="false" indent="0" shrinkToFit="false"/>
      <protection locked="true" hidden="false"/>
    </xf>
    <xf numFmtId="164" fontId="0" fillId="2" borderId="19" xfId="0" applyFont="true" applyBorder="true" applyAlignment="false" applyProtection="false">
      <alignment horizontal="general"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6" borderId="2" xfId="0" applyFont="true" applyBorder="true" applyAlignment="false" applyProtection="false">
      <alignment horizontal="general" vertical="bottom" textRotation="0" wrapText="false" indent="0" shrinkToFit="false"/>
      <protection locked="true" hidden="false"/>
    </xf>
    <xf numFmtId="173" fontId="0" fillId="6" borderId="22" xfId="17" applyFont="true" applyBorder="true" applyAlignment="true" applyProtection="true">
      <alignment horizontal="general" vertical="bottom" textRotation="0" wrapText="fals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22" xfId="0" applyFont="false" applyBorder="true" applyAlignment="false" applyProtection="false">
      <alignment horizontal="general" vertical="bottom" textRotation="0" wrapText="false" indent="0" shrinkToFit="false"/>
      <protection locked="true" hidden="false"/>
    </xf>
    <xf numFmtId="164" fontId="0" fillId="6" borderId="23" xfId="0" applyFont="true" applyBorder="true" applyAlignment="false" applyProtection="false">
      <alignment horizontal="general" vertical="bottom" textRotation="0" wrapText="false" indent="0" shrinkToFit="false"/>
      <protection locked="true" hidden="false"/>
    </xf>
    <xf numFmtId="173" fontId="0" fillId="6" borderId="24" xfId="17" applyFont="true" applyBorder="true" applyAlignment="true" applyProtection="true">
      <alignment horizontal="general" vertical="bottom" textRotation="0" wrapText="false" indent="0" shrinkToFit="false"/>
      <protection locked="true" hidden="false"/>
    </xf>
    <xf numFmtId="173" fontId="0" fillId="0" borderId="0" xfId="17" applyFont="true" applyBorder="true" applyAlignment="true" applyProtection="true">
      <alignment horizontal="general" vertical="bottom" textRotation="0" wrapText="false" indent="0" shrinkToFit="false"/>
      <protection locked="true" hidden="false"/>
    </xf>
    <xf numFmtId="164" fontId="0" fillId="2" borderId="23" xfId="0" applyFont="true" applyBorder="true" applyAlignment="false" applyProtection="false">
      <alignment horizontal="general" vertical="bottom" textRotation="0" wrapText="false" indent="0" shrinkToFit="false"/>
      <protection locked="true" hidden="false"/>
    </xf>
    <xf numFmtId="164" fontId="0" fillId="2" borderId="25" xfId="0" applyFont="false" applyBorder="true" applyAlignment="false" applyProtection="false">
      <alignment horizontal="general" vertical="bottom" textRotation="0" wrapText="false" indent="0" shrinkToFit="false"/>
      <protection locked="true" hidden="false"/>
    </xf>
    <xf numFmtId="164" fontId="0" fillId="2" borderId="24" xfId="0" applyFont="false" applyBorder="true" applyAlignment="false" applyProtection="false">
      <alignment horizontal="general" vertical="bottom" textRotation="0" wrapText="false" indent="0" shrinkToFit="false"/>
      <protection locked="true" hidden="false"/>
    </xf>
    <xf numFmtId="164" fontId="11" fillId="6" borderId="6" xfId="0" applyFont="true" applyBorder="true" applyAlignment="true" applyProtection="false">
      <alignment horizontal="center" vertical="bottom" textRotation="0" wrapText="false" indent="0" shrinkToFit="false"/>
      <protection locked="true" hidden="false"/>
    </xf>
    <xf numFmtId="175" fontId="0" fillId="0" borderId="1" xfId="19" applyFont="true" applyBorder="true" applyAlignment="true" applyProtection="true">
      <alignment horizontal="general" vertical="bottom" textRotation="0" wrapText="false" indent="0" shrinkToFit="false"/>
      <protection locked="true" hidden="false"/>
    </xf>
    <xf numFmtId="164" fontId="0" fillId="6" borderId="3" xfId="0" applyFont="fals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true" applyProtection="false">
      <alignment horizontal="center" vertical="bottom" textRotation="0" wrapText="false" indent="0" shrinkToFit="false"/>
      <protection locked="true" hidden="false"/>
    </xf>
    <xf numFmtId="164" fontId="0" fillId="6" borderId="5" xfId="0" applyFont="tru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true" applyProtection="false">
      <alignment horizontal="left" vertical="bottom" textRotation="0" wrapText="false" indent="0" shrinkToFit="false"/>
      <protection locked="true" hidden="false"/>
    </xf>
    <xf numFmtId="164" fontId="0" fillId="2" borderId="5" xfId="0" applyFont="true" applyBorder="true" applyAlignment="true" applyProtection="false">
      <alignment horizontal="center" vertical="bottom" textRotation="0" wrapText="false" indent="0" shrinkToFit="false"/>
      <protection locked="true" hidden="false"/>
    </xf>
    <xf numFmtId="175" fontId="11" fillId="0" borderId="4" xfId="19" applyFont="true" applyBorder="true" applyAlignment="true" applyProtection="true">
      <alignment horizontal="center" vertical="bottom" textRotation="0" wrapText="false" indent="0" shrinkToFit="false"/>
      <protection locked="true" hidden="false"/>
    </xf>
    <xf numFmtId="164" fontId="0" fillId="3" borderId="8" xfId="0" applyFont="false" applyBorder="true" applyAlignment="false" applyProtection="false">
      <alignment horizontal="general" vertical="bottom" textRotation="0" wrapText="false" indent="0" shrinkToFit="false"/>
      <protection locked="true" hidden="false"/>
    </xf>
    <xf numFmtId="175" fontId="0" fillId="3" borderId="1" xfId="19" applyFont="true" applyBorder="true" applyAlignment="true" applyProtection="true">
      <alignment horizontal="general" vertical="bottom" textRotation="0" wrapText="false" indent="0" shrinkToFit="false"/>
      <protection locked="true" hidden="false"/>
    </xf>
    <xf numFmtId="164" fontId="0" fillId="6" borderId="9" xfId="0" applyFont="false" applyBorder="true" applyAlignment="false" applyProtection="false">
      <alignment horizontal="general" vertical="bottom" textRotation="0" wrapText="false" indent="0" shrinkToFit="false"/>
      <protection locked="true" hidden="false"/>
    </xf>
    <xf numFmtId="164" fontId="0" fillId="6" borderId="11" xfId="0" applyFont="false" applyBorder="true" applyAlignment="true" applyProtection="false">
      <alignment horizontal="left" vertical="bottom" textRotation="0" wrapText="false" indent="0" shrinkToFit="false"/>
      <protection locked="true" hidden="false"/>
    </xf>
    <xf numFmtId="170" fontId="16" fillId="6" borderId="13" xfId="0" applyFont="true" applyBorder="true" applyAlignment="false" applyProtection="false">
      <alignment horizontal="general" vertical="bottom" textRotation="0" wrapText="false" indent="0" shrinkToFit="false"/>
      <protection locked="true" hidden="false"/>
    </xf>
    <xf numFmtId="170" fontId="16" fillId="6" borderId="14" xfId="0" applyFont="true" applyBorder="true" applyAlignment="false" applyProtection="false">
      <alignment horizontal="general" vertical="bottom" textRotation="0" wrapText="false" indent="0" shrinkToFit="false"/>
      <protection locked="true" hidden="false"/>
    </xf>
    <xf numFmtId="170" fontId="0" fillId="2" borderId="10" xfId="0" applyFont="false" applyBorder="true" applyAlignment="false" applyProtection="false">
      <alignment horizontal="general" vertical="bottom" textRotation="0" wrapText="false" indent="0" shrinkToFit="false"/>
      <protection locked="true" hidden="false"/>
    </xf>
    <xf numFmtId="170" fontId="0" fillId="2" borderId="26" xfId="0" applyFont="false" applyBorder="true" applyAlignment="false" applyProtection="false">
      <alignment horizontal="general" vertical="bottom" textRotation="0" wrapText="false" indent="0" shrinkToFit="false"/>
      <protection locked="true" hidden="false"/>
    </xf>
    <xf numFmtId="168" fontId="0" fillId="2" borderId="11" xfId="0" applyFont="false" applyBorder="true" applyAlignment="false" applyProtection="false">
      <alignment horizontal="general" vertical="bottom" textRotation="0" wrapText="false" indent="0" shrinkToFit="false"/>
      <protection locked="true" hidden="false"/>
    </xf>
    <xf numFmtId="170" fontId="11" fillId="0" borderId="4" xfId="19" applyFont="true" applyBorder="true" applyAlignment="true" applyProtection="true">
      <alignment horizontal="general" vertical="bottom" textRotation="0" wrapText="false" indent="0" shrinkToFit="false"/>
      <protection locked="true" hidden="false"/>
    </xf>
    <xf numFmtId="164" fontId="0" fillId="6" borderId="13" xfId="0" applyFont="false" applyBorder="true" applyAlignment="false" applyProtection="false">
      <alignment horizontal="general" vertical="bottom" textRotation="0" wrapText="false" indent="0" shrinkToFit="false"/>
      <protection locked="true" hidden="false"/>
    </xf>
    <xf numFmtId="164" fontId="0" fillId="6" borderId="15" xfId="0" applyFont="false" applyBorder="true" applyAlignment="true" applyProtection="false">
      <alignment horizontal="left" vertical="bottom" textRotation="0" wrapText="false" indent="0" shrinkToFit="false"/>
      <protection locked="true" hidden="false"/>
    </xf>
    <xf numFmtId="170" fontId="0" fillId="2" borderId="14" xfId="0" applyFont="false" applyBorder="true" applyAlignment="false" applyProtection="false">
      <alignment horizontal="general" vertical="bottom" textRotation="0" wrapText="false" indent="0" shrinkToFit="false"/>
      <protection locked="true" hidden="false"/>
    </xf>
    <xf numFmtId="170" fontId="0" fillId="2" borderId="27" xfId="0" applyFont="false" applyBorder="true" applyAlignment="false" applyProtection="false">
      <alignment horizontal="general" vertical="bottom" textRotation="0" wrapText="false" indent="0" shrinkToFit="false"/>
      <protection locked="true" hidden="false"/>
    </xf>
    <xf numFmtId="168" fontId="0" fillId="2" borderId="15" xfId="0" applyFont="false" applyBorder="true" applyAlignment="false" applyProtection="false">
      <alignment horizontal="general" vertical="bottom" textRotation="0" wrapText="false" indent="0" shrinkToFit="false"/>
      <protection locked="true" hidden="false"/>
    </xf>
    <xf numFmtId="170" fontId="0" fillId="2" borderId="14" xfId="0" applyFont="false" applyBorder="true" applyAlignment="true" applyProtection="false">
      <alignment horizontal="center" vertical="bottom" textRotation="0" wrapText="false" indent="0" shrinkToFit="false"/>
      <protection locked="true" hidden="false"/>
    </xf>
    <xf numFmtId="170" fontId="0" fillId="2" borderId="27" xfId="0" applyFont="false" applyBorder="true" applyAlignment="true" applyProtection="false">
      <alignment horizontal="center" vertical="bottom" textRotation="0" wrapText="false" indent="0" shrinkToFit="false"/>
      <protection locked="true" hidden="false"/>
    </xf>
    <xf numFmtId="168" fontId="0" fillId="2" borderId="15" xfId="0" applyFont="false" applyBorder="true" applyAlignment="true" applyProtection="false">
      <alignment horizontal="center" vertical="bottom" textRotation="0" wrapText="false" indent="0" shrinkToFit="false"/>
      <protection locked="true" hidden="false"/>
    </xf>
    <xf numFmtId="175" fontId="0" fillId="0" borderId="0" xfId="19" applyFont="true" applyBorder="true" applyAlignment="true" applyProtection="true">
      <alignment horizontal="center" vertical="bottom" textRotation="0" wrapText="false" indent="0" shrinkToFit="false"/>
      <protection locked="true" hidden="false"/>
    </xf>
    <xf numFmtId="170" fontId="0" fillId="2" borderId="17" xfId="0" applyFont="false" applyBorder="true" applyAlignment="false" applyProtection="false">
      <alignment horizontal="general" vertical="bottom" textRotation="0" wrapText="false" indent="0" shrinkToFit="false"/>
      <protection locked="true" hidden="false"/>
    </xf>
    <xf numFmtId="170" fontId="0" fillId="2" borderId="28" xfId="0" applyFont="false" applyBorder="true" applyAlignment="false" applyProtection="false">
      <alignment horizontal="general" vertical="bottom" textRotation="0" wrapText="false" indent="0" shrinkToFit="false"/>
      <protection locked="true" hidden="false"/>
    </xf>
    <xf numFmtId="168" fontId="0" fillId="2" borderId="18" xfId="0" applyFont="false" applyBorder="true" applyAlignment="false" applyProtection="false">
      <alignment horizontal="general" vertical="bottom" textRotation="0" wrapText="false" indent="0" shrinkToFit="false"/>
      <protection locked="true" hidden="false"/>
    </xf>
    <xf numFmtId="164" fontId="0" fillId="3" borderId="8" xfId="0" applyFont="false" applyBorder="true" applyAlignment="true" applyProtection="false">
      <alignment horizontal="left" vertical="bottom" textRotation="0" wrapText="false" indent="0" shrinkToFit="false"/>
      <protection locked="true" hidden="false"/>
    </xf>
    <xf numFmtId="170" fontId="0" fillId="3" borderId="6" xfId="0" applyFont="false" applyBorder="true" applyAlignment="false" applyProtection="false">
      <alignment horizontal="general" vertical="bottom" textRotation="0" wrapText="false" indent="0" shrinkToFit="false"/>
      <protection locked="true" hidden="false"/>
    </xf>
    <xf numFmtId="170" fontId="0" fillId="3" borderId="7" xfId="0" applyFont="false" applyBorder="true" applyAlignment="false" applyProtection="false">
      <alignment horizontal="general" vertical="bottom" textRotation="0" wrapText="false" indent="0" shrinkToFit="false"/>
      <protection locked="true" hidden="false"/>
    </xf>
    <xf numFmtId="168" fontId="0" fillId="3" borderId="8" xfId="0" applyFont="false" applyBorder="true" applyAlignment="false" applyProtection="false">
      <alignment horizontal="general" vertical="bottom" textRotation="0" wrapText="false" indent="0" shrinkToFit="false"/>
      <protection locked="true" hidden="false"/>
    </xf>
    <xf numFmtId="177" fontId="0" fillId="3" borderId="1" xfId="15" applyFont="true" applyBorder="true" applyAlignment="true" applyProtection="true">
      <alignment horizontal="left" vertical="bottom" textRotation="0" wrapText="false" indent="0" shrinkToFit="false"/>
      <protection locked="true" hidden="false"/>
    </xf>
    <xf numFmtId="164" fontId="11" fillId="6" borderId="23" xfId="0" applyFont="true" applyBorder="true" applyAlignment="false" applyProtection="false">
      <alignment horizontal="general" vertical="bottom" textRotation="0" wrapText="false" indent="0" shrinkToFit="false"/>
      <protection locked="true" hidden="false"/>
    </xf>
    <xf numFmtId="164" fontId="11" fillId="6" borderId="24" xfId="0" applyFont="true" applyBorder="true" applyAlignment="true" applyProtection="false">
      <alignment horizontal="left" vertical="bottom" textRotation="0" wrapText="false" indent="0" shrinkToFit="false"/>
      <protection locked="true" hidden="false"/>
    </xf>
    <xf numFmtId="170" fontId="11" fillId="6" borderId="1" xfId="0" applyFont="true" applyBorder="true" applyAlignment="false" applyProtection="false">
      <alignment horizontal="general" vertical="bottom" textRotation="0" wrapText="false" indent="0" shrinkToFit="false"/>
      <protection locked="true" hidden="false"/>
    </xf>
    <xf numFmtId="170" fontId="11" fillId="2" borderId="1" xfId="0" applyFont="true" applyBorder="true" applyAlignment="false" applyProtection="false">
      <alignment horizontal="general" vertical="bottom" textRotation="0" wrapText="false" indent="0" shrinkToFit="false"/>
      <protection locked="true" hidden="false"/>
    </xf>
    <xf numFmtId="178" fontId="11" fillId="0" borderId="1" xfId="17" applyFont="true" applyBorder="true" applyAlignment="true" applyProtection="true">
      <alignment horizontal="left" vertical="bottom" textRotation="0" wrapText="false" indent="0" shrinkToFit="false"/>
      <protection locked="true" hidden="false"/>
    </xf>
    <xf numFmtId="177" fontId="0" fillId="0" borderId="0" xfId="15" applyFont="true" applyBorder="true" applyAlignment="true" applyProtection="true">
      <alignment horizontal="left"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1" fillId="0" borderId="8"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fil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16" fillId="0" borderId="1" xfId="0" applyFont="true" applyBorder="true" applyAlignment="true" applyProtection="false">
      <alignment horizontal="center" vertical="bottom" textRotation="0" wrapText="false" indent="0" shrinkToFit="false"/>
      <protection locked="true" hidden="false"/>
    </xf>
    <xf numFmtId="164" fontId="16" fillId="0" borderId="7" xfId="0" applyFont="true" applyBorder="true" applyAlignment="true" applyProtection="false">
      <alignment horizontal="center" vertical="bottom" textRotation="0" wrapText="false" indent="0" shrinkToFit="false"/>
      <protection locked="true" hidden="false"/>
    </xf>
    <xf numFmtId="177" fontId="16" fillId="0" borderId="1" xfId="15" applyFont="true" applyBorder="true" applyAlignment="true" applyProtection="true">
      <alignment horizontal="center" vertical="bottom" textRotation="0" wrapText="false" indent="0" shrinkToFit="false"/>
      <protection locked="true" hidden="false"/>
    </xf>
    <xf numFmtId="177" fontId="16" fillId="0" borderId="7" xfId="15"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0" borderId="29" xfId="0" applyFont="true" applyBorder="true" applyAlignment="false" applyProtection="false">
      <alignment horizontal="general" vertical="bottom" textRotation="0" wrapText="false" indent="0" shrinkToFit="false"/>
      <protection locked="true" hidden="false"/>
    </xf>
    <xf numFmtId="164" fontId="0" fillId="0" borderId="30" xfId="0" applyFont="false" applyBorder="true" applyAlignment="false" applyProtection="false">
      <alignment horizontal="general" vertical="bottom" textRotation="0" wrapText="false" indent="0" shrinkToFit="false"/>
      <protection locked="true" hidden="false"/>
    </xf>
    <xf numFmtId="164" fontId="0" fillId="0" borderId="31" xfId="0" applyFont="true" applyBorder="true" applyAlignment="false" applyProtection="false">
      <alignment horizontal="general" vertical="bottom" textRotation="0" wrapText="false" indent="0" shrinkToFit="false"/>
      <protection locked="true" hidden="false"/>
    </xf>
    <xf numFmtId="164" fontId="0" fillId="0" borderId="32" xfId="0" applyFont="false" applyBorder="true" applyAlignment="false" applyProtection="false">
      <alignment horizontal="general" vertical="bottom" textRotation="0" wrapText="false" indent="0" shrinkToFit="false"/>
      <protection locked="true" hidden="false"/>
    </xf>
    <xf numFmtId="164" fontId="0" fillId="2" borderId="29" xfId="0" applyFont="false" applyBorder="true" applyAlignment="false" applyProtection="false">
      <alignment horizontal="general" vertical="bottom" textRotation="0" wrapText="false" indent="0" shrinkToFit="false"/>
      <protection locked="true" hidden="false"/>
    </xf>
    <xf numFmtId="164" fontId="0" fillId="0" borderId="31" xfId="0" applyFont="true" applyBorder="true" applyAlignment="true" applyProtection="false">
      <alignment horizontal="center" vertical="bottom" textRotation="0" wrapText="false" indent="0" shrinkToFit="false"/>
      <protection locked="true" hidden="false"/>
    </xf>
    <xf numFmtId="177" fontId="0" fillId="2" borderId="29" xfId="15" applyFont="true" applyBorder="true" applyAlignment="true" applyProtection="true">
      <alignment horizontal="general" vertical="bottom" textRotation="0" wrapText="false" indent="0" shrinkToFit="false"/>
      <protection locked="true" hidden="false"/>
    </xf>
    <xf numFmtId="177" fontId="0" fillId="2" borderId="31" xfId="15" applyFont="true" applyBorder="true" applyAlignment="true" applyProtection="true">
      <alignment horizontal="general" vertical="bottom" textRotation="0" wrapText="false" indent="0" shrinkToFit="false"/>
      <protection locked="true" hidden="false"/>
    </xf>
    <xf numFmtId="177" fontId="0" fillId="2" borderId="32" xfId="15" applyFont="true" applyBorder="true" applyAlignment="true" applyProtection="true">
      <alignment horizontal="general" vertical="bottom" textRotation="0" wrapText="false" indent="0" shrinkToFit="false"/>
      <protection locked="true" hidden="false"/>
    </xf>
    <xf numFmtId="177" fontId="0" fillId="0" borderId="1" xfId="15" applyFont="true" applyBorder="true" applyAlignment="true" applyProtection="true">
      <alignment horizontal="general" vertical="bottom" textRotation="0" wrapText="false" indent="0" shrinkToFit="false"/>
      <protection locked="true" hidden="false"/>
    </xf>
    <xf numFmtId="164" fontId="0" fillId="0" borderId="33" xfId="0" applyFont="true" applyBorder="true" applyAlignment="false" applyProtection="false">
      <alignment horizontal="general" vertical="bottom" textRotation="0" wrapText="false" indent="0" shrinkToFit="false"/>
      <protection locked="true" hidden="false"/>
    </xf>
    <xf numFmtId="164" fontId="0" fillId="0" borderId="34" xfId="0" applyFont="false" applyBorder="true" applyAlignment="false" applyProtection="false">
      <alignment horizontal="general" vertical="bottom" textRotation="0" wrapText="false" indent="0" shrinkToFit="false"/>
      <protection locked="true" hidden="false"/>
    </xf>
    <xf numFmtId="164" fontId="0" fillId="0" borderId="35" xfId="0" applyFont="true" applyBorder="true" applyAlignment="false" applyProtection="false">
      <alignment horizontal="general"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64" fontId="0" fillId="2" borderId="33" xfId="0" applyFont="false" applyBorder="true" applyAlignment="false" applyProtection="false">
      <alignment horizontal="general" vertical="bottom" textRotation="0" wrapText="false" indent="0" shrinkToFit="false"/>
      <protection locked="true" hidden="false"/>
    </xf>
    <xf numFmtId="164" fontId="0" fillId="0" borderId="35" xfId="0" applyFont="true" applyBorder="true" applyAlignment="true" applyProtection="false">
      <alignment horizontal="center" vertical="bottom" textRotation="0" wrapText="false" indent="0" shrinkToFit="false"/>
      <protection locked="true" hidden="false"/>
    </xf>
    <xf numFmtId="177" fontId="0" fillId="2" borderId="33" xfId="15" applyFont="true" applyBorder="true" applyAlignment="true" applyProtection="true">
      <alignment horizontal="general" vertical="bottom" textRotation="0" wrapText="false" indent="0" shrinkToFit="false"/>
      <protection locked="true" hidden="false"/>
    </xf>
    <xf numFmtId="177" fontId="0" fillId="2" borderId="35" xfId="15" applyFont="true" applyBorder="true" applyAlignment="true" applyProtection="true">
      <alignment horizontal="general" vertical="bottom" textRotation="0" wrapText="false" indent="0" shrinkToFit="false"/>
      <protection locked="true" hidden="false"/>
    </xf>
    <xf numFmtId="177" fontId="0" fillId="2" borderId="36" xfId="15" applyFont="true" applyBorder="true" applyAlignment="true" applyProtection="true">
      <alignment horizontal="general" vertical="bottom" textRotation="0" wrapText="false" indent="0" shrinkToFit="false"/>
      <protection locked="true" hidden="false"/>
    </xf>
    <xf numFmtId="164" fontId="0" fillId="0" borderId="34" xfId="0" applyFont="false" applyBorder="true" applyAlignment="false" applyProtection="false">
      <alignment horizontal="general" vertical="bottom" textRotation="0" wrapText="false" indent="0" shrinkToFit="false"/>
      <protection locked="true" hidden="false"/>
    </xf>
    <xf numFmtId="164" fontId="0" fillId="0" borderId="35" xfId="0" applyFont="false" applyBorder="true" applyAlignment="true" applyProtection="false">
      <alignment horizontal="right"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77" fontId="16" fillId="6" borderId="33" xfId="15" applyFont="true" applyBorder="true" applyAlignment="true" applyProtection="true">
      <alignment horizontal="general" vertical="bottom" textRotation="0" wrapText="false" indent="0" shrinkToFit="false"/>
      <protection locked="true" hidden="false"/>
    </xf>
    <xf numFmtId="177" fontId="0" fillId="6" borderId="35" xfId="15" applyFont="true" applyBorder="true" applyAlignment="true" applyProtection="true">
      <alignment horizontal="general" vertical="bottom" textRotation="0" wrapText="false" indent="0" shrinkToFit="false"/>
      <protection locked="true" hidden="false"/>
    </xf>
    <xf numFmtId="177" fontId="0" fillId="6" borderId="33" xfId="15" applyFont="true" applyBorder="true" applyAlignment="true" applyProtection="true">
      <alignment horizontal="general" vertical="bottom" textRotation="0" wrapText="false" indent="0" shrinkToFit="false"/>
      <protection locked="true" hidden="false"/>
    </xf>
    <xf numFmtId="177" fontId="0" fillId="6" borderId="36" xfId="15" applyFont="true" applyBorder="true" applyAlignment="true" applyProtection="true">
      <alignment horizontal="general" vertical="bottom" textRotation="0" wrapText="false" indent="0" shrinkToFit="false"/>
      <protection locked="true" hidden="false"/>
    </xf>
    <xf numFmtId="171" fontId="0" fillId="0" borderId="35" xfId="15" applyFont="true" applyBorder="true" applyAlignment="true" applyProtection="true">
      <alignment horizontal="right" vertical="bottom" textRotation="0" wrapText="false" indent="0" shrinkToFit="false"/>
      <protection locked="true" hidden="false"/>
    </xf>
    <xf numFmtId="171" fontId="0" fillId="0" borderId="35" xfId="15" applyFont="true" applyBorder="true" applyAlignment="true" applyProtection="true">
      <alignment horizontal="center" vertical="bottom" textRotation="0" wrapText="false" indent="0" shrinkToFit="false"/>
      <protection locked="true" hidden="false"/>
    </xf>
    <xf numFmtId="171" fontId="0" fillId="0" borderId="35" xfId="15" applyFont="true" applyBorder="true" applyAlignment="true" applyProtection="tru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71" fontId="0" fillId="0" borderId="25" xfId="15" applyFont="true" applyBorder="true" applyAlignment="true" applyProtection="true">
      <alignment horizontal="center" vertical="bottom" textRotation="0" wrapText="false" indent="0" shrinkToFit="false"/>
      <protection locked="true" hidden="false"/>
    </xf>
    <xf numFmtId="177" fontId="0" fillId="2" borderId="5" xfId="15" applyFont="true" applyBorder="true" applyAlignment="true" applyProtection="true">
      <alignment horizontal="general" vertical="bottom" textRotation="0" wrapText="false" indent="0" shrinkToFit="false"/>
      <protection locked="true" hidden="false"/>
    </xf>
    <xf numFmtId="177" fontId="0" fillId="2" borderId="25" xfId="15" applyFont="true" applyBorder="true" applyAlignment="true" applyProtection="true">
      <alignment horizontal="general" vertical="bottom" textRotation="0" wrapText="false" indent="0" shrinkToFit="false"/>
      <protection locked="true" hidden="false"/>
    </xf>
    <xf numFmtId="177" fontId="0" fillId="2" borderId="24" xfId="15" applyFont="true" applyBorder="true" applyAlignment="true" applyProtection="true">
      <alignment horizontal="general" vertical="bottom" textRotation="0" wrapText="false" indent="0" shrinkToFit="false"/>
      <protection locked="true" hidden="false"/>
    </xf>
    <xf numFmtId="177" fontId="0" fillId="3" borderId="7" xfId="15" applyFont="true" applyBorder="true" applyAlignment="true" applyProtection="true">
      <alignment horizontal="general" vertical="bottom" textRotation="0" wrapText="false" indent="0" shrinkToFit="false"/>
      <protection locked="true" hidden="false"/>
    </xf>
    <xf numFmtId="177" fontId="0" fillId="3" borderId="8" xfId="15" applyFont="true" applyBorder="true" applyAlignment="true" applyProtection="true">
      <alignment horizontal="general" vertical="bottom" textRotation="0" wrapText="false" indent="0" shrinkToFit="false"/>
      <protection locked="true" hidden="false"/>
    </xf>
    <xf numFmtId="177" fontId="0" fillId="3" borderId="1" xfId="15" applyFont="tru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bottom" textRotation="0" wrapText="false" indent="0" shrinkToFit="false"/>
      <protection locked="true" hidden="false"/>
    </xf>
    <xf numFmtId="177" fontId="0" fillId="0" borderId="0" xfId="15" applyFont="true" applyBorder="true" applyAlignment="true" applyProtection="true">
      <alignment horizontal="general" vertical="bottom" textRotation="0" wrapText="false" indent="0" shrinkToFit="false"/>
      <protection locked="true" hidden="false"/>
    </xf>
    <xf numFmtId="164" fontId="11" fillId="6" borderId="6"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9" fontId="0" fillId="6" borderId="1" xfId="0" applyFont="false" applyBorder="tru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6" fontId="0" fillId="6" borderId="1"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4" fontId="0" fillId="0" borderId="19" xfId="0" applyFont="tru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77" fontId="0" fillId="0" borderId="3" xfId="15" applyFont="true" applyBorder="true" applyAlignment="true" applyProtection="true">
      <alignment horizontal="general" vertical="bottom" textRotation="0" wrapText="false" indent="0" shrinkToFit="false"/>
      <protection locked="true" hidden="false"/>
    </xf>
    <xf numFmtId="180" fontId="0" fillId="0" borderId="3" xfId="15" applyFont="true" applyBorder="true" applyAlignment="true" applyProtection="true">
      <alignment horizontal="center" vertical="bottom" textRotation="0" wrapText="false" indent="0" shrinkToFit="false"/>
      <protection locked="true" hidden="false"/>
    </xf>
    <xf numFmtId="177" fontId="0" fillId="5" borderId="3" xfId="15" applyFont="true" applyBorder="true" applyAlignment="true" applyProtection="true">
      <alignment horizontal="center" vertical="bottom" textRotation="0" wrapText="false" indent="0" shrinkToFit="false"/>
      <protection locked="true" hidden="false"/>
    </xf>
    <xf numFmtId="177" fontId="0" fillId="5" borderId="0" xfId="15" applyFont="true" applyBorder="true" applyAlignment="true" applyProtection="true">
      <alignment horizontal="center" vertical="bottom" textRotation="0" wrapText="false" indent="0" shrinkToFit="false"/>
      <protection locked="true" hidden="false"/>
    </xf>
    <xf numFmtId="164" fontId="0" fillId="0" borderId="5" xfId="0" applyFont="true" applyBorder="true" applyAlignment="true" applyProtection="false">
      <alignment horizontal="left" vertical="bottom" textRotation="0" wrapText="false" indent="0" shrinkToFit="false"/>
      <protection locked="true" hidden="false"/>
    </xf>
    <xf numFmtId="164" fontId="0" fillId="0" borderId="23" xfId="0" applyFont="false" applyBorder="true" applyAlignment="true" applyProtection="false">
      <alignment horizontal="center" vertical="bottom" textRotation="0" wrapText="false" indent="0" shrinkToFit="false"/>
      <protection locked="true" hidden="false"/>
    </xf>
    <xf numFmtId="164" fontId="0" fillId="0" borderId="24" xfId="0" applyFont="false" applyBorder="true" applyAlignment="true" applyProtection="false">
      <alignment horizontal="center" vertical="bottom" textRotation="0" wrapText="false" indent="0" shrinkToFit="false"/>
      <protection locked="true" hidden="false"/>
    </xf>
    <xf numFmtId="168" fontId="0" fillId="5" borderId="0" xfId="0" applyFont="false" applyBorder="true" applyAlignment="true" applyProtection="false">
      <alignment horizontal="center" vertical="bottom" textRotation="0" wrapText="false" indent="0" shrinkToFit="false"/>
      <protection locked="true" hidden="false"/>
    </xf>
    <xf numFmtId="177" fontId="0" fillId="0" borderId="5" xfId="15" applyFont="true" applyBorder="true" applyAlignment="true" applyProtection="true">
      <alignment horizontal="center" vertical="bottom" textRotation="0" wrapText="false" indent="0" shrinkToFit="false"/>
      <protection locked="true" hidden="false"/>
    </xf>
    <xf numFmtId="177" fontId="0" fillId="0" borderId="0" xfId="15" applyFont="true" applyBorder="true" applyAlignment="true" applyProtection="true">
      <alignment horizontal="center" vertical="bottom" textRotation="0" wrapText="false" indent="0" shrinkToFit="false"/>
      <protection locked="true" hidden="false"/>
    </xf>
    <xf numFmtId="177" fontId="0" fillId="5" borderId="5" xfId="15" applyFont="true" applyBorder="true" applyAlignment="true" applyProtection="true">
      <alignment horizontal="general" vertical="bottom" textRotation="0" wrapText="false" indent="0" shrinkToFit="false"/>
      <protection locked="true" hidden="false"/>
    </xf>
    <xf numFmtId="177" fontId="0" fillId="5" borderId="0" xfId="15" applyFont="true" applyBorder="true" applyAlignment="true" applyProtection="true">
      <alignment horizontal="general" vertical="bottom" textRotation="0" wrapText="false" indent="0" shrinkToFit="false"/>
      <protection locked="true" hidden="false"/>
    </xf>
    <xf numFmtId="164" fontId="0" fillId="5" borderId="5" xfId="0" applyFont="true" applyBorder="true" applyAlignment="true" applyProtection="false">
      <alignment horizontal="center" vertical="bottom" textRotation="0" wrapText="false" indent="0" shrinkToFit="false"/>
      <protection locked="true" hidden="false"/>
    </xf>
    <xf numFmtId="164" fontId="11" fillId="0" borderId="33" xfId="0" applyFont="true" applyBorder="true" applyAlignment="false" applyProtection="false">
      <alignment horizontal="general" vertical="bottom" textRotation="0" wrapText="false" indent="0" shrinkToFit="false"/>
      <protection locked="true" hidden="false"/>
    </xf>
    <xf numFmtId="168" fontId="0" fillId="0" borderId="33" xfId="0" applyFont="false" applyBorder="true" applyAlignment="false" applyProtection="false">
      <alignment horizontal="general" vertical="bottom" textRotation="0" wrapText="false" indent="0" shrinkToFit="false"/>
      <protection locked="true" hidden="false"/>
    </xf>
    <xf numFmtId="168" fontId="0" fillId="5" borderId="0" xfId="0" applyFont="false" applyBorder="true" applyAlignment="false" applyProtection="false">
      <alignment horizontal="general" vertical="bottom" textRotation="0" wrapText="false" indent="0" shrinkToFit="false"/>
      <protection locked="true" hidden="false"/>
    </xf>
    <xf numFmtId="177" fontId="0" fillId="0" borderId="33" xfId="15" applyFont="true" applyBorder="true" applyAlignment="true" applyProtection="true">
      <alignment horizontal="general" vertical="bottom" textRotation="0" wrapText="false" indent="0" shrinkToFit="false"/>
      <protection locked="true" hidden="false"/>
    </xf>
    <xf numFmtId="164" fontId="16" fillId="0" borderId="34" xfId="0" applyFont="true" applyBorder="true" applyAlignment="false" applyProtection="false">
      <alignment horizontal="general" vertical="bottom" textRotation="0" wrapText="false" indent="0" shrinkToFit="false"/>
      <protection locked="true" hidden="false"/>
    </xf>
    <xf numFmtId="168" fontId="0" fillId="0" borderId="37" xfId="0" applyFont="false" applyBorder="true" applyAlignment="false" applyProtection="false">
      <alignment horizontal="general" vertical="bottom" textRotation="0" wrapText="false" indent="0" shrinkToFit="false"/>
      <protection locked="true" hidden="false"/>
    </xf>
    <xf numFmtId="177" fontId="0" fillId="0" borderId="37" xfId="15" applyFont="true" applyBorder="true" applyAlignment="true" applyProtection="true">
      <alignment horizontal="general" vertical="bottom" textRotation="0" wrapText="false" indent="0" shrinkToFit="false"/>
      <protection locked="true" hidden="false"/>
    </xf>
    <xf numFmtId="164" fontId="11" fillId="0" borderId="34" xfId="0" applyFont="true" applyBorder="true" applyAlignment="true" applyProtection="false">
      <alignment horizontal="right" vertical="bottom" textRotation="0" wrapText="false" indent="0" shrinkToFit="false"/>
      <protection locked="true" hidden="false"/>
    </xf>
    <xf numFmtId="164" fontId="11" fillId="0" borderId="36" xfId="0" applyFont="true" applyBorder="true" applyAlignment="false" applyProtection="false">
      <alignment horizontal="general" vertical="bottom" textRotation="0" wrapText="false" indent="0" shrinkToFit="false"/>
      <protection locked="true" hidden="false"/>
    </xf>
    <xf numFmtId="164" fontId="11" fillId="0" borderId="4" xfId="0" applyFont="true" applyBorder="true" applyAlignment="false" applyProtection="false">
      <alignment horizontal="general" vertical="bottom" textRotation="0" wrapText="false" indent="0" shrinkToFit="false"/>
      <protection locked="true" hidden="false"/>
    </xf>
    <xf numFmtId="177" fontId="11" fillId="0" borderId="38" xfId="15" applyFont="true" applyBorder="true" applyAlignment="true" applyProtection="true">
      <alignment horizontal="general" vertical="bottom" textRotation="0" wrapText="false" indent="0" shrinkToFit="false"/>
      <protection locked="true" hidden="false"/>
    </xf>
    <xf numFmtId="168" fontId="11" fillId="5" borderId="0" xfId="0" applyFont="true" applyBorder="true" applyAlignment="false" applyProtection="false">
      <alignment horizontal="general" vertical="bottom" textRotation="0" wrapText="false" indent="0" shrinkToFit="false"/>
      <protection locked="true" hidden="false"/>
    </xf>
    <xf numFmtId="177" fontId="11" fillId="0" borderId="0" xfId="15" applyFont="true" applyBorder="true" applyAlignment="true" applyProtection="true">
      <alignment horizontal="general" vertical="bottom" textRotation="0" wrapText="false" indent="0" shrinkToFit="false"/>
      <protection locked="true" hidden="false"/>
    </xf>
    <xf numFmtId="177" fontId="11" fillId="0" borderId="29" xfId="15" applyFont="true" applyBorder="true" applyAlignment="true" applyProtection="true">
      <alignment horizontal="general" vertical="bottom" textRotation="0" wrapText="false" indent="0" shrinkToFit="false"/>
      <protection locked="true" hidden="false"/>
    </xf>
    <xf numFmtId="177" fontId="11" fillId="5" borderId="0" xfId="15" applyFont="true" applyBorder="true" applyAlignment="true" applyProtection="true">
      <alignment horizontal="general" vertical="bottom" textRotation="0" wrapText="false" indent="0" shrinkToFit="false"/>
      <protection locked="true" hidden="false"/>
    </xf>
    <xf numFmtId="177" fontId="0" fillId="6" borderId="37" xfId="15" applyFont="true" applyBorder="true" applyAlignment="true" applyProtection="true">
      <alignment horizontal="general" vertical="bottom" textRotation="0" wrapText="false" indent="0" shrinkToFit="false"/>
      <protection locked="true" hidden="false"/>
    </xf>
    <xf numFmtId="177" fontId="11" fillId="0" borderId="1" xfId="15" applyFont="true" applyBorder="true" applyAlignment="true" applyProtection="true">
      <alignment horizontal="general" vertical="bottom" textRotation="0" wrapText="false" indent="0" shrinkToFit="false"/>
      <protection locked="true" hidden="false"/>
    </xf>
    <xf numFmtId="164" fontId="11" fillId="0" borderId="34" xfId="0" applyFont="true" applyBorder="true" applyAlignment="false" applyProtection="false">
      <alignment horizontal="general" vertical="bottom" textRotation="0" wrapText="false" indent="0" shrinkToFit="false"/>
      <protection locked="true" hidden="false"/>
    </xf>
    <xf numFmtId="168" fontId="0" fillId="0" borderId="38" xfId="0" applyFont="false" applyBorder="true" applyAlignment="false" applyProtection="false">
      <alignment horizontal="general" vertical="bottom" textRotation="0" wrapText="false" indent="0" shrinkToFit="false"/>
      <protection locked="true" hidden="false"/>
    </xf>
    <xf numFmtId="177" fontId="0" fillId="0" borderId="38" xfId="15" applyFont="true" applyBorder="true" applyAlignment="true" applyProtection="true">
      <alignment horizontal="general" vertical="bottom" textRotation="0" wrapText="false" indent="0" shrinkToFit="false"/>
      <protection locked="true" hidden="false"/>
    </xf>
    <xf numFmtId="164" fontId="11" fillId="0" borderId="39" xfId="0" applyFont="true" applyBorder="true" applyAlignment="false" applyProtection="false">
      <alignment horizontal="general" vertical="bottom" textRotation="0" wrapText="false" indent="0" shrinkToFit="false"/>
      <protection locked="true" hidden="false"/>
    </xf>
    <xf numFmtId="164" fontId="11" fillId="0" borderId="40" xfId="0" applyFont="true" applyBorder="true" applyAlignment="true" applyProtection="false">
      <alignment horizontal="right" vertical="bottom" textRotation="0" wrapText="false" indent="0" shrinkToFit="false"/>
      <protection locked="true" hidden="false"/>
    </xf>
    <xf numFmtId="164" fontId="11" fillId="0" borderId="41" xfId="0" applyFont="true" applyBorder="true" applyAlignment="false" applyProtection="false">
      <alignment horizontal="general" vertical="bottom" textRotation="0" wrapText="false" indent="0" shrinkToFit="false"/>
      <protection locked="true" hidden="false"/>
    </xf>
    <xf numFmtId="177" fontId="11" fillId="0" borderId="42" xfId="15" applyFont="true" applyBorder="true" applyAlignment="true" applyProtection="true">
      <alignment horizontal="general" vertical="bottom" textRotation="0" wrapText="false" indent="0" shrinkToFit="false"/>
      <protection locked="true" hidden="false"/>
    </xf>
    <xf numFmtId="177" fontId="11" fillId="0" borderId="43" xfId="15" applyFont="true" applyBorder="true" applyAlignment="true" applyProtection="true">
      <alignment horizontal="general" vertical="bottom" textRotation="0" wrapText="false" indent="0" shrinkToFit="false"/>
      <protection locked="true" hidden="false"/>
    </xf>
    <xf numFmtId="177" fontId="11" fillId="0" borderId="44" xfId="15" applyFont="true" applyBorder="true" applyAlignment="true" applyProtection="true">
      <alignment horizontal="general" vertical="bottom" textRotation="0" wrapText="false" indent="0" shrinkToFit="false"/>
      <protection locked="true" hidden="false"/>
    </xf>
    <xf numFmtId="177" fontId="11" fillId="0" borderId="45" xfId="15" applyFont="true" applyBorder="true" applyAlignment="true" applyProtection="true">
      <alignment horizontal="general" vertical="bottom" textRotation="0" wrapText="false" indent="0" shrinkToFit="false"/>
      <protection locked="true" hidden="false"/>
    </xf>
    <xf numFmtId="168" fontId="11" fillId="5" borderId="25" xfId="0" applyFont="true" applyBorder="true" applyAlignment="false" applyProtection="false">
      <alignment horizontal="general" vertical="bottom" textRotation="0" wrapText="false" indent="0" shrinkToFit="false"/>
      <protection locked="true" hidden="false"/>
    </xf>
    <xf numFmtId="177" fontId="20" fillId="5"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77" fontId="0" fillId="0" borderId="29" xfId="15" applyFont="true" applyBorder="true" applyAlignment="true" applyProtection="true">
      <alignment horizontal="general" vertical="bottom" textRotation="0" wrapText="false" indent="0" shrinkToFit="false"/>
      <protection locked="true" hidden="false"/>
    </xf>
    <xf numFmtId="168" fontId="0" fillId="0" borderId="29" xfId="0" applyFont="false" applyBorder="true" applyAlignment="false" applyProtection="false">
      <alignment horizontal="general" vertical="bottom" textRotation="0" wrapText="false" indent="0" shrinkToFit="false"/>
      <protection locked="true" hidden="false"/>
    </xf>
    <xf numFmtId="169" fontId="0" fillId="0" borderId="29"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9" fontId="0" fillId="0" borderId="33" xfId="0" applyFont="false" applyBorder="true" applyAlignment="false" applyProtection="false">
      <alignment horizontal="general" vertical="bottom" textRotation="0" wrapText="false" indent="0" shrinkToFit="false"/>
      <protection locked="true" hidden="false"/>
    </xf>
    <xf numFmtId="181" fontId="0" fillId="0" borderId="33" xfId="0" applyFont="false" applyBorder="true" applyAlignment="false" applyProtection="false">
      <alignment horizontal="general" vertical="bottom" textRotation="0" wrapText="false" indent="0" shrinkToFit="false"/>
      <protection locked="true" hidden="false"/>
    </xf>
    <xf numFmtId="177" fontId="0" fillId="8" borderId="33" xfId="15" applyFont="true" applyBorder="true" applyAlignment="true" applyProtection="true">
      <alignment horizontal="general" vertical="bottom" textRotation="0" wrapText="false" indent="0" shrinkToFit="false"/>
      <protection locked="true" hidden="false"/>
    </xf>
    <xf numFmtId="181" fontId="0" fillId="0" borderId="43" xfId="0" applyFont="false" applyBorder="true" applyAlignment="false" applyProtection="false">
      <alignment horizontal="general" vertical="bottom" textRotation="0" wrapText="false" indent="0" shrinkToFit="false"/>
      <protection locked="true" hidden="false"/>
    </xf>
    <xf numFmtId="168" fontId="0" fillId="0" borderId="43" xfId="0" applyFont="false" applyBorder="true" applyAlignment="false" applyProtection="false">
      <alignment horizontal="general" vertical="bottom" textRotation="0" wrapText="false" indent="0" shrinkToFit="false"/>
      <protection locked="true" hidden="false"/>
    </xf>
    <xf numFmtId="169" fontId="0" fillId="0" borderId="39" xfId="0" applyFont="false" applyBorder="true" applyAlignment="false" applyProtection="false">
      <alignment horizontal="general" vertical="bottom" textRotation="0" wrapText="false" indent="0" shrinkToFit="false"/>
      <protection locked="true" hidden="false"/>
    </xf>
    <xf numFmtId="177" fontId="0" fillId="8" borderId="39" xfId="15" applyFont="true" applyBorder="true" applyAlignment="true" applyProtection="true">
      <alignment horizontal="general" vertical="bottom" textRotation="0" wrapText="false" indent="0" shrinkToFit="false"/>
      <protection locked="true" hidden="false"/>
    </xf>
    <xf numFmtId="177" fontId="0" fillId="0" borderId="39" xfId="15" applyFont="true" applyBorder="true" applyAlignment="true" applyProtection="true">
      <alignment horizontal="general" vertical="bottom" textRotation="0" wrapText="false" indent="0" shrinkToFit="false"/>
      <protection locked="true" hidden="false"/>
    </xf>
    <xf numFmtId="164" fontId="11" fillId="0" borderId="46" xfId="0" applyFont="true" applyBorder="true" applyAlignment="false" applyProtection="false">
      <alignment horizontal="general" vertical="bottom" textRotation="0" wrapText="false" indent="0" shrinkToFit="false"/>
      <protection locked="true" hidden="false"/>
    </xf>
    <xf numFmtId="164" fontId="11" fillId="0" borderId="47" xfId="0" applyFont="true" applyBorder="true" applyAlignment="false" applyProtection="false">
      <alignment horizontal="general" vertical="bottom" textRotation="0" wrapText="false" indent="0" shrinkToFit="false"/>
      <protection locked="true" hidden="false"/>
    </xf>
    <xf numFmtId="181" fontId="11" fillId="0" borderId="43" xfId="0" applyFont="true" applyBorder="true" applyAlignment="false" applyProtection="false">
      <alignment horizontal="general" vertical="bottom" textRotation="0" wrapText="false" indent="0" shrinkToFit="false"/>
      <protection locked="true" hidden="false"/>
    </xf>
    <xf numFmtId="177" fontId="11" fillId="0" borderId="43" xfId="0" applyFont="true" applyBorder="true" applyAlignment="false" applyProtection="false">
      <alignment horizontal="general" vertical="bottom" textRotation="0" wrapText="false" indent="0" shrinkToFit="false"/>
      <protection locked="true" hidden="false"/>
    </xf>
    <xf numFmtId="177" fontId="11" fillId="0" borderId="0" xfId="0" applyFont="true" applyBorder="false" applyAlignment="false" applyProtection="false">
      <alignment horizontal="general" vertical="bottom" textRotation="0" wrapText="false" indent="0" shrinkToFit="false"/>
      <protection locked="true" hidden="false"/>
    </xf>
    <xf numFmtId="169" fontId="11" fillId="0" borderId="5" xfId="0" applyFont="true" applyBorder="true" applyAlignment="false" applyProtection="false">
      <alignment horizontal="general" vertical="bottom" textRotation="0" wrapText="false" indent="0" shrinkToFit="false"/>
      <protection locked="true" hidden="false"/>
    </xf>
    <xf numFmtId="177" fontId="11" fillId="0" borderId="0" xfId="0" applyFont="true" applyBorder="true" applyAlignment="false" applyProtection="false">
      <alignment horizontal="general" vertical="bottom" textRotation="0" wrapText="false" indent="0" shrinkToFit="false"/>
      <protection locked="true" hidden="false"/>
    </xf>
    <xf numFmtId="181" fontId="0" fillId="0" borderId="5" xfId="0" applyFont="false" applyBorder="true" applyAlignment="false" applyProtection="false">
      <alignment horizontal="general" vertical="bottom" textRotation="0" wrapText="false" indent="0" shrinkToFit="false"/>
      <protection locked="true" hidden="false"/>
    </xf>
    <xf numFmtId="177" fontId="0" fillId="0" borderId="5" xfId="0" applyFont="false" applyBorder="true" applyAlignment="false" applyProtection="fals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7" fontId="0" fillId="0" borderId="4" xfId="0" applyFont="false" applyBorder="true" applyAlignment="false" applyProtection="fals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3</xdr:row>
      <xdr:rowOff>142560</xdr:rowOff>
    </xdr:from>
    <xdr:to>
      <xdr:col>0</xdr:col>
      <xdr:colOff>80280</xdr:colOff>
      <xdr:row>4</xdr:row>
      <xdr:rowOff>114480</xdr:rowOff>
    </xdr:to>
    <xdr:sp>
      <xdr:nvSpPr>
        <xdr:cNvPr id="0" name="Text 3"/>
        <xdr:cNvSpPr/>
      </xdr:nvSpPr>
      <xdr:spPr>
        <a:xfrm>
          <a:off x="0" y="695160"/>
          <a:ext cx="80280" cy="200520"/>
        </a:xfrm>
        <a:prstGeom prst="rect">
          <a:avLst/>
        </a:prstGeom>
        <a:noFill/>
        <a:ln w="0">
          <a:noFill/>
        </a:ln>
      </xdr:spPr>
      <xdr:style>
        <a:lnRef idx="0"/>
        <a:fillRef idx="0"/>
        <a:effectRef idx="0"/>
        <a:fontRef idx="minor"/>
      </xdr:style>
    </xdr:sp>
    <xdr:clientData/>
  </xdr:twoCellAnchor>
  <xdr:twoCellAnchor editAs="oneCell">
    <xdr:from>
      <xdr:col>0</xdr:col>
      <xdr:colOff>0</xdr:colOff>
      <xdr:row>1</xdr:row>
      <xdr:rowOff>0</xdr:rowOff>
    </xdr:from>
    <xdr:to>
      <xdr:col>8</xdr:col>
      <xdr:colOff>160200</xdr:colOff>
      <xdr:row>39</xdr:row>
      <xdr:rowOff>9360</xdr:rowOff>
    </xdr:to>
    <xdr:pic>
      <xdr:nvPicPr>
        <xdr:cNvPr id="1" name="Picture 52" descr=""/>
        <xdr:cNvPicPr/>
      </xdr:nvPicPr>
      <xdr:blipFill>
        <a:blip r:embed="rId1"/>
        <a:stretch/>
      </xdr:blipFill>
      <xdr:spPr>
        <a:xfrm>
          <a:off x="0" y="162000"/>
          <a:ext cx="5265720" cy="72388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885960</xdr:colOff>
      <xdr:row>6</xdr:row>
      <xdr:rowOff>0</xdr:rowOff>
    </xdr:from>
    <xdr:to>
      <xdr:col>5</xdr:col>
      <xdr:colOff>212040</xdr:colOff>
      <xdr:row>9</xdr:row>
      <xdr:rowOff>9720</xdr:rowOff>
    </xdr:to>
    <xdr:sp>
      <xdr:nvSpPr>
        <xdr:cNvPr id="2" name="Text 4"/>
        <xdr:cNvSpPr/>
      </xdr:nvSpPr>
      <xdr:spPr>
        <a:xfrm>
          <a:off x="1801080" y="723960"/>
          <a:ext cx="247572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twoCellAnchor editAs="oneCell">
    <xdr:from>
      <xdr:col>5</xdr:col>
      <xdr:colOff>362520</xdr:colOff>
      <xdr:row>6</xdr:row>
      <xdr:rowOff>38160</xdr:rowOff>
    </xdr:from>
    <xdr:to>
      <xdr:col>9</xdr:col>
      <xdr:colOff>91080</xdr:colOff>
      <xdr:row>8</xdr:row>
      <xdr:rowOff>39600</xdr:rowOff>
    </xdr:to>
    <xdr:sp>
      <xdr:nvSpPr>
        <xdr:cNvPr id="3" name="Text 5"/>
        <xdr:cNvSpPr/>
      </xdr:nvSpPr>
      <xdr:spPr>
        <a:xfrm>
          <a:off x="4427280" y="762120"/>
          <a:ext cx="179028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312120</xdr:colOff>
      <xdr:row>9</xdr:row>
      <xdr:rowOff>0</xdr:rowOff>
    </xdr:from>
    <xdr:to>
      <xdr:col>12</xdr:col>
      <xdr:colOff>409320</xdr:colOff>
      <xdr:row>11</xdr:row>
      <xdr:rowOff>19080</xdr:rowOff>
    </xdr:to>
    <xdr:sp>
      <xdr:nvSpPr>
        <xdr:cNvPr id="4" name="Text 1"/>
        <xdr:cNvSpPr/>
      </xdr:nvSpPr>
      <xdr:spPr>
        <a:xfrm>
          <a:off x="3384720" y="1295280"/>
          <a:ext cx="3326400" cy="24768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solidFill>
                <a:srgbClr val="0000ff"/>
              </a:solidFill>
              <a:effectLst/>
              <a:uFillTx/>
              <a:latin typeface="Arial"/>
            </a:rPr>
            <a:t>*** All fields are calculated -- no input required ***</a:t>
          </a:r>
          <a:endParaRPr b="0" lang="en-US" sz="1000" strike="noStrike" u="none">
            <a:effectLst/>
            <a:uFillTx/>
            <a:latin typeface="Times New Roman"/>
          </a:endParaRPr>
        </a:p>
      </xdr:txBody>
    </xdr:sp>
    <xdr:clientData/>
  </xdr:twoCellAnchor>
  <xdr:twoCellAnchor editAs="oneCell">
    <xdr:from>
      <xdr:col>4</xdr:col>
      <xdr:colOff>593640</xdr:colOff>
      <xdr:row>5</xdr:row>
      <xdr:rowOff>19080</xdr:rowOff>
    </xdr:from>
    <xdr:to>
      <xdr:col>11</xdr:col>
      <xdr:colOff>443520</xdr:colOff>
      <xdr:row>7</xdr:row>
      <xdr:rowOff>76320</xdr:rowOff>
    </xdr:to>
    <xdr:sp>
      <xdr:nvSpPr>
        <xdr:cNvPr id="5" name="Text 3"/>
        <xdr:cNvSpPr/>
      </xdr:nvSpPr>
      <xdr:spPr>
        <a:xfrm>
          <a:off x="3666240" y="828720"/>
          <a:ext cx="251568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180360</xdr:colOff>
      <xdr:row>11</xdr:row>
      <xdr:rowOff>86040</xdr:rowOff>
    </xdr:from>
    <xdr:to>
      <xdr:col>19</xdr:col>
      <xdr:colOff>20520</xdr:colOff>
      <xdr:row>11</xdr:row>
      <xdr:rowOff>86040</xdr:rowOff>
    </xdr:to>
    <xdr:sp>
      <xdr:nvSpPr>
        <xdr:cNvPr id="6" name="Line 11"/>
        <xdr:cNvSpPr/>
      </xdr:nvSpPr>
      <xdr:spPr>
        <a:xfrm>
          <a:off x="180360" y="1762560"/>
          <a:ext cx="9694800" cy="0"/>
        </a:xfrm>
        <a:prstGeom prst="line">
          <a:avLst/>
        </a:prstGeom>
        <a:ln w="57240">
          <a:solidFill>
            <a:srgbClr val="000080"/>
          </a:solidFill>
          <a:miter/>
        </a:ln>
      </xdr:spPr>
      <xdr:style>
        <a:lnRef idx="0"/>
        <a:fillRef idx="0"/>
        <a:effectRef idx="0"/>
        <a:fontRef idx="minor"/>
      </xdr:style>
    </xdr:sp>
    <xdr:clientData/>
  </xdr:twoCellAnchor>
  <xdr:twoCellAnchor editAs="oneCell">
    <xdr:from>
      <xdr:col>1</xdr:col>
      <xdr:colOff>260640</xdr:colOff>
      <xdr:row>9</xdr:row>
      <xdr:rowOff>75960</xdr:rowOff>
    </xdr:from>
    <xdr:to>
      <xdr:col>2</xdr:col>
      <xdr:colOff>362520</xdr:colOff>
      <xdr:row>10</xdr:row>
      <xdr:rowOff>124920</xdr:rowOff>
    </xdr:to>
    <xdr:sp>
      <xdr:nvSpPr>
        <xdr:cNvPr id="7" name="Text 13"/>
        <xdr:cNvSpPr/>
      </xdr:nvSpPr>
      <xdr:spPr>
        <a:xfrm>
          <a:off x="501480" y="1428480"/>
          <a:ext cx="179280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twoCellAnchor editAs="oneCell">
    <xdr:from>
      <xdr:col>3</xdr:col>
      <xdr:colOff>211320</xdr:colOff>
      <xdr:row>6</xdr:row>
      <xdr:rowOff>56880</xdr:rowOff>
    </xdr:from>
    <xdr:to>
      <xdr:col>8</xdr:col>
      <xdr:colOff>181440</xdr:colOff>
      <xdr:row>8</xdr:row>
      <xdr:rowOff>114480</xdr:rowOff>
    </xdr:to>
    <xdr:sp>
      <xdr:nvSpPr>
        <xdr:cNvPr id="8" name="Text 14"/>
        <xdr:cNvSpPr/>
      </xdr:nvSpPr>
      <xdr:spPr>
        <a:xfrm>
          <a:off x="2685960" y="923760"/>
          <a:ext cx="247464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twoCellAnchor editAs="oneCell">
    <xdr:from>
      <xdr:col>1</xdr:col>
      <xdr:colOff>1449720</xdr:colOff>
      <xdr:row>23</xdr:row>
      <xdr:rowOff>56880</xdr:rowOff>
    </xdr:from>
    <xdr:to>
      <xdr:col>14</xdr:col>
      <xdr:colOff>443160</xdr:colOff>
      <xdr:row>32</xdr:row>
      <xdr:rowOff>142920</xdr:rowOff>
    </xdr:to>
    <xdr:sp>
      <xdr:nvSpPr>
        <xdr:cNvPr id="9" name="Text 15"/>
        <xdr:cNvSpPr/>
      </xdr:nvSpPr>
      <xdr:spPr>
        <a:xfrm>
          <a:off x="1690560" y="3600360"/>
          <a:ext cx="6315480" cy="1543320"/>
        </a:xfrm>
        <a:prstGeom prst="rect">
          <a:avLst/>
        </a:prstGeom>
        <a:solidFill>
          <a:srgbClr val="ffff00"/>
        </a:solidFill>
        <a:ln w="9360">
          <a:solidFill>
            <a:srgbClr val="000000"/>
          </a:solidFill>
          <a:miter/>
        </a:ln>
      </xdr:spPr>
      <xdr:style>
        <a:lnRef idx="0"/>
        <a:fillRef idx="0"/>
        <a:effectRef idx="0"/>
        <a:fontRef idx="minor"/>
      </xdr:style>
      <xdr:txBody>
        <a:bodyPr lIns="20160" rIns="20160" tIns="20160" bIns="20160" anchor="t">
          <a:noAutofit/>
        </a:bodyPr>
        <a:p>
          <a:r>
            <a:rPr b="1" lang="en-US" sz="4800" strike="noStrike" u="none">
              <a:effectLst/>
              <a:uFillTx/>
              <a:latin typeface="Arial"/>
            </a:rPr>
            <a:t>Do Use This Sheet</a:t>
          </a:r>
          <a:endParaRPr b="0" lang="en-US" sz="48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129600</xdr:colOff>
      <xdr:row>3</xdr:row>
      <xdr:rowOff>9720</xdr:rowOff>
    </xdr:from>
    <xdr:to>
      <xdr:col>15</xdr:col>
      <xdr:colOff>121320</xdr:colOff>
      <xdr:row>6</xdr:row>
      <xdr:rowOff>95400</xdr:rowOff>
    </xdr:to>
    <xdr:sp>
      <xdr:nvSpPr>
        <xdr:cNvPr id="10" name="Text 1"/>
        <xdr:cNvSpPr/>
      </xdr:nvSpPr>
      <xdr:spPr>
        <a:xfrm>
          <a:off x="2341440" y="495360"/>
          <a:ext cx="5447520" cy="57168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You will have to enter "usage" driven categories (yellow highlight) based on your expected usage.  If you enter the month amount from your latest EPSC bill in "Historical" it will populate all months --if monthly data varies just type in each monthly amount.</a:t>
          </a:r>
          <a:endParaRPr b="0" lang="en-US" sz="1000" strike="noStrike" u="none">
            <a:effectLst/>
            <a:uFillTx/>
            <a:latin typeface="Times New Roman"/>
          </a:endParaRPr>
        </a:p>
      </xdr:txBody>
    </xdr:sp>
    <xdr:clientData/>
  </xdr:twoCellAnchor>
  <xdr:twoCellAnchor editAs="oneCell">
    <xdr:from>
      <xdr:col>10</xdr:col>
      <xdr:colOff>60480</xdr:colOff>
      <xdr:row>0</xdr:row>
      <xdr:rowOff>28440</xdr:rowOff>
    </xdr:from>
    <xdr:to>
      <xdr:col>13</xdr:col>
      <xdr:colOff>574200</xdr:colOff>
      <xdr:row>2</xdr:row>
      <xdr:rowOff>85680</xdr:rowOff>
    </xdr:to>
    <xdr:sp>
      <xdr:nvSpPr>
        <xdr:cNvPr id="11" name="Text 3"/>
        <xdr:cNvSpPr/>
      </xdr:nvSpPr>
      <xdr:spPr>
        <a:xfrm>
          <a:off x="4457880" y="28440"/>
          <a:ext cx="247572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38160</xdr:rowOff>
    </xdr:from>
    <xdr:to>
      <xdr:col>13</xdr:col>
      <xdr:colOff>161280</xdr:colOff>
      <xdr:row>7</xdr:row>
      <xdr:rowOff>9720</xdr:rowOff>
    </xdr:to>
    <xdr:sp>
      <xdr:nvSpPr>
        <xdr:cNvPr id="12" name="Text 3"/>
        <xdr:cNvSpPr/>
      </xdr:nvSpPr>
      <xdr:spPr>
        <a:xfrm>
          <a:off x="4447080" y="457200"/>
          <a:ext cx="248148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A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3" customFormat="false" ht="18" hidden="false" customHeight="false" outlineLevel="0" collapsed="false">
      <c r="A3" s="1"/>
    </row>
    <row r="4" customFormat="false" ht="18" hidden="false" customHeight="false" outlineLevel="0" collapsed="false">
      <c r="A4" s="1"/>
    </row>
    <row r="5" customFormat="false" ht="15" hidden="false" customHeight="false" outlineLevel="0" collapsed="false">
      <c r="A5" s="2"/>
    </row>
    <row r="6" customFormat="false" ht="15" hidden="false" customHeight="false" outlineLevel="0" collapsed="false">
      <c r="A6" s="2"/>
    </row>
    <row r="7" customFormat="false" ht="15" hidden="false" customHeight="false" outlineLevel="0" collapsed="false">
      <c r="A7" s="3"/>
    </row>
    <row r="8" customFormat="false" ht="15" hidden="false" customHeight="false" outlineLevel="0" collapsed="false">
      <c r="A8" s="2"/>
    </row>
    <row r="9" customFormat="false" ht="15" hidden="false" customHeight="false" outlineLevel="0" collapsed="false">
      <c r="A9" s="4"/>
    </row>
    <row r="10" customFormat="false" ht="15" hidden="false" customHeight="false" outlineLevel="0" collapsed="false">
      <c r="A10" s="4"/>
    </row>
    <row r="11" customFormat="false" ht="15" hidden="false" customHeight="false" outlineLevel="0" collapsed="false">
      <c r="A11" s="4"/>
    </row>
    <row r="12" customFormat="false" ht="15" hidden="false" customHeight="false" outlineLevel="0" collapsed="false">
      <c r="A12" s="2"/>
    </row>
    <row r="13" customFormat="false" ht="15" hidden="false" customHeight="false" outlineLevel="0" collapsed="false">
      <c r="A13" s="4"/>
    </row>
    <row r="14" customFormat="false" ht="15" hidden="false" customHeight="false" outlineLevel="0" collapsed="false">
      <c r="A14" s="4"/>
    </row>
    <row r="15" customFormat="false" ht="15" hidden="false" customHeight="false" outlineLevel="0" collapsed="false">
      <c r="A15" s="4"/>
    </row>
    <row r="16" customFormat="false" ht="15" hidden="false" customHeight="false" outlineLevel="0" collapsed="false">
      <c r="A16" s="4"/>
    </row>
    <row r="17" customFormat="false" ht="15" hidden="false" customHeight="false" outlineLevel="0" collapsed="false">
      <c r="A17" s="2"/>
    </row>
    <row r="18" customFormat="false" ht="12.75" hidden="false" customHeight="false" outlineLevel="0" collapsed="false">
      <c r="A18" s="5"/>
    </row>
    <row r="19" customFormat="false" ht="15" hidden="false" customHeight="false" outlineLevel="0" collapsed="false">
      <c r="A19" s="6"/>
    </row>
    <row r="20" customFormat="false" ht="15" hidden="false" customHeight="false" outlineLevel="0" collapsed="false">
      <c r="A20" s="3"/>
    </row>
    <row r="21" customFormat="false" ht="15" hidden="false" customHeight="false" outlineLevel="0" collapsed="false">
      <c r="A21" s="2"/>
    </row>
    <row r="22" customFormat="false" ht="15" hidden="false" customHeight="false" outlineLevel="0" collapsed="false">
      <c r="A22" s="4"/>
    </row>
    <row r="23" customFormat="false" ht="15" hidden="false" customHeight="false" outlineLevel="0" collapsed="false">
      <c r="A23" s="3"/>
    </row>
    <row r="24" customFormat="false" ht="15" hidden="false" customHeight="false" outlineLevel="0" collapsed="false">
      <c r="A24" s="3"/>
    </row>
    <row r="25" customFormat="false" ht="15" hidden="false" customHeight="false" outlineLevel="0" collapsed="false">
      <c r="A25" s="2"/>
    </row>
    <row r="26" customFormat="false" ht="15" hidden="false" customHeight="false" outlineLevel="0" collapsed="false">
      <c r="A26" s="4"/>
    </row>
    <row r="27" customFormat="false" ht="15" hidden="false" customHeight="false" outlineLevel="0" collapsed="false">
      <c r="A27" s="2"/>
    </row>
    <row r="28" customFormat="false" ht="15" hidden="false" customHeight="false" outlineLevel="0" collapsed="false">
      <c r="A28" s="3"/>
    </row>
    <row r="29" customFormat="false" ht="15" hidden="false" customHeight="false" outlineLevel="0" collapsed="false">
      <c r="A29" s="2"/>
    </row>
    <row r="30" customFormat="false" ht="15" hidden="false" customHeight="false" outlineLevel="0" collapsed="false">
      <c r="A30" s="4"/>
    </row>
    <row r="31" customFormat="false" ht="15" hidden="false" customHeight="false" outlineLevel="0" collapsed="false">
      <c r="A31" s="4"/>
    </row>
    <row r="32" customFormat="false" ht="15" hidden="false" customHeight="false" outlineLevel="0" collapsed="false">
      <c r="A32" s="4"/>
    </row>
    <row r="33" customFormat="false" ht="15" hidden="false" customHeight="false" outlineLevel="0" collapsed="false">
      <c r="A33" s="2"/>
    </row>
    <row r="34" customFormat="false" ht="15" hidden="false" customHeight="false" outlineLevel="0" collapsed="false">
      <c r="A34" s="3"/>
    </row>
    <row r="35" customFormat="false" ht="15" hidden="false" customHeight="false" outlineLevel="0" collapsed="false">
      <c r="A35" s="2"/>
    </row>
    <row r="36" customFormat="false" ht="15" hidden="false" customHeight="false" outlineLevel="0" collapsed="false">
      <c r="A36" s="4"/>
    </row>
    <row r="37" customFormat="false" ht="15" hidden="false" customHeight="false" outlineLevel="0" collapsed="false">
      <c r="A37" s="4"/>
    </row>
    <row r="38" customFormat="false" ht="15" hidden="false" customHeight="false" outlineLevel="0" collapsed="false">
      <c r="A38" s="7"/>
    </row>
  </sheetData>
  <printOptions headings="false" gridLines="false" gridLinesSet="true" horizontalCentered="true" verticalCentered="false"/>
  <pageMargins left="1" right="1" top="0.984027777777778" bottom="0.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0" topLeftCell="BM11" activePane="bottomLeft" state="frozen"/>
      <selection pane="topLeft" activeCell="A1" activeCellId="0" sqref="A1"/>
      <selection pane="bottomLeft" activeCell="B9" activeCellId="0" sqref="B9"/>
    </sheetView>
  </sheetViews>
  <sheetFormatPr defaultColWidth="9.0546875" defaultRowHeight="12.75" customHeight="true" zeroHeight="false" outlineLevelRow="0" outlineLevelCol="0"/>
  <cols>
    <col collapsed="false" customWidth="true" hidden="false" outlineLevel="0" max="1" min="1" style="0" width="4.85"/>
    <col collapsed="false" customWidth="true" hidden="false" outlineLevel="0" max="2" min="2" style="0" width="8.14"/>
    <col collapsed="false" customWidth="true" hidden="false" outlineLevel="0" max="3" min="3" style="0" width="27.56"/>
    <col collapsed="false" customWidth="true" hidden="false" outlineLevel="0" max="4" min="4" style="0" width="8.85"/>
    <col collapsed="false" customWidth="true" hidden="false" outlineLevel="0" max="5" min="5" style="0" width="8.28"/>
    <col collapsed="false" customWidth="true" hidden="false" outlineLevel="0" max="6" min="6" style="8" width="11.13"/>
    <col collapsed="false" customWidth="true" hidden="false" outlineLevel="0" max="7" min="7" style="0" width="0.99"/>
    <col collapsed="false" customWidth="true" hidden="false" outlineLevel="0" max="8" min="8" style="0" width="11.28"/>
    <col collapsed="false" customWidth="true" hidden="false" outlineLevel="0" max="12" min="9" style="0" width="5.85"/>
  </cols>
  <sheetData>
    <row r="1" customFormat="false" ht="12.75" hidden="false" customHeight="false" outlineLevel="0" collapsed="false">
      <c r="B1" s="9" t="s">
        <v>0</v>
      </c>
    </row>
    <row r="2" customFormat="false" ht="12.75" hidden="false" customHeight="false" outlineLevel="0" collapsed="false">
      <c r="B2" s="10" t="s">
        <v>1</v>
      </c>
    </row>
    <row r="3" customFormat="false" ht="12.75" hidden="false" customHeight="false" outlineLevel="0" collapsed="false">
      <c r="B3" s="11" t="s">
        <v>2</v>
      </c>
    </row>
    <row r="4" customFormat="false" ht="12.75" hidden="false" customHeight="false" outlineLevel="0" collapsed="false">
      <c r="B4" s="12" t="n">
        <v>111721</v>
      </c>
    </row>
    <row r="5" customFormat="false" ht="3" hidden="false" customHeight="true" outlineLevel="0" collapsed="false">
      <c r="A5" s="13"/>
      <c r="D5" s="14"/>
    </row>
    <row r="6" customFormat="false" ht="3" hidden="false" customHeight="true" outlineLevel="0" collapsed="false"/>
    <row r="7" customFormat="false" ht="3.75" hidden="false" customHeight="true" outlineLevel="0" collapsed="false"/>
    <row r="8" customFormat="false" ht="12.75" hidden="false" customHeight="false" outlineLevel="0" collapsed="false">
      <c r="A8" s="0" t="s">
        <v>3</v>
      </c>
    </row>
    <row r="9" customFormat="false" ht="12.75" hidden="false" customHeight="false" outlineLevel="0" collapsed="false">
      <c r="B9" s="15" t="n">
        <v>600</v>
      </c>
    </row>
    <row r="10" customFormat="false" ht="5.25" hidden="false" customHeight="true" outlineLevel="0" collapsed="false"/>
    <row r="11" customFormat="false" ht="9" hidden="false" customHeight="true" outlineLevel="0" collapsed="false">
      <c r="B11" s="16"/>
      <c r="C11" s="16"/>
      <c r="D11" s="17"/>
      <c r="E11" s="18"/>
      <c r="F11" s="17"/>
      <c r="H11" s="16"/>
      <c r="I11" s="19"/>
      <c r="J11" s="19"/>
      <c r="K11" s="19"/>
      <c r="L11" s="19"/>
    </row>
    <row r="12" customFormat="false" ht="12.75" hidden="false" customHeight="false" outlineLevel="0" collapsed="false">
      <c r="B12" s="20"/>
      <c r="C12" s="20"/>
      <c r="D12" s="21" t="s">
        <v>4</v>
      </c>
      <c r="E12" s="22" t="s">
        <v>5</v>
      </c>
      <c r="F12" s="21" t="s">
        <v>6</v>
      </c>
      <c r="H12" s="23" t="s">
        <v>4</v>
      </c>
      <c r="I12" s="24"/>
      <c r="J12" s="25"/>
      <c r="K12" s="25"/>
      <c r="L12" s="25"/>
    </row>
    <row r="13" customFormat="false" ht="12.75" hidden="false" customHeight="false" outlineLevel="0" collapsed="false">
      <c r="B13" s="20"/>
      <c r="C13" s="20" t="s">
        <v>7</v>
      </c>
      <c r="D13" s="21" t="s">
        <v>8</v>
      </c>
      <c r="E13" s="22" t="s">
        <v>9</v>
      </c>
      <c r="F13" s="21" t="s">
        <v>10</v>
      </c>
      <c r="H13" s="26" t="s">
        <v>11</v>
      </c>
    </row>
    <row r="14" customFormat="false" ht="12.75" hidden="false" customHeight="false" outlineLevel="0" collapsed="false">
      <c r="B14" s="20"/>
      <c r="C14" s="20"/>
      <c r="D14" s="21" t="s">
        <v>12</v>
      </c>
      <c r="E14" s="22"/>
      <c r="F14" s="21" t="s">
        <v>13</v>
      </c>
      <c r="H14" s="21" t="s">
        <v>14</v>
      </c>
    </row>
    <row r="15" customFormat="false" ht="3.75" hidden="false" customHeight="true" outlineLevel="0" collapsed="false">
      <c r="B15" s="27"/>
      <c r="C15" s="27"/>
      <c r="D15" s="27"/>
      <c r="E15" s="28"/>
      <c r="F15" s="29"/>
      <c r="H15" s="27"/>
    </row>
    <row r="16" customFormat="false" ht="5.25" hidden="false" customHeight="true" outlineLevel="0" collapsed="false">
      <c r="B16" s="30"/>
      <c r="C16" s="31"/>
      <c r="D16" s="31"/>
      <c r="E16" s="32"/>
      <c r="F16" s="33"/>
      <c r="H16" s="34"/>
    </row>
    <row r="17" customFormat="false" ht="12.75" hidden="false" customHeight="false" outlineLevel="0" collapsed="false">
      <c r="B17" s="35" t="n">
        <f aca="false">IF(ISBLANK(C17),"",B16+1)</f>
        <v>1</v>
      </c>
      <c r="C17" s="36" t="s">
        <v>15</v>
      </c>
      <c r="D17" s="36" t="s">
        <v>16</v>
      </c>
      <c r="E17" s="37" t="n">
        <v>3900</v>
      </c>
      <c r="F17" s="38" t="s">
        <v>17</v>
      </c>
      <c r="H17" s="39" t="s">
        <v>18</v>
      </c>
      <c r="M17" s="8"/>
    </row>
    <row r="18" customFormat="false" ht="12.75" hidden="false" customHeight="false" outlineLevel="0" collapsed="false">
      <c r="B18" s="40" t="n">
        <f aca="false">IF(ISBLANK(C18),"",B17+1)</f>
        <v>2</v>
      </c>
      <c r="C18" s="41" t="s">
        <v>19</v>
      </c>
      <c r="D18" s="41" t="s">
        <v>16</v>
      </c>
      <c r="E18" s="42" t="n">
        <v>4065.75</v>
      </c>
      <c r="F18" s="43" t="s">
        <v>17</v>
      </c>
      <c r="H18" s="39" t="s">
        <v>20</v>
      </c>
      <c r="M18" s="8"/>
    </row>
    <row r="19" customFormat="false" ht="12.75" hidden="false" customHeight="false" outlineLevel="0" collapsed="false">
      <c r="B19" s="40" t="n">
        <f aca="false">IF(ISBLANK(C19),"",B18+1)</f>
        <v>3</v>
      </c>
      <c r="C19" s="41" t="s">
        <v>21</v>
      </c>
      <c r="D19" s="41" t="s">
        <v>22</v>
      </c>
      <c r="E19" s="42" t="n">
        <v>8310.08</v>
      </c>
      <c r="F19" s="43" t="s">
        <v>17</v>
      </c>
      <c r="H19" s="39" t="s">
        <v>23</v>
      </c>
      <c r="M19" s="8"/>
    </row>
    <row r="20" customFormat="false" ht="12.75" hidden="false" customHeight="false" outlineLevel="0" collapsed="false">
      <c r="B20" s="40" t="n">
        <v>4</v>
      </c>
      <c r="C20" s="41" t="s">
        <v>24</v>
      </c>
      <c r="D20" s="41" t="s">
        <v>25</v>
      </c>
      <c r="E20" s="42" t="n">
        <v>5387</v>
      </c>
      <c r="F20" s="43" t="s">
        <v>17</v>
      </c>
      <c r="H20" s="39" t="s">
        <v>26</v>
      </c>
      <c r="M20" s="8"/>
    </row>
    <row r="21" customFormat="false" ht="12.75" hidden="false" customHeight="false" outlineLevel="0" collapsed="false">
      <c r="B21" s="40" t="str">
        <f aca="false">IF(ISBLANK(C21),"",B20+1)</f>
        <v/>
      </c>
      <c r="C21" s="41"/>
      <c r="D21" s="41"/>
      <c r="E21" s="42"/>
      <c r="F21" s="43"/>
      <c r="H21" s="39" t="s">
        <v>27</v>
      </c>
      <c r="M21" s="8"/>
    </row>
    <row r="22" customFormat="false" ht="12.75" hidden="false" customHeight="false" outlineLevel="0" collapsed="false">
      <c r="B22" s="40" t="str">
        <f aca="false">IF(ISBLANK(C22),"",B21+1)</f>
        <v/>
      </c>
      <c r="C22" s="41"/>
      <c r="D22" s="41"/>
      <c r="E22" s="42"/>
      <c r="F22" s="43"/>
      <c r="H22" s="39" t="s">
        <v>28</v>
      </c>
      <c r="M22" s="8"/>
    </row>
    <row r="23" customFormat="false" ht="12.75" hidden="false" customHeight="false" outlineLevel="0" collapsed="false">
      <c r="B23" s="40" t="str">
        <f aca="false">IF(ISBLANK(C23),"",B22+1)</f>
        <v/>
      </c>
      <c r="C23" s="41"/>
      <c r="D23" s="41"/>
      <c r="E23" s="42"/>
      <c r="F23" s="43"/>
      <c r="H23" s="39" t="s">
        <v>29</v>
      </c>
      <c r="M23" s="8"/>
    </row>
    <row r="24" customFormat="false" ht="12.75" hidden="false" customHeight="false" outlineLevel="0" collapsed="false">
      <c r="B24" s="40" t="str">
        <f aca="false">IF(ISBLANK(C24),"",B23+1)</f>
        <v/>
      </c>
      <c r="C24" s="41"/>
      <c r="D24" s="41"/>
      <c r="E24" s="42"/>
      <c r="F24" s="43"/>
      <c r="H24" s="39" t="s">
        <v>30</v>
      </c>
      <c r="M24" s="8"/>
    </row>
    <row r="25" customFormat="false" ht="12.75" hidden="false" customHeight="false" outlineLevel="0" collapsed="false">
      <c r="B25" s="40" t="str">
        <f aca="false">IF(ISBLANK(C25),"",B24+1)</f>
        <v/>
      </c>
      <c r="C25" s="41"/>
      <c r="D25" s="41"/>
      <c r="E25" s="42"/>
      <c r="F25" s="43"/>
      <c r="H25" s="39" t="s">
        <v>31</v>
      </c>
      <c r="M25" s="8"/>
    </row>
    <row r="26" customFormat="false" ht="12.75" hidden="false" customHeight="false" outlineLevel="0" collapsed="false">
      <c r="B26" s="40" t="str">
        <f aca="false">IF(ISBLANK(C26),"",B25+1)</f>
        <v/>
      </c>
      <c r="C26" s="41"/>
      <c r="D26" s="41"/>
      <c r="E26" s="42"/>
      <c r="F26" s="43"/>
      <c r="H26" s="39" t="s">
        <v>32</v>
      </c>
      <c r="M26" s="8"/>
    </row>
    <row r="27" customFormat="false" ht="12.75" hidden="false" customHeight="false" outlineLevel="0" collapsed="false">
      <c r="B27" s="40" t="str">
        <f aca="false">IF(ISBLANK(C27),"",B26+1)</f>
        <v/>
      </c>
      <c r="C27" s="41"/>
      <c r="D27" s="41"/>
      <c r="E27" s="42"/>
      <c r="F27" s="43"/>
      <c r="H27" s="39" t="s">
        <v>33</v>
      </c>
    </row>
    <row r="28" customFormat="false" ht="12.75" hidden="false" customHeight="false" outlineLevel="0" collapsed="false">
      <c r="B28" s="40" t="str">
        <f aca="false">IF(ISBLANK(C28),"",B27+1)</f>
        <v/>
      </c>
      <c r="C28" s="41"/>
      <c r="D28" s="41"/>
      <c r="E28" s="42"/>
      <c r="F28" s="43"/>
      <c r="H28" s="39" t="s">
        <v>34</v>
      </c>
    </row>
    <row r="29" customFormat="false" ht="12.75" hidden="false" customHeight="false" outlineLevel="0" collapsed="false">
      <c r="B29" s="40" t="str">
        <f aca="false">IF(ISBLANK(C29),"",B28+1)</f>
        <v/>
      </c>
      <c r="C29" s="41"/>
      <c r="D29" s="41"/>
      <c r="E29" s="42"/>
      <c r="F29" s="43"/>
      <c r="H29" s="39" t="s">
        <v>35</v>
      </c>
    </row>
    <row r="30" customFormat="false" ht="12.75" hidden="false" customHeight="false" outlineLevel="0" collapsed="false">
      <c r="B30" s="40" t="str">
        <f aca="false">IF(ISBLANK(C30),"",B29+1)</f>
        <v/>
      </c>
      <c r="C30" s="41"/>
      <c r="D30" s="41"/>
      <c r="E30" s="42"/>
      <c r="F30" s="43"/>
      <c r="H30" s="39" t="s">
        <v>36</v>
      </c>
    </row>
    <row r="31" customFormat="false" ht="12.75" hidden="false" customHeight="false" outlineLevel="0" collapsed="false">
      <c r="B31" s="40" t="str">
        <f aca="false">IF(ISBLANK(C31),"",B30+1)</f>
        <v/>
      </c>
      <c r="C31" s="41"/>
      <c r="D31" s="41"/>
      <c r="E31" s="42"/>
      <c r="F31" s="43"/>
      <c r="H31" s="39" t="s">
        <v>16</v>
      </c>
    </row>
    <row r="32" customFormat="false" ht="12.75" hidden="false" customHeight="false" outlineLevel="0" collapsed="false">
      <c r="B32" s="40" t="str">
        <f aca="false">IF(ISBLANK(C32),"",B31+1)</f>
        <v/>
      </c>
      <c r="C32" s="41"/>
      <c r="D32" s="41"/>
      <c r="E32" s="42"/>
      <c r="F32" s="43"/>
      <c r="H32" s="39" t="s">
        <v>37</v>
      </c>
    </row>
    <row r="33" customFormat="false" ht="12.75" hidden="false" customHeight="false" outlineLevel="0" collapsed="false">
      <c r="B33" s="40" t="str">
        <f aca="false">IF(ISBLANK(C33),"",B32+1)</f>
        <v/>
      </c>
      <c r="C33" s="41"/>
      <c r="D33" s="41"/>
      <c r="E33" s="42"/>
      <c r="F33" s="43"/>
      <c r="H33" s="39" t="s">
        <v>25</v>
      </c>
    </row>
    <row r="34" customFormat="false" ht="12.75" hidden="false" customHeight="false" outlineLevel="0" collapsed="false">
      <c r="B34" s="40" t="str">
        <f aca="false">IF(ISBLANK(C34),"",B33+1)</f>
        <v/>
      </c>
      <c r="C34" s="41"/>
      <c r="D34" s="41"/>
      <c r="E34" s="42"/>
      <c r="F34" s="43"/>
      <c r="H34" s="39" t="s">
        <v>38</v>
      </c>
    </row>
    <row r="35" customFormat="false" ht="12.75" hidden="false" customHeight="false" outlineLevel="0" collapsed="false">
      <c r="B35" s="40" t="str">
        <f aca="false">IF(ISBLANK(C35),"",B34+1)</f>
        <v/>
      </c>
      <c r="C35" s="41"/>
      <c r="D35" s="41"/>
      <c r="E35" s="42"/>
      <c r="F35" s="43"/>
      <c r="H35" s="39" t="s">
        <v>39</v>
      </c>
    </row>
    <row r="36" customFormat="false" ht="12.75" hidden="false" customHeight="false" outlineLevel="0" collapsed="false">
      <c r="B36" s="40" t="str">
        <f aca="false">IF(ISBLANK(C36),"",B35+1)</f>
        <v/>
      </c>
      <c r="C36" s="41"/>
      <c r="D36" s="41"/>
      <c r="E36" s="42"/>
      <c r="F36" s="43"/>
      <c r="H36" s="39" t="s">
        <v>40</v>
      </c>
    </row>
    <row r="37" customFormat="false" ht="12.75" hidden="false" customHeight="false" outlineLevel="0" collapsed="false">
      <c r="B37" s="40" t="str">
        <f aca="false">IF(ISBLANK(C37),"",B36+1)</f>
        <v/>
      </c>
      <c r="C37" s="41"/>
      <c r="D37" s="41"/>
      <c r="E37" s="42"/>
      <c r="F37" s="43"/>
      <c r="H37" s="39" t="s">
        <v>41</v>
      </c>
    </row>
    <row r="38" customFormat="false" ht="12.75" hidden="false" customHeight="false" outlineLevel="0" collapsed="false">
      <c r="B38" s="40" t="str">
        <f aca="false">IF(ISBLANK(C38),"",B37+1)</f>
        <v/>
      </c>
      <c r="C38" s="41"/>
      <c r="D38" s="41"/>
      <c r="E38" s="42"/>
      <c r="F38" s="43"/>
      <c r="H38" s="39" t="s">
        <v>22</v>
      </c>
    </row>
    <row r="39" customFormat="false" ht="12.75" hidden="false" customHeight="false" outlineLevel="0" collapsed="false">
      <c r="B39" s="40" t="str">
        <f aca="false">IF(ISBLANK(C39),"",B38+1)</f>
        <v/>
      </c>
      <c r="C39" s="41"/>
      <c r="D39" s="41"/>
      <c r="E39" s="42"/>
      <c r="F39" s="43"/>
      <c r="H39" s="39" t="s">
        <v>42</v>
      </c>
    </row>
    <row r="40" customFormat="false" ht="12.75" hidden="false" customHeight="false" outlineLevel="0" collapsed="false">
      <c r="B40" s="40" t="str">
        <f aca="false">IF(ISBLANK(C40),"",B39+1)</f>
        <v/>
      </c>
      <c r="C40" s="41"/>
      <c r="D40" s="41"/>
      <c r="E40" s="42"/>
      <c r="F40" s="43"/>
      <c r="H40" s="39" t="s">
        <v>43</v>
      </c>
    </row>
    <row r="41" customFormat="false" ht="12.75" hidden="false" customHeight="false" outlineLevel="0" collapsed="false">
      <c r="B41" s="40" t="str">
        <f aca="false">IF(ISBLANK(C41),"",B40+1)</f>
        <v/>
      </c>
      <c r="C41" s="41"/>
      <c r="D41" s="41"/>
      <c r="E41" s="42"/>
      <c r="F41" s="43"/>
      <c r="H41" s="39" t="s">
        <v>44</v>
      </c>
    </row>
    <row r="42" customFormat="false" ht="12.75" hidden="false" customHeight="false" outlineLevel="0" collapsed="false">
      <c r="B42" s="40" t="str">
        <f aca="false">IF(ISBLANK(C42),"",B41+1)</f>
        <v/>
      </c>
      <c r="C42" s="41"/>
      <c r="D42" s="41"/>
      <c r="E42" s="42"/>
      <c r="F42" s="43"/>
      <c r="H42" s="39" t="s">
        <v>45</v>
      </c>
    </row>
    <row r="43" customFormat="false" ht="12.75" hidden="false" customHeight="false" outlineLevel="0" collapsed="false">
      <c r="B43" s="40" t="str">
        <f aca="false">IF(ISBLANK(C43),"",B42+1)</f>
        <v/>
      </c>
      <c r="C43" s="41"/>
      <c r="D43" s="41"/>
      <c r="E43" s="42"/>
      <c r="F43" s="43"/>
      <c r="H43" s="39" t="s">
        <v>46</v>
      </c>
    </row>
    <row r="44" customFormat="false" ht="12.75" hidden="false" customHeight="false" outlineLevel="0" collapsed="false">
      <c r="B44" s="40" t="str">
        <f aca="false">IF(ISBLANK(C44),"",B43+1)</f>
        <v/>
      </c>
      <c r="C44" s="41"/>
      <c r="D44" s="41"/>
      <c r="E44" s="42"/>
      <c r="F44" s="43"/>
      <c r="H44" s="39" t="s">
        <v>47</v>
      </c>
    </row>
    <row r="45" customFormat="false" ht="12.75" hidden="false" customHeight="false" outlineLevel="0" collapsed="false">
      <c r="B45" s="40" t="str">
        <f aca="false">IF(ISBLANK(C45),"",B44+1)</f>
        <v/>
      </c>
      <c r="C45" s="41"/>
      <c r="D45" s="41"/>
      <c r="E45" s="42"/>
      <c r="F45" s="43"/>
      <c r="H45" s="39" t="s">
        <v>48</v>
      </c>
    </row>
    <row r="46" customFormat="false" ht="12.75" hidden="false" customHeight="false" outlineLevel="0" collapsed="false">
      <c r="B46" s="40" t="str">
        <f aca="false">IF(ISBLANK(C46),"",B45+1)</f>
        <v/>
      </c>
      <c r="C46" s="41"/>
      <c r="D46" s="41"/>
      <c r="E46" s="42"/>
      <c r="F46" s="43"/>
      <c r="H46" s="39" t="s">
        <v>49</v>
      </c>
    </row>
    <row r="47" customFormat="false" ht="12.75" hidden="false" customHeight="false" outlineLevel="0" collapsed="false">
      <c r="B47" s="40" t="str">
        <f aca="false">IF(ISBLANK(C47),"",B46+1)</f>
        <v/>
      </c>
      <c r="C47" s="41"/>
      <c r="D47" s="41"/>
      <c r="E47" s="42"/>
      <c r="F47" s="43"/>
      <c r="H47" s="39" t="s">
        <v>50</v>
      </c>
    </row>
    <row r="48" customFormat="false" ht="12.75" hidden="false" customHeight="false" outlineLevel="0" collapsed="false">
      <c r="B48" s="40" t="str">
        <f aca="false">IF(ISBLANK(C48),"",B47+1)</f>
        <v/>
      </c>
      <c r="C48" s="41"/>
      <c r="D48" s="41"/>
      <c r="E48" s="42"/>
      <c r="F48" s="43"/>
      <c r="H48" s="39" t="s">
        <v>51</v>
      </c>
    </row>
    <row r="49" customFormat="false" ht="12.75" hidden="false" customHeight="false" outlineLevel="0" collapsed="false">
      <c r="B49" s="40" t="str">
        <f aca="false">IF(ISBLANK(C49),"",B48+1)</f>
        <v/>
      </c>
      <c r="C49" s="41"/>
      <c r="D49" s="41"/>
      <c r="E49" s="42"/>
      <c r="F49" s="43"/>
      <c r="H49" s="39" t="s">
        <v>52</v>
      </c>
    </row>
    <row r="50" customFormat="false" ht="12.75" hidden="false" customHeight="false" outlineLevel="0" collapsed="false">
      <c r="B50" s="40" t="str">
        <f aca="false">IF(ISBLANK(C50),"",B49+1)</f>
        <v/>
      </c>
      <c r="C50" s="41"/>
      <c r="D50" s="41"/>
      <c r="E50" s="42"/>
      <c r="F50" s="43"/>
      <c r="H50" s="39" t="s">
        <v>53</v>
      </c>
    </row>
    <row r="51" customFormat="false" ht="12.75" hidden="false" customHeight="false" outlineLevel="0" collapsed="false">
      <c r="B51" s="40" t="str">
        <f aca="false">IF(ISBLANK(C51),"",B50+1)</f>
        <v/>
      </c>
      <c r="C51" s="41"/>
      <c r="D51" s="41"/>
      <c r="E51" s="42"/>
      <c r="F51" s="43"/>
      <c r="H51" s="39" t="s">
        <v>54</v>
      </c>
    </row>
    <row r="52" customFormat="false" ht="12.75" hidden="false" customHeight="false" outlineLevel="0" collapsed="false">
      <c r="B52" s="40" t="str">
        <f aca="false">IF(ISBLANK(C52),"",B51+1)</f>
        <v/>
      </c>
      <c r="C52" s="41"/>
      <c r="D52" s="41"/>
      <c r="E52" s="42"/>
      <c r="F52" s="43"/>
      <c r="H52" s="39" t="s">
        <v>55</v>
      </c>
    </row>
    <row r="53" customFormat="false" ht="12.75" hidden="false" customHeight="false" outlineLevel="0" collapsed="false">
      <c r="B53" s="40" t="str">
        <f aca="false">IF(ISBLANK(C53),"",B52+1)</f>
        <v/>
      </c>
      <c r="C53" s="41"/>
      <c r="D53" s="41"/>
      <c r="E53" s="42"/>
      <c r="F53" s="43"/>
      <c r="H53" s="39" t="s">
        <v>56</v>
      </c>
    </row>
    <row r="54" customFormat="false" ht="12.75" hidden="false" customHeight="false" outlineLevel="0" collapsed="false">
      <c r="B54" s="40" t="str">
        <f aca="false">IF(ISBLANK(C54),"",B53+1)</f>
        <v/>
      </c>
      <c r="C54" s="41"/>
      <c r="D54" s="41"/>
      <c r="E54" s="41"/>
      <c r="F54" s="43"/>
      <c r="H54" s="39" t="s">
        <v>57</v>
      </c>
    </row>
    <row r="55" customFormat="false" ht="12.75" hidden="false" customHeight="false" outlineLevel="0" collapsed="false">
      <c r="B55" s="40" t="str">
        <f aca="false">IF(ISBLANK(C55),"",B54+1)</f>
        <v/>
      </c>
      <c r="C55" s="41"/>
      <c r="D55" s="41"/>
      <c r="E55" s="42"/>
      <c r="F55" s="43"/>
      <c r="H55" s="39" t="s">
        <v>58</v>
      </c>
    </row>
    <row r="56" customFormat="false" ht="12.75" hidden="false" customHeight="false" outlineLevel="0" collapsed="false">
      <c r="B56" s="40" t="str">
        <f aca="false">IF(ISBLANK(C56),"",B55+1)</f>
        <v/>
      </c>
      <c r="C56" s="41"/>
      <c r="D56" s="41"/>
      <c r="E56" s="41"/>
      <c r="F56" s="43"/>
      <c r="H56" s="39" t="s">
        <v>59</v>
      </c>
    </row>
    <row r="57" customFormat="false" ht="12.75" hidden="false" customHeight="false" outlineLevel="0" collapsed="false">
      <c r="B57" s="40" t="str">
        <f aca="false">IF(ISBLANK(C57),"",B56+1)</f>
        <v/>
      </c>
      <c r="C57" s="41"/>
      <c r="D57" s="41"/>
      <c r="E57" s="42"/>
      <c r="F57" s="43"/>
      <c r="H57" s="39" t="s">
        <v>60</v>
      </c>
    </row>
    <row r="58" customFormat="false" ht="12.75" hidden="false" customHeight="false" outlineLevel="0" collapsed="false">
      <c r="B58" s="40" t="str">
        <f aca="false">IF(ISBLANK(C58),"",B57+1)</f>
        <v/>
      </c>
      <c r="C58" s="41"/>
      <c r="D58" s="41"/>
      <c r="E58" s="42"/>
      <c r="F58" s="43"/>
      <c r="H58" s="39" t="s">
        <v>61</v>
      </c>
    </row>
    <row r="59" customFormat="false" ht="12.75" hidden="false" customHeight="false" outlineLevel="0" collapsed="false">
      <c r="B59" s="40" t="str">
        <f aca="false">IF(ISBLANK(C59),"",B58+1)</f>
        <v/>
      </c>
      <c r="C59" s="41"/>
      <c r="D59" s="41"/>
      <c r="E59" s="42"/>
      <c r="F59" s="43"/>
      <c r="H59" s="39" t="s">
        <v>62</v>
      </c>
    </row>
    <row r="60" customFormat="false" ht="12.75" hidden="false" customHeight="false" outlineLevel="0" collapsed="false">
      <c r="B60" s="40" t="str">
        <f aca="false">IF(ISBLANK(C60),"",B59+1)</f>
        <v/>
      </c>
      <c r="C60" s="41"/>
      <c r="D60" s="41"/>
      <c r="E60" s="42"/>
      <c r="F60" s="43"/>
      <c r="H60" s="39" t="s">
        <v>63</v>
      </c>
    </row>
    <row r="61" customFormat="false" ht="12.75" hidden="false" customHeight="false" outlineLevel="0" collapsed="false">
      <c r="B61" s="40" t="str">
        <f aca="false">IF(ISBLANK(C61),"",B60+1)</f>
        <v/>
      </c>
      <c r="C61" s="41"/>
      <c r="D61" s="41"/>
      <c r="E61" s="42"/>
      <c r="F61" s="43"/>
      <c r="H61" s="39" t="s">
        <v>64</v>
      </c>
    </row>
    <row r="62" customFormat="false" ht="12.75" hidden="false" customHeight="false" outlineLevel="0" collapsed="false">
      <c r="B62" s="40" t="str">
        <f aca="false">IF(ISBLANK(C62),"",B61+1)</f>
        <v/>
      </c>
      <c r="C62" s="41"/>
      <c r="D62" s="41"/>
      <c r="E62" s="42"/>
      <c r="F62" s="43"/>
      <c r="H62" s="39" t="s">
        <v>65</v>
      </c>
    </row>
    <row r="63" customFormat="false" ht="12.75" hidden="false" customHeight="false" outlineLevel="0" collapsed="false">
      <c r="B63" s="40" t="str">
        <f aca="false">IF(ISBLANK(C63),"",B62+1)</f>
        <v/>
      </c>
      <c r="C63" s="41"/>
      <c r="D63" s="41"/>
      <c r="E63" s="41"/>
      <c r="F63" s="43"/>
      <c r="H63" s="39" t="s">
        <v>66</v>
      </c>
    </row>
    <row r="64" customFormat="false" ht="12.75" hidden="false" customHeight="false" outlineLevel="0" collapsed="false">
      <c r="B64" s="40" t="str">
        <f aca="false">IF(ISBLANK(C64),"",B63+1)</f>
        <v/>
      </c>
      <c r="C64" s="41"/>
      <c r="D64" s="41"/>
      <c r="E64" s="42"/>
      <c r="F64" s="43"/>
      <c r="H64" s="39" t="s">
        <v>67</v>
      </c>
    </row>
    <row r="65" customFormat="false" ht="12.75" hidden="false" customHeight="false" outlineLevel="0" collapsed="false">
      <c r="B65" s="40" t="str">
        <f aca="false">IF(ISBLANK(C65),"",B64+1)</f>
        <v/>
      </c>
      <c r="C65" s="41"/>
      <c r="D65" s="41"/>
      <c r="E65" s="41"/>
      <c r="F65" s="43"/>
      <c r="H65" s="39" t="s">
        <v>68</v>
      </c>
    </row>
    <row r="66" customFormat="false" ht="12.75" hidden="false" customHeight="false" outlineLevel="0" collapsed="false">
      <c r="B66" s="40" t="str">
        <f aca="false">IF(ISBLANK(C66),"",B65+1)</f>
        <v/>
      </c>
      <c r="C66" s="41"/>
      <c r="D66" s="41"/>
      <c r="E66" s="41"/>
      <c r="F66" s="43"/>
      <c r="H66" s="39" t="s">
        <v>69</v>
      </c>
    </row>
    <row r="67" customFormat="false" ht="12.75" hidden="false" customHeight="false" outlineLevel="0" collapsed="false">
      <c r="B67" s="40" t="str">
        <f aca="false">IF(ISBLANK(C67),"",B66+1)</f>
        <v/>
      </c>
      <c r="C67" s="41"/>
      <c r="D67" s="41"/>
      <c r="E67" s="41"/>
      <c r="F67" s="43"/>
      <c r="H67" s="39" t="s">
        <v>70</v>
      </c>
    </row>
    <row r="68" customFormat="false" ht="12.75" hidden="false" customHeight="false" outlineLevel="0" collapsed="false">
      <c r="B68" s="40" t="str">
        <f aca="false">IF(ISBLANK(C68),"",B67+1)</f>
        <v/>
      </c>
      <c r="C68" s="41"/>
      <c r="D68" s="41"/>
      <c r="E68" s="41"/>
      <c r="F68" s="43"/>
      <c r="H68" s="39" t="s">
        <v>71</v>
      </c>
    </row>
    <row r="69" customFormat="false" ht="12.75" hidden="false" customHeight="false" outlineLevel="0" collapsed="false">
      <c r="B69" s="40" t="str">
        <f aca="false">IF(ISBLANK(C69),"",B68+1)</f>
        <v/>
      </c>
      <c r="C69" s="41"/>
      <c r="D69" s="41"/>
      <c r="E69" s="41"/>
      <c r="F69" s="43"/>
      <c r="H69" s="39" t="s">
        <v>72</v>
      </c>
    </row>
    <row r="70" customFormat="false" ht="12.75" hidden="false" customHeight="false" outlineLevel="0" collapsed="false">
      <c r="B70" s="40" t="str">
        <f aca="false">IF(ISBLANK(C70),"",B69+1)</f>
        <v/>
      </c>
      <c r="C70" s="41"/>
      <c r="D70" s="41"/>
      <c r="E70" s="41"/>
      <c r="F70" s="43"/>
      <c r="H70" s="39" t="s">
        <v>73</v>
      </c>
    </row>
    <row r="71" customFormat="false" ht="12.75" hidden="false" customHeight="false" outlineLevel="0" collapsed="false">
      <c r="B71" s="40" t="str">
        <f aca="false">IF(ISBLANK(C71),"",B70+1)</f>
        <v/>
      </c>
      <c r="C71" s="41"/>
      <c r="D71" s="41"/>
      <c r="E71" s="41"/>
      <c r="F71" s="43"/>
      <c r="H71" s="39" t="s">
        <v>74</v>
      </c>
    </row>
    <row r="72" customFormat="false" ht="12.75" hidden="false" customHeight="false" outlineLevel="0" collapsed="false">
      <c r="B72" s="44" t="str">
        <f aca="false">IF(ISBLANK(C72),"",B71+1)</f>
        <v/>
      </c>
      <c r="C72" s="45"/>
      <c r="D72" s="45"/>
      <c r="E72" s="45"/>
      <c r="F72" s="46"/>
      <c r="H72" s="39" t="s">
        <v>75</v>
      </c>
    </row>
    <row r="73" customFormat="false" ht="12.75" hidden="false" customHeight="false" outlineLevel="0" collapsed="false">
      <c r="B73" s="19"/>
      <c r="C73" s="47"/>
      <c r="D73" s="47"/>
      <c r="E73" s="47"/>
      <c r="F73" s="25"/>
    </row>
    <row r="74" customFormat="false" ht="12.75" hidden="false" customHeight="false" outlineLevel="0" collapsed="false">
      <c r="A74" s="48"/>
      <c r="B74" s="49" t="s">
        <v>76</v>
      </c>
      <c r="C74" s="50" t="n">
        <f aca="false">COUNTA(C17:C66)</f>
        <v>4</v>
      </c>
      <c r="D74" s="51"/>
      <c r="E74" s="52" t="s">
        <v>77</v>
      </c>
      <c r="F74" s="53" t="n">
        <f aca="false">COUNTIF(F17:F72,"Y")</f>
        <v>4</v>
      </c>
      <c r="G74" s="48"/>
      <c r="H74" s="48"/>
      <c r="I74" s="48"/>
      <c r="J74" s="48"/>
      <c r="K74" s="48"/>
      <c r="L74" s="48"/>
    </row>
  </sheetData>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I5" activeCellId="0" sqref="I5"/>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80"/>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pane xSplit="0" ySplit="15" topLeftCell="BM53" activePane="bottomLeft" state="frozen"/>
      <selection pane="topLeft" activeCell="A1" activeCellId="0" sqref="A1"/>
      <selection pane="bottomLeft" activeCell="P26" activeCellId="0" sqref="P26"/>
    </sheetView>
  </sheetViews>
  <sheetFormatPr defaultColWidth="9.0546875" defaultRowHeight="12.75" customHeight="true" zeroHeight="false" outlineLevelRow="0" outlineLevelCol="0"/>
  <cols>
    <col collapsed="false" customWidth="true" hidden="false" outlineLevel="0" max="1" min="1" style="0" width="2.84"/>
    <col collapsed="false" customWidth="true" hidden="false" outlineLevel="0" max="2" min="2" style="0" width="24.85"/>
    <col collapsed="false" customWidth="true" hidden="false" outlineLevel="0" max="3" min="3" style="0" width="6.85"/>
    <col collapsed="false" customWidth="true" hidden="false" outlineLevel="0" max="5" min="5" style="54" width="9.14"/>
    <col collapsed="false" customWidth="true" hidden="false" outlineLevel="0" max="6" min="6" style="54" width="11.42"/>
    <col collapsed="false" customWidth="true" hidden="false" outlineLevel="0" max="7" min="7" style="54" width="9.28"/>
    <col collapsed="false" customWidth="true" hidden="false" outlineLevel="0" max="8" min="8" style="0" width="7.99"/>
    <col collapsed="false" customWidth="true" hidden="true" outlineLevel="0" max="9" min="9" style="54" width="8.99"/>
    <col collapsed="false" customWidth="true" hidden="true" outlineLevel="0" max="10" min="10" style="55" width="9.41"/>
    <col collapsed="false" customWidth="true" hidden="true" outlineLevel="0" max="11" min="11" style="55" width="11.56"/>
    <col collapsed="false" customWidth="true" hidden="false" outlineLevel="0" max="12" min="12" style="56" width="7.99"/>
    <col collapsed="false" customWidth="true" hidden="false" outlineLevel="0" max="14" min="14" style="0" width="6.13"/>
    <col collapsed="false" customWidth="true" hidden="false" outlineLevel="0" max="15" min="15" style="0" width="7.42"/>
    <col collapsed="false" customWidth="true" hidden="false" outlineLevel="0" max="16" min="16" style="0" width="4.99"/>
    <col collapsed="false" customWidth="true" hidden="false" outlineLevel="0" max="17" min="17" style="0" width="4.14"/>
    <col collapsed="false" customWidth="true" hidden="true" outlineLevel="0" max="18" min="18" style="14" width="4.14"/>
    <col collapsed="false" customWidth="true" hidden="true" outlineLevel="0" max="19" min="19" style="14" width="6.13"/>
    <col collapsed="false" customWidth="true" hidden="true" outlineLevel="0" max="20" min="20" style="14" width="10.41"/>
    <col collapsed="false" customWidth="true" hidden="false" outlineLevel="0" max="21" min="21" style="0" width="3.14"/>
    <col collapsed="false" customWidth="true" hidden="false" outlineLevel="0" max="22" min="22" style="0" width="2.13"/>
  </cols>
  <sheetData>
    <row r="1" customFormat="false" ht="12.75" hidden="false" customHeight="false" outlineLevel="0" collapsed="false">
      <c r="B1" s="0" t="s">
        <v>78</v>
      </c>
    </row>
    <row r="2" customFormat="false" ht="12.75" hidden="false" customHeight="false" outlineLevel="0" collapsed="false">
      <c r="B2" s="0" t="s">
        <v>79</v>
      </c>
      <c r="D2" s="57" t="n">
        <v>0.035</v>
      </c>
      <c r="N2" s="58" t="s">
        <v>80</v>
      </c>
      <c r="O2" s="59" t="s">
        <v>81</v>
      </c>
      <c r="S2" s="60" t="s">
        <v>82</v>
      </c>
      <c r="T2" s="61" t="n">
        <v>0.1235</v>
      </c>
    </row>
    <row r="3" customFormat="false" ht="12.75" hidden="false" customHeight="false" outlineLevel="0" collapsed="false">
      <c r="B3" s="0" t="s">
        <v>83</v>
      </c>
      <c r="D3" s="57" t="n">
        <v>0.0075</v>
      </c>
      <c r="E3" s="62" t="n">
        <f aca="false">+D3+D2</f>
        <v>0.0425</v>
      </c>
      <c r="F3" s="54" t="s">
        <v>84</v>
      </c>
      <c r="K3" s="0"/>
      <c r="N3" s="63" t="s">
        <v>82</v>
      </c>
      <c r="O3" s="64" t="n">
        <v>0.1235</v>
      </c>
      <c r="S3" s="60" t="s">
        <v>85</v>
      </c>
      <c r="T3" s="61" t="n">
        <v>0.146</v>
      </c>
    </row>
    <row r="4" customFormat="false" ht="12.75" hidden="false" customHeight="false" outlineLevel="0" collapsed="false">
      <c r="B4" s="0" t="s">
        <v>86</v>
      </c>
      <c r="D4" s="65" t="n">
        <v>84500</v>
      </c>
      <c r="N4" s="66" t="s">
        <v>85</v>
      </c>
      <c r="O4" s="67" t="n">
        <v>0.146</v>
      </c>
      <c r="S4" s="60" t="s">
        <v>87</v>
      </c>
      <c r="T4" s="61" t="n">
        <v>0.0945</v>
      </c>
    </row>
    <row r="5" customFormat="false" ht="12.75" hidden="false" customHeight="false" outlineLevel="0" collapsed="false">
      <c r="B5" s="0" t="str">
        <f aca="false">"Taxes on first "&amp;D4</f>
        <v>Taxes on first 84500</v>
      </c>
      <c r="D5" s="57" t="n">
        <v>0.077</v>
      </c>
      <c r="E5" s="68" t="n">
        <f aca="false">ROUND(D4*D5,0)</f>
        <v>6507</v>
      </c>
      <c r="F5" s="69" t="str">
        <f aca="false">"&lt;==Tax on $ "&amp;D4</f>
        <v>&lt;==Tax on $ 84500</v>
      </c>
      <c r="N5" s="66" t="s">
        <v>87</v>
      </c>
      <c r="O5" s="67" t="n">
        <v>0.0945</v>
      </c>
      <c r="S5" s="60" t="s">
        <v>88</v>
      </c>
      <c r="T5" s="61" t="n">
        <v>0.0885</v>
      </c>
    </row>
    <row r="6" customFormat="false" ht="12.75" hidden="false" customHeight="false" outlineLevel="0" collapsed="false">
      <c r="B6" s="0" t="str">
        <f aca="false">"Taxes on amount over "&amp;D4</f>
        <v>Taxes on amount over 84500</v>
      </c>
      <c r="D6" s="57" t="n">
        <v>0.015</v>
      </c>
      <c r="N6" s="66" t="s">
        <v>88</v>
      </c>
      <c r="O6" s="67" t="n">
        <v>0.0885</v>
      </c>
      <c r="S6" s="60" t="s">
        <v>89</v>
      </c>
      <c r="T6" s="61" t="n">
        <v>0.191</v>
      </c>
    </row>
    <row r="7" customFormat="false" ht="12.75" hidden="false" customHeight="false" outlineLevel="0" collapsed="false">
      <c r="B7" s="0" t="s">
        <v>90</v>
      </c>
      <c r="D7" s="70" t="n">
        <v>4800</v>
      </c>
      <c r="J7" s="71"/>
      <c r="N7" s="66" t="s">
        <v>89</v>
      </c>
      <c r="O7" s="67" t="n">
        <v>0.191</v>
      </c>
      <c r="S7" s="60" t="s">
        <v>1</v>
      </c>
      <c r="T7" s="61" t="n">
        <v>0.078</v>
      </c>
    </row>
    <row r="8" customFormat="false" ht="12.75" hidden="false" customHeight="false" outlineLevel="0" collapsed="false">
      <c r="B8" s="0" t="s">
        <v>91</v>
      </c>
      <c r="D8" s="57" t="n">
        <f aca="false">VLOOKUP('Data Entry'!$B$2,'Proll Data'!$S$2:$T$8,2,FALSE())</f>
        <v>0.078</v>
      </c>
      <c r="H8" s="72"/>
      <c r="J8" s="71"/>
      <c r="N8" s="73" t="s">
        <v>1</v>
      </c>
      <c r="O8" s="74" t="n">
        <v>0.078</v>
      </c>
      <c r="S8" s="60" t="s">
        <v>92</v>
      </c>
      <c r="T8" s="61" t="n">
        <v>0.07</v>
      </c>
    </row>
    <row r="9" customFormat="false" ht="12.75" hidden="true" customHeight="false" outlineLevel="0" collapsed="false">
      <c r="B9" s="0" t="s">
        <v>93</v>
      </c>
      <c r="D9" s="57" t="n">
        <v>0</v>
      </c>
      <c r="F9" s="75"/>
      <c r="H9" s="72"/>
      <c r="J9" s="71"/>
      <c r="N9" s="60" t="s">
        <v>92</v>
      </c>
      <c r="O9" s="61" t="n">
        <v>0.07</v>
      </c>
      <c r="S9" s="60"/>
    </row>
    <row r="10" customFormat="false" ht="12.75" hidden="false" customHeight="false" outlineLevel="0" collapsed="false">
      <c r="D10" s="72"/>
      <c r="H10" s="72"/>
      <c r="J10" s="71"/>
      <c r="S10" s="60"/>
    </row>
    <row r="11" customFormat="false" ht="5.25" hidden="false" customHeight="true" outlineLevel="0" collapsed="false">
      <c r="B11" s="76"/>
      <c r="C11" s="76"/>
      <c r="D11" s="77"/>
      <c r="E11" s="75"/>
    </row>
    <row r="12" customFormat="false" ht="12.75" hidden="false" customHeight="false" outlineLevel="0" collapsed="false">
      <c r="B12" s="16"/>
      <c r="C12" s="16"/>
      <c r="D12" s="17"/>
      <c r="E12" s="78"/>
      <c r="F12" s="78"/>
      <c r="G12" s="78"/>
      <c r="H12" s="17" t="s">
        <v>94</v>
      </c>
      <c r="I12" s="78"/>
      <c r="J12" s="79"/>
      <c r="K12" s="79"/>
      <c r="L12" s="80"/>
      <c r="N12" s="81"/>
    </row>
    <row r="13" customFormat="false" ht="12.75" hidden="false" customHeight="false" outlineLevel="0" collapsed="false">
      <c r="B13" s="20"/>
      <c r="C13" s="20"/>
      <c r="D13" s="21" t="s">
        <v>5</v>
      </c>
      <c r="E13" s="82" t="s">
        <v>95</v>
      </c>
      <c r="F13" s="82" t="s">
        <v>96</v>
      </c>
      <c r="G13" s="82" t="s">
        <v>97</v>
      </c>
      <c r="H13" s="21" t="s">
        <v>97</v>
      </c>
      <c r="I13" s="82" t="s">
        <v>98</v>
      </c>
      <c r="J13" s="83" t="s">
        <v>99</v>
      </c>
      <c r="K13" s="83" t="s">
        <v>76</v>
      </c>
      <c r="L13" s="84" t="s">
        <v>100</v>
      </c>
      <c r="N13" s="81"/>
    </row>
    <row r="14" customFormat="false" ht="12.75" hidden="false" customHeight="false" outlineLevel="0" collapsed="false">
      <c r="B14" s="27" t="s">
        <v>101</v>
      </c>
      <c r="C14" s="27" t="s">
        <v>102</v>
      </c>
      <c r="D14" s="29" t="s">
        <v>9</v>
      </c>
      <c r="E14" s="85" t="s">
        <v>83</v>
      </c>
      <c r="F14" s="85" t="s">
        <v>9</v>
      </c>
      <c r="G14" s="85" t="s">
        <v>103</v>
      </c>
      <c r="H14" s="29" t="s">
        <v>104</v>
      </c>
      <c r="I14" s="85" t="s">
        <v>105</v>
      </c>
      <c r="J14" s="86" t="s">
        <v>106</v>
      </c>
      <c r="K14" s="86" t="s">
        <v>107</v>
      </c>
      <c r="L14" s="87" t="s">
        <v>104</v>
      </c>
      <c r="N14" s="81"/>
    </row>
    <row r="15" customFormat="false" ht="3.75" hidden="false" customHeight="true" outlineLevel="0" collapsed="false">
      <c r="B15" s="30"/>
      <c r="C15" s="31"/>
      <c r="D15" s="32"/>
      <c r="E15" s="88"/>
      <c r="F15" s="88"/>
      <c r="G15" s="88"/>
      <c r="H15" s="32"/>
      <c r="I15" s="88"/>
      <c r="J15" s="89"/>
      <c r="K15" s="90"/>
      <c r="L15" s="91"/>
    </row>
    <row r="16" customFormat="false" ht="12.75" hidden="false" customHeight="false" outlineLevel="0" collapsed="false">
      <c r="A16" s="0" t="n">
        <f aca="false">IF(ISBLANK('Data Entry'!C17)," ",('Data Entry'!B17))</f>
        <v>1</v>
      </c>
      <c r="B16" s="92" t="str">
        <f aca="false">IF(ISTEXT('Data Entry'!C17),'Data Entry'!C17," ")</f>
        <v>Sarah Haden</v>
      </c>
      <c r="C16" s="36" t="n">
        <f aca="false">IF(ISBLANK('Data Entry'!C17)," ",'Data Entry'!$B$4)</f>
        <v>111721</v>
      </c>
      <c r="D16" s="37" t="n">
        <f aca="false">'Data Entry'!E17</f>
        <v>3900</v>
      </c>
      <c r="E16" s="93" t="n">
        <f aca="false">ROUND(D16*$E$3,0)</f>
        <v>166</v>
      </c>
      <c r="F16" s="93" t="n">
        <f aca="false">ROUND(+E16+D16,0)</f>
        <v>4066</v>
      </c>
      <c r="G16" s="93" t="n">
        <f aca="false">IF(F16=0,0,ROUND((+F16*12*$D$8+$D$7),0))</f>
        <v>8606</v>
      </c>
      <c r="H16" s="94" t="n">
        <f aca="false">IF(F16*12&gt;$D$4,((F16*12-$D$4)*$D$6+$E$5),F16*12*$D$5)</f>
        <v>3756.984</v>
      </c>
      <c r="I16" s="93" t="n">
        <f aca="false">VLOOKUP('Data Entry'!D17,'Proll Data'!$S$19:$T$74,2,FALSE())</f>
        <v>3249.12408759124</v>
      </c>
      <c r="J16" s="95" t="n">
        <f aca="false">ROUND(+D16*$D$9*12,0)</f>
        <v>0</v>
      </c>
      <c r="K16" s="95" t="n">
        <f aca="false">ROUND(F16*12+I16,0)</f>
        <v>52041</v>
      </c>
      <c r="L16" s="96" t="n">
        <f aca="false">IF(F16*2+I16&gt;$D$4,(($D$4-(F16*2))*$D$5)+(((F16*2)-$D$4+I16)*$D$6),I16*$D$5)</f>
        <v>250.182554744526</v>
      </c>
      <c r="T16" s="97" t="s">
        <v>108</v>
      </c>
    </row>
    <row r="17" customFormat="false" ht="12.75" hidden="false" customHeight="false" outlineLevel="0" collapsed="false">
      <c r="A17" s="0" t="n">
        <f aca="false">IF(ISBLANK('Data Entry'!C18)," ",('Data Entry'!B18))</f>
        <v>2</v>
      </c>
      <c r="B17" s="98" t="str">
        <f aca="false">IF(ISTEXT('Data Entry'!C18),'Data Entry'!C18," ")</f>
        <v>Kimberly Nelson</v>
      </c>
      <c r="C17" s="41" t="n">
        <f aca="false">IF(ISBLANK('Data Entry'!C18)," ",'Data Entry'!$B$4)</f>
        <v>111721</v>
      </c>
      <c r="D17" s="42" t="n">
        <f aca="false">'Data Entry'!E18</f>
        <v>4065.75</v>
      </c>
      <c r="E17" s="99" t="n">
        <f aca="false">ROUND(D17*$E$3,0)</f>
        <v>173</v>
      </c>
      <c r="F17" s="99" t="n">
        <f aca="false">ROUND(+E17+D17,0)</f>
        <v>4239</v>
      </c>
      <c r="G17" s="99" t="n">
        <f aca="false">IF(F17=0,0,ROUND((+F17*12*$D$8+$D$7),0))</f>
        <v>8768</v>
      </c>
      <c r="H17" s="100" t="n">
        <f aca="false">IF(F17*12&gt;$D$4,((F17*12-$D$4)*$D$6+$E$5),F17*12*$D$5)</f>
        <v>3916.836</v>
      </c>
      <c r="I17" s="99" t="n">
        <f aca="false">VLOOKUP('Data Entry'!D18,'Proll Data'!$S$19:$T$74,2,FALSE())</f>
        <v>3249.12408759124</v>
      </c>
      <c r="J17" s="101" t="n">
        <f aca="false">ROUND(+D17*$D$9*12,0)</f>
        <v>0</v>
      </c>
      <c r="K17" s="101" t="n">
        <f aca="false">ROUND(F17*12+I17,0)</f>
        <v>54117</v>
      </c>
      <c r="L17" s="102" t="n">
        <f aca="false">IF(F17*2+I17&gt;$D$4,(($D$4-(F17*2))*$D$5)+(((F17*2)-$D$4+I17)*$D$6),I17*$D$5)</f>
        <v>250.182554744526</v>
      </c>
      <c r="R17" s="103" t="s">
        <v>109</v>
      </c>
      <c r="S17" s="14" t="s">
        <v>8</v>
      </c>
      <c r="T17" s="97" t="s">
        <v>98</v>
      </c>
    </row>
    <row r="18" customFormat="false" ht="12.75" hidden="false" customHeight="false" outlineLevel="0" collapsed="false">
      <c r="A18" s="0" t="n">
        <f aca="false">IF(ISBLANK('Data Entry'!C19)," ",('Data Entry'!B19))</f>
        <v>3</v>
      </c>
      <c r="B18" s="98" t="str">
        <f aca="false">IF(ISTEXT('Data Entry'!C19),'Data Entry'!C19," ")</f>
        <v>Gina Taylor</v>
      </c>
      <c r="C18" s="41" t="n">
        <f aca="false">IF(ISBLANK('Data Entry'!C19)," ",'Data Entry'!$B$4)</f>
        <v>111721</v>
      </c>
      <c r="D18" s="42" t="n">
        <f aca="false">'Data Entry'!E19</f>
        <v>8310.08</v>
      </c>
      <c r="E18" s="99" t="n">
        <f aca="false">ROUND(D18*$E$3,0)</f>
        <v>353</v>
      </c>
      <c r="F18" s="99" t="n">
        <f aca="false">ROUND(+E18+D18,0)</f>
        <v>8663</v>
      </c>
      <c r="G18" s="99" t="n">
        <f aca="false">IF(F18=0,0,ROUND((+F18*12*$D$8+$D$7),0))</f>
        <v>12909</v>
      </c>
      <c r="H18" s="100" t="n">
        <f aca="false">IF(F18*12&gt;$D$4,((F18*12-$D$4)*$D$6+$E$5),F18*12*$D$5)</f>
        <v>6798.84</v>
      </c>
      <c r="I18" s="99" t="n">
        <f aca="false">VLOOKUP('Data Entry'!D19,'Proll Data'!$S$19:$T$74,2,FALSE())</f>
        <v>22075</v>
      </c>
      <c r="J18" s="101" t="n">
        <f aca="false">ROUND(+D18*$D$9*12,0)</f>
        <v>0</v>
      </c>
      <c r="K18" s="101" t="n">
        <f aca="false">ROUND(F18*12+I18,0)</f>
        <v>126031</v>
      </c>
      <c r="L18" s="102" t="n">
        <f aca="false">IF(F18*2+I18&gt;$D$4,(($D$4-(F18*2))*$D$5)+(((F18*2)-$D$4+I18)*$D$6),I18*$D$5)</f>
        <v>1699.775</v>
      </c>
    </row>
    <row r="19" customFormat="false" ht="12.75" hidden="false" customHeight="false" outlineLevel="0" collapsed="false">
      <c r="A19" s="0" t="n">
        <f aca="false">IF(ISBLANK('Data Entry'!C20)," ",('Data Entry'!B20))</f>
        <v>4</v>
      </c>
      <c r="B19" s="98" t="str">
        <f aca="false">IF(ISTEXT('Data Entry'!C20),'Data Entry'!C20," ")</f>
        <v>Debbie Moore</v>
      </c>
      <c r="C19" s="41" t="n">
        <f aca="false">IF(ISBLANK('Data Entry'!C20)," ",'Data Entry'!$B$4)</f>
        <v>111721</v>
      </c>
      <c r="D19" s="42" t="n">
        <f aca="false">'Data Entry'!E20</f>
        <v>5387</v>
      </c>
      <c r="E19" s="99" t="n">
        <f aca="false">ROUND(D19*$E$3,0)</f>
        <v>229</v>
      </c>
      <c r="F19" s="99" t="n">
        <f aca="false">ROUND(+E19+D19,0)</f>
        <v>5616</v>
      </c>
      <c r="G19" s="99" t="n">
        <f aca="false">IF(F19=0,0,ROUND((+F19*12*$D$8+$D$7),0))</f>
        <v>10057</v>
      </c>
      <c r="H19" s="100" t="n">
        <f aca="false">IF(F19*12&gt;$D$4,((F19*12-$D$4)*$D$6+$E$5),F19*12*$D$5)</f>
        <v>5189.184</v>
      </c>
      <c r="I19" s="99" t="n">
        <f aca="false">VLOOKUP('Data Entry'!D20,'Proll Data'!$S$19:$T$74,2,FALSE())</f>
        <v>3511.83908045977</v>
      </c>
      <c r="J19" s="101" t="n">
        <f aca="false">ROUND(+D19*$D$9*12,0)</f>
        <v>0</v>
      </c>
      <c r="K19" s="101" t="n">
        <f aca="false">ROUND(F19*12+I19,0)</f>
        <v>70904</v>
      </c>
      <c r="L19" s="102" t="n">
        <f aca="false">IF(F19*2+I19&gt;$D$4,(($D$4-(F19*2))*$D$5)+(((F19*2)-$D$4+I19)*$D$6),I19*$D$5)</f>
        <v>270.411609195402</v>
      </c>
      <c r="R19" s="14" t="s">
        <v>110</v>
      </c>
      <c r="S19" s="39" t="s">
        <v>18</v>
      </c>
      <c r="T19" s="104" t="n">
        <v>9600</v>
      </c>
    </row>
    <row r="20" customFormat="false" ht="12.75" hidden="false" customHeight="false" outlineLevel="0" collapsed="false">
      <c r="A20" s="0" t="str">
        <f aca="false">IF(ISBLANK('Data Entry'!C21)," ",('Data Entry'!B21))</f>
        <v> </v>
      </c>
      <c r="B20" s="98" t="str">
        <f aca="false">IF(ISTEXT('Data Entry'!C21),'Data Entry'!C21," ")</f>
        <v> </v>
      </c>
      <c r="C20" s="41" t="str">
        <f aca="false">IF(ISBLANK('Data Entry'!C21)," ",'Data Entry'!$B$4)</f>
        <v> </v>
      </c>
      <c r="D20" s="42" t="n">
        <f aca="false">'Data Entry'!E21</f>
        <v>0</v>
      </c>
      <c r="E20" s="99" t="n">
        <f aca="false">ROUND(D20*$E$3,0)</f>
        <v>0</v>
      </c>
      <c r="F20" s="99" t="n">
        <f aca="false">ROUND(+E20+D20,0)</f>
        <v>0</v>
      </c>
      <c r="G20" s="99" t="n">
        <f aca="false">IF(F20=0,0,ROUND((+F20*12*$D$8+$D$7),0))</f>
        <v>0</v>
      </c>
      <c r="H20" s="100" t="n">
        <f aca="false">IF(F20*12&gt;$D$4,((F20*12-$D$4)*$D$6+$E$5),F20*12*$D$5)</f>
        <v>0</v>
      </c>
      <c r="I20" s="99" t="e">
        <f aca="false">VLOOKUP('Data Entry'!D21,'Proll Data'!$S$19:$T$74,2,FALSE())</f>
        <v>#N/A</v>
      </c>
      <c r="J20" s="101" t="n">
        <f aca="false">ROUND(+D20*$D$9*12,0)</f>
        <v>0</v>
      </c>
      <c r="K20" s="101" t="e">
        <f aca="false">ROUND(F20*12+I20,0)</f>
        <v>#N/A</v>
      </c>
      <c r="L20" s="102" t="e">
        <f aca="false">IF(F20*2+I20&gt;$D$4,(($D$4-(F20*2))*$D$5)+(((F20*2)-$D$4+I20)*$D$6),I20*$D$5)</f>
        <v>#N/A</v>
      </c>
      <c r="R20" s="14" t="s">
        <v>110</v>
      </c>
      <c r="S20" s="39" t="s">
        <v>20</v>
      </c>
      <c r="T20" s="104" t="n">
        <v>1600</v>
      </c>
    </row>
    <row r="21" customFormat="false" ht="12.75" hidden="false" customHeight="false" outlineLevel="0" collapsed="false">
      <c r="A21" s="0" t="str">
        <f aca="false">IF(ISBLANK('Data Entry'!C22)," ",('Data Entry'!B22))</f>
        <v> </v>
      </c>
      <c r="B21" s="98" t="str">
        <f aca="false">IF(ISTEXT('Data Entry'!C22),'Data Entry'!C22," ")</f>
        <v> </v>
      </c>
      <c r="C21" s="41" t="str">
        <f aca="false">IF(ISBLANK('Data Entry'!C22)," ",'Data Entry'!$B$4)</f>
        <v> </v>
      </c>
      <c r="D21" s="42" t="n">
        <f aca="false">'Data Entry'!E22</f>
        <v>0</v>
      </c>
      <c r="E21" s="99" t="n">
        <f aca="false">ROUND(D21*$E$3,0)</f>
        <v>0</v>
      </c>
      <c r="F21" s="99" t="n">
        <f aca="false">ROUND(+E21+D21,0)</f>
        <v>0</v>
      </c>
      <c r="G21" s="99" t="n">
        <f aca="false">IF(F21=0,0,ROUND((+F21*12*$D$8+$D$7),0))</f>
        <v>0</v>
      </c>
      <c r="H21" s="100" t="n">
        <f aca="false">IF(F21*12&gt;$D$4,((F21*12-$D$4)*$D$6+$E$5),F21*12*$D$5)</f>
        <v>0</v>
      </c>
      <c r="I21" s="99" t="e">
        <f aca="false">VLOOKUP('Data Entry'!D22,'Proll Data'!$S$19:$T$74,2,FALSE())</f>
        <v>#N/A</v>
      </c>
      <c r="J21" s="101" t="n">
        <f aca="false">ROUND(+D21*$D$9*12,0)</f>
        <v>0</v>
      </c>
      <c r="K21" s="101" t="e">
        <f aca="false">ROUND(F21*12+I21,0)</f>
        <v>#N/A</v>
      </c>
      <c r="L21" s="102" t="e">
        <f aca="false">IF(F21*2+I21&gt;$D$4,(($D$4-(F21*2))*$D$5)+(((F21*2)-$D$4+I21)*$D$6),I21*$D$5)</f>
        <v>#N/A</v>
      </c>
      <c r="R21" s="14" t="s">
        <v>110</v>
      </c>
      <c r="S21" s="39" t="s">
        <v>23</v>
      </c>
      <c r="T21" s="104" t="n">
        <v>29142.8571428571</v>
      </c>
    </row>
    <row r="22" customFormat="false" ht="12.75" hidden="false" customHeight="false" outlineLevel="0" collapsed="false">
      <c r="A22" s="0" t="str">
        <f aca="false">IF(ISBLANK('Data Entry'!C23)," ",('Data Entry'!B23))</f>
        <v> </v>
      </c>
      <c r="B22" s="98" t="str">
        <f aca="false">IF(ISTEXT('Data Entry'!C23),'Data Entry'!C23," ")</f>
        <v> </v>
      </c>
      <c r="C22" s="41" t="str">
        <f aca="false">IF(ISBLANK('Data Entry'!C23)," ",'Data Entry'!$B$4)</f>
        <v> </v>
      </c>
      <c r="D22" s="42" t="n">
        <f aca="false">'Data Entry'!E23</f>
        <v>0</v>
      </c>
      <c r="E22" s="99" t="n">
        <f aca="false">ROUND(D22*$E$3,0)</f>
        <v>0</v>
      </c>
      <c r="F22" s="99" t="n">
        <f aca="false">ROUND(+E22+D22,0)</f>
        <v>0</v>
      </c>
      <c r="G22" s="99" t="n">
        <f aca="false">IF(F22=0,0,ROUND((+F22*12*$D$8+$D$7),0))</f>
        <v>0</v>
      </c>
      <c r="H22" s="100" t="n">
        <f aca="false">IF(F22*12&gt;$D$4,((F22*12-$D$4)*$D$6+$E$5),F22*12*$D$5)</f>
        <v>0</v>
      </c>
      <c r="I22" s="99" t="e">
        <f aca="false">VLOOKUP('Data Entry'!D23,'Proll Data'!$S$19:$T$74,2,FALSE())</f>
        <v>#N/A</v>
      </c>
      <c r="J22" s="101" t="n">
        <f aca="false">ROUND(+D22*$D$9*12,0)</f>
        <v>0</v>
      </c>
      <c r="K22" s="101" t="e">
        <f aca="false">ROUND(F22*12+I22,0)</f>
        <v>#N/A</v>
      </c>
      <c r="L22" s="102" t="e">
        <f aca="false">IF(F22*2+I22&gt;$D$4,(($D$4-(F22*2))*$D$5)+(((F22*2)-$D$4+I22)*$D$6),I22*$D$5)</f>
        <v>#N/A</v>
      </c>
      <c r="R22" s="14" t="s">
        <v>110</v>
      </c>
      <c r="S22" s="39" t="s">
        <v>26</v>
      </c>
      <c r="T22" s="104" t="n">
        <v>43000</v>
      </c>
    </row>
    <row r="23" customFormat="false" ht="12.75" hidden="false" customHeight="false" outlineLevel="0" collapsed="false">
      <c r="A23" s="0" t="str">
        <f aca="false">IF(ISBLANK('Data Entry'!C24)," ",('Data Entry'!B24))</f>
        <v> </v>
      </c>
      <c r="B23" s="98" t="str">
        <f aca="false">IF(ISTEXT('Data Entry'!C24),'Data Entry'!C24," ")</f>
        <v> </v>
      </c>
      <c r="C23" s="41" t="str">
        <f aca="false">IF(ISBLANK('Data Entry'!C24)," ",'Data Entry'!$B$4)</f>
        <v> </v>
      </c>
      <c r="D23" s="42" t="n">
        <f aca="false">'Data Entry'!E24</f>
        <v>0</v>
      </c>
      <c r="E23" s="99" t="n">
        <f aca="false">ROUND(D23*$E$3,0)</f>
        <v>0</v>
      </c>
      <c r="F23" s="99" t="n">
        <f aca="false">ROUND(+E23+D23,0)</f>
        <v>0</v>
      </c>
      <c r="G23" s="99" t="n">
        <f aca="false">IF(F23=0,0,ROUND((+F23*12*$D$8+$D$7),0))</f>
        <v>0</v>
      </c>
      <c r="H23" s="100" t="n">
        <f aca="false">IF(F23*12&gt;$D$4,((F23*12-$D$4)*$D$6+$E$5),F23*12*$D$5)</f>
        <v>0</v>
      </c>
      <c r="I23" s="99" t="e">
        <f aca="false">VLOOKUP('Data Entry'!D24,'Proll Data'!$S$19:$T$74,2,FALSE())</f>
        <v>#N/A</v>
      </c>
      <c r="J23" s="101" t="n">
        <f aca="false">ROUND(+D23*$D$9*12,0)</f>
        <v>0</v>
      </c>
      <c r="K23" s="101" t="e">
        <f aca="false">ROUND(F23*12+I23,0)</f>
        <v>#N/A</v>
      </c>
      <c r="L23" s="102" t="e">
        <f aca="false">IF(F23*2+I23&gt;$D$4,(($D$4-(F23*2))*$D$5)+(((F23*2)-$D$4+I23)*$D$6),I23*$D$5)</f>
        <v>#N/A</v>
      </c>
      <c r="R23" s="14" t="s">
        <v>110</v>
      </c>
      <c r="S23" s="39" t="s">
        <v>27</v>
      </c>
      <c r="T23" s="104" t="n">
        <v>47500</v>
      </c>
    </row>
    <row r="24" customFormat="false" ht="12.75" hidden="false" customHeight="false" outlineLevel="0" collapsed="false">
      <c r="A24" s="0" t="str">
        <f aca="false">IF(ISBLANK('Data Entry'!C25)," ",('Data Entry'!B25))</f>
        <v> </v>
      </c>
      <c r="B24" s="98" t="str">
        <f aca="false">IF(ISTEXT('Data Entry'!C25),'Data Entry'!C25," ")</f>
        <v> </v>
      </c>
      <c r="C24" s="41" t="str">
        <f aca="false">IF(ISBLANK('Data Entry'!C25)," ",'Data Entry'!$B$4)</f>
        <v> </v>
      </c>
      <c r="D24" s="42" t="n">
        <f aca="false">'Data Entry'!E25</f>
        <v>0</v>
      </c>
      <c r="E24" s="99" t="n">
        <f aca="false">ROUND(D24*$E$3,0)</f>
        <v>0</v>
      </c>
      <c r="F24" s="99" t="n">
        <f aca="false">ROUND(+E24+D24,0)</f>
        <v>0</v>
      </c>
      <c r="G24" s="99" t="n">
        <f aca="false">IF(F24=0,0,ROUND((+F24*12*$D$8+$D$7),0))</f>
        <v>0</v>
      </c>
      <c r="H24" s="100" t="n">
        <f aca="false">IF(F24*12&gt;$D$4,((F24*12-$D$4)*$D$6+$E$5),F24*12*$D$5)</f>
        <v>0</v>
      </c>
      <c r="I24" s="99" t="e">
        <f aca="false">VLOOKUP('Data Entry'!D25,'Proll Data'!$S$19:$T$74,2,FALSE())</f>
        <v>#N/A</v>
      </c>
      <c r="J24" s="101" t="n">
        <f aca="false">ROUND(+D24*$D$9*12,0)</f>
        <v>0</v>
      </c>
      <c r="K24" s="101" t="e">
        <f aca="false">ROUND(F24*12+I24,0)</f>
        <v>#N/A</v>
      </c>
      <c r="L24" s="102" t="e">
        <f aca="false">IF(F24*2+I24&gt;$D$4,(($D$4-(F24*2))*$D$5)+(((F24*2)-$D$4+I24)*$D$6),I24*$D$5)</f>
        <v>#N/A</v>
      </c>
      <c r="R24" s="14" t="s">
        <v>110</v>
      </c>
      <c r="S24" s="39" t="s">
        <v>28</v>
      </c>
      <c r="T24" s="104" t="n">
        <v>1000</v>
      </c>
    </row>
    <row r="25" customFormat="false" ht="12.75" hidden="false" customHeight="false" outlineLevel="0" collapsed="false">
      <c r="A25" s="0" t="str">
        <f aca="false">IF(ISBLANK('Data Entry'!C26)," ",('Data Entry'!B26))</f>
        <v> </v>
      </c>
      <c r="B25" s="98" t="str">
        <f aca="false">IF(ISTEXT('Data Entry'!C26),'Data Entry'!C26," ")</f>
        <v> </v>
      </c>
      <c r="C25" s="41" t="str">
        <f aca="false">IF(ISBLANK('Data Entry'!C26)," ",'Data Entry'!$B$4)</f>
        <v> </v>
      </c>
      <c r="D25" s="42" t="n">
        <f aca="false">'Data Entry'!E26</f>
        <v>0</v>
      </c>
      <c r="E25" s="99" t="n">
        <f aca="false">ROUND(D25*$E$3,0)</f>
        <v>0</v>
      </c>
      <c r="F25" s="99" t="n">
        <f aca="false">ROUND(+E25+D25,0)</f>
        <v>0</v>
      </c>
      <c r="G25" s="99" t="n">
        <f aca="false">IF(F25=0,0,ROUND((+F25*12*$D$8+$D$7),0))</f>
        <v>0</v>
      </c>
      <c r="H25" s="100" t="n">
        <f aca="false">IF(F25*12&gt;$D$4,((F25*12-$D$4)*$D$6+$E$5),F25*12*$D$5)</f>
        <v>0</v>
      </c>
      <c r="I25" s="99" t="e">
        <f aca="false">VLOOKUP('Data Entry'!D26,'Proll Data'!$S$19:$T$74,2,FALSE())</f>
        <v>#N/A</v>
      </c>
      <c r="J25" s="101" t="n">
        <f aca="false">ROUND(+D25*$D$9*12,0)</f>
        <v>0</v>
      </c>
      <c r="K25" s="101" t="e">
        <f aca="false">ROUND(F25*12+I25,0)</f>
        <v>#N/A</v>
      </c>
      <c r="L25" s="102" t="e">
        <f aca="false">IF(F25*2+I25&gt;$D$4,(($D$4-(F25*2))*$D$5)+(((F25*2)-$D$4+I25)*$D$6),I25*$D$5)</f>
        <v>#N/A</v>
      </c>
      <c r="R25" s="14" t="s">
        <v>110</v>
      </c>
      <c r="S25" s="39" t="s">
        <v>29</v>
      </c>
      <c r="T25" s="104" t="n">
        <v>1000</v>
      </c>
    </row>
    <row r="26" customFormat="false" ht="12.75" hidden="false" customHeight="false" outlineLevel="0" collapsed="false">
      <c r="A26" s="0" t="str">
        <f aca="false">IF(ISBLANK('Data Entry'!C27)," ",('Data Entry'!B27))</f>
        <v> </v>
      </c>
      <c r="B26" s="98" t="str">
        <f aca="false">IF(ISTEXT('Data Entry'!C27),'Data Entry'!C27," ")</f>
        <v> </v>
      </c>
      <c r="C26" s="41" t="str">
        <f aca="false">IF(ISBLANK('Data Entry'!C27)," ",'Data Entry'!$B$4)</f>
        <v> </v>
      </c>
      <c r="D26" s="42" t="n">
        <f aca="false">'Data Entry'!E27</f>
        <v>0</v>
      </c>
      <c r="E26" s="99" t="n">
        <f aca="false">ROUND(D26*$E$3,0)</f>
        <v>0</v>
      </c>
      <c r="F26" s="99" t="n">
        <f aca="false">ROUND(+E26+D26,0)</f>
        <v>0</v>
      </c>
      <c r="G26" s="99" t="n">
        <f aca="false">IF(F26=0,0,ROUND((+F26*12*$D$8+$D$7),0))</f>
        <v>0</v>
      </c>
      <c r="H26" s="100" t="n">
        <f aca="false">IF(F26*12&gt;$D$4,((F26*12-$D$4)*$D$6+$E$5),F26*12*$D$5)</f>
        <v>0</v>
      </c>
      <c r="I26" s="99" t="e">
        <f aca="false">VLOOKUP('Data Entry'!D27,'Proll Data'!$S$19:$T$74,2,FALSE())</f>
        <v>#N/A</v>
      </c>
      <c r="J26" s="101" t="n">
        <f aca="false">ROUND(+D26*$D$9*12,0)</f>
        <v>0</v>
      </c>
      <c r="K26" s="101" t="e">
        <f aca="false">ROUND(F26*12+I26,0)</f>
        <v>#N/A</v>
      </c>
      <c r="L26" s="102" t="e">
        <f aca="false">IF(F26*2+I26&gt;$D$4,(($D$4-(F26*2))*$D$5)+(((F26*2)-$D$4+I26)*$D$6),I26*$D$5)</f>
        <v>#N/A</v>
      </c>
      <c r="R26" s="14" t="s">
        <v>110</v>
      </c>
      <c r="S26" s="39" t="s">
        <v>30</v>
      </c>
      <c r="T26" s="104" t="n">
        <v>1000</v>
      </c>
    </row>
    <row r="27" customFormat="false" ht="12.75" hidden="false" customHeight="false" outlineLevel="0" collapsed="false">
      <c r="A27" s="0" t="str">
        <f aca="false">IF(ISBLANK('Data Entry'!C28)," ",('Data Entry'!B28))</f>
        <v> </v>
      </c>
      <c r="B27" s="98" t="str">
        <f aca="false">IF(ISTEXT('Data Entry'!C28),'Data Entry'!C28," ")</f>
        <v> </v>
      </c>
      <c r="C27" s="41" t="str">
        <f aca="false">IF(ISBLANK('Data Entry'!C28)," ",'Data Entry'!$B$4)</f>
        <v> </v>
      </c>
      <c r="D27" s="42" t="n">
        <f aca="false">'Data Entry'!E28</f>
        <v>0</v>
      </c>
      <c r="E27" s="99" t="n">
        <f aca="false">ROUND(D27*$E$3,0)</f>
        <v>0</v>
      </c>
      <c r="F27" s="99" t="n">
        <f aca="false">ROUND(+E27+D27,0)</f>
        <v>0</v>
      </c>
      <c r="G27" s="99" t="n">
        <f aca="false">IF(F27=0,0,ROUND((+F27*12*$D$8+$D$7),0))</f>
        <v>0</v>
      </c>
      <c r="H27" s="100" t="n">
        <f aca="false">IF(F27*12&gt;$D$4,((F27*12-$D$4)*$D$6+$E$5),F27*12*$D$5)</f>
        <v>0</v>
      </c>
      <c r="I27" s="99" t="e">
        <f aca="false">VLOOKUP('Data Entry'!D28,'Proll Data'!$S$19:$T$74,2,FALSE())</f>
        <v>#N/A</v>
      </c>
      <c r="J27" s="101" t="n">
        <f aca="false">ROUND(+D27*$D$9*12,0)</f>
        <v>0</v>
      </c>
      <c r="K27" s="101" t="e">
        <f aca="false">ROUND(F27*12+I27,0)</f>
        <v>#N/A</v>
      </c>
      <c r="L27" s="102" t="e">
        <f aca="false">IF(F27*2+I27&gt;$D$4,(($D$4-(F27*2))*$D$5)+(((F27*2)-$D$4+I27)*$D$6),I27*$D$5)</f>
        <v>#N/A</v>
      </c>
      <c r="R27" s="14" t="s">
        <v>110</v>
      </c>
      <c r="S27" s="39" t="s">
        <v>31</v>
      </c>
      <c r="T27" s="104" t="n">
        <v>923.636363636364</v>
      </c>
    </row>
    <row r="28" customFormat="false" ht="12.75" hidden="false" customHeight="false" outlineLevel="0" collapsed="false">
      <c r="A28" s="0" t="str">
        <f aca="false">IF(ISBLANK('Data Entry'!C29)," ",('Data Entry'!B29))</f>
        <v> </v>
      </c>
      <c r="B28" s="98" t="str">
        <f aca="false">IF(ISTEXT('Data Entry'!C29),'Data Entry'!C29," ")</f>
        <v> </v>
      </c>
      <c r="C28" s="41" t="str">
        <f aca="false">IF(ISBLANK('Data Entry'!C29)," ",'Data Entry'!$B$4)</f>
        <v> </v>
      </c>
      <c r="D28" s="42" t="n">
        <f aca="false">'Data Entry'!E29</f>
        <v>0</v>
      </c>
      <c r="E28" s="99" t="n">
        <f aca="false">ROUND(D28*$E$3,0)</f>
        <v>0</v>
      </c>
      <c r="F28" s="99" t="n">
        <f aca="false">ROUND(+E28+D28,0)</f>
        <v>0</v>
      </c>
      <c r="G28" s="99" t="n">
        <f aca="false">IF(F28=0,0,ROUND((+F28*12*$D$8+$D$7),0))</f>
        <v>0</v>
      </c>
      <c r="H28" s="100" t="n">
        <f aca="false">IF(F28*12&gt;$D$4,((F28*12-$D$4)*$D$6+$E$5),F28*12*$D$5)</f>
        <v>0</v>
      </c>
      <c r="I28" s="99" t="e">
        <f aca="false">VLOOKUP('Data Entry'!D29,'Proll Data'!$S$19:$T$74,2,FALSE())</f>
        <v>#N/A</v>
      </c>
      <c r="J28" s="101" t="n">
        <f aca="false">ROUND(+D28*$D$9*12,0)</f>
        <v>0</v>
      </c>
      <c r="K28" s="101" t="e">
        <f aca="false">ROUND(F28*12+I28,0)</f>
        <v>#N/A</v>
      </c>
      <c r="L28" s="102" t="e">
        <f aca="false">IF(F28*2+I28&gt;$D$4,(($D$4-(F28*2))*$D$5)+(((F28*2)-$D$4+I28)*$D$6),I28*$D$5)</f>
        <v>#N/A</v>
      </c>
      <c r="R28" s="14" t="s">
        <v>110</v>
      </c>
      <c r="S28" s="39" t="s">
        <v>32</v>
      </c>
      <c r="T28" s="104" t="n">
        <v>1115.84210526316</v>
      </c>
    </row>
    <row r="29" customFormat="false" ht="12.75" hidden="false" customHeight="false" outlineLevel="0" collapsed="false">
      <c r="A29" s="0" t="str">
        <f aca="false">IF(ISBLANK('Data Entry'!C30)," ",('Data Entry'!B30))</f>
        <v> </v>
      </c>
      <c r="B29" s="98" t="str">
        <f aca="false">IF(ISTEXT('Data Entry'!C30),'Data Entry'!C30," ")</f>
        <v> </v>
      </c>
      <c r="C29" s="41" t="str">
        <f aca="false">IF(ISBLANK('Data Entry'!C30)," ",'Data Entry'!$B$4)</f>
        <v> </v>
      </c>
      <c r="D29" s="42" t="n">
        <f aca="false">'Data Entry'!E30</f>
        <v>0</v>
      </c>
      <c r="E29" s="99" t="n">
        <f aca="false">ROUND(D29*$E$3,0)</f>
        <v>0</v>
      </c>
      <c r="F29" s="99" t="n">
        <f aca="false">ROUND(+E29+D29,0)</f>
        <v>0</v>
      </c>
      <c r="G29" s="99" t="n">
        <f aca="false">IF(F29=0,0,ROUND((+F29*12*$D$8+$D$7),0))</f>
        <v>0</v>
      </c>
      <c r="H29" s="100" t="n">
        <f aca="false">IF(F29*12&gt;$D$4,((F29*12-$D$4)*$D$6+$E$5),F29*12*$D$5)</f>
        <v>0</v>
      </c>
      <c r="I29" s="99" t="e">
        <f aca="false">VLOOKUP('Data Entry'!D30,'Proll Data'!$S$19:$T$74,2,FALSE())</f>
        <v>#N/A</v>
      </c>
      <c r="J29" s="101" t="n">
        <f aca="false">ROUND(+D29*$D$9*12,0)</f>
        <v>0</v>
      </c>
      <c r="K29" s="101" t="e">
        <f aca="false">ROUND(F29*12+I29,0)</f>
        <v>#N/A</v>
      </c>
      <c r="L29" s="102" t="e">
        <f aca="false">IF(F29*2+I29&gt;$D$4,(($D$4-(F29*2))*$D$5)+(((F29*2)-$D$4+I29)*$D$6),I29*$D$5)</f>
        <v>#N/A</v>
      </c>
      <c r="R29" s="14" t="s">
        <v>110</v>
      </c>
      <c r="S29" s="39" t="s">
        <v>33</v>
      </c>
      <c r="T29" s="104" t="n">
        <v>1833.20754716981</v>
      </c>
    </row>
    <row r="30" customFormat="false" ht="12.75" hidden="false" customHeight="false" outlineLevel="0" collapsed="false">
      <c r="A30" s="0" t="str">
        <f aca="false">IF(ISBLANK('Data Entry'!C31)," ",('Data Entry'!B31))</f>
        <v> </v>
      </c>
      <c r="B30" s="98" t="str">
        <f aca="false">IF(ISTEXT('Data Entry'!C31),'Data Entry'!C31," ")</f>
        <v> </v>
      </c>
      <c r="C30" s="41" t="str">
        <f aca="false">IF(ISBLANK('Data Entry'!C31)," ",'Data Entry'!$B$4)</f>
        <v> </v>
      </c>
      <c r="D30" s="42" t="n">
        <f aca="false">'Data Entry'!E31</f>
        <v>0</v>
      </c>
      <c r="E30" s="99" t="n">
        <f aca="false">ROUND(D30*$E$3,0)</f>
        <v>0</v>
      </c>
      <c r="F30" s="99" t="n">
        <f aca="false">ROUND(+E30+D30,0)</f>
        <v>0</v>
      </c>
      <c r="G30" s="99" t="n">
        <f aca="false">IF(F30=0,0,ROUND((+F30*12*$D$8+$D$7),0))</f>
        <v>0</v>
      </c>
      <c r="H30" s="100" t="n">
        <f aca="false">IF(F30*12&gt;$D$4,((F30*12-$D$4)*$D$6+$E$5),F30*12*$D$5)</f>
        <v>0</v>
      </c>
      <c r="I30" s="99" t="e">
        <f aca="false">VLOOKUP('Data Entry'!D31,'Proll Data'!$S$19:$T$74,2,FALSE())</f>
        <v>#N/A</v>
      </c>
      <c r="J30" s="101" t="n">
        <f aca="false">ROUND(+D30*$D$9*12,0)</f>
        <v>0</v>
      </c>
      <c r="K30" s="101" t="e">
        <f aca="false">ROUND(F30*12+I30,0)</f>
        <v>#N/A</v>
      </c>
      <c r="L30" s="102" t="e">
        <f aca="false">IF(F30*2+I30&gt;$D$4,(($D$4-(F30*2))*$D$5)+(((F30*2)-$D$4+I30)*$D$6),I30*$D$5)</f>
        <v>#N/A</v>
      </c>
      <c r="R30" s="14" t="s">
        <v>110</v>
      </c>
      <c r="S30" s="39" t="s">
        <v>34</v>
      </c>
      <c r="T30" s="104" t="n">
        <v>2384.22807017544</v>
      </c>
    </row>
    <row r="31" customFormat="false" ht="12.75" hidden="false" customHeight="false" outlineLevel="0" collapsed="false">
      <c r="A31" s="0" t="str">
        <f aca="false">IF(ISBLANK('Data Entry'!C32)," ",('Data Entry'!B32))</f>
        <v> </v>
      </c>
      <c r="B31" s="98" t="str">
        <f aca="false">IF(ISTEXT('Data Entry'!C32),'Data Entry'!C32," ")</f>
        <v> </v>
      </c>
      <c r="C31" s="41" t="str">
        <f aca="false">IF(ISBLANK('Data Entry'!C32)," ",'Data Entry'!$B$4)</f>
        <v> </v>
      </c>
      <c r="D31" s="42" t="n">
        <f aca="false">'Data Entry'!E32</f>
        <v>0</v>
      </c>
      <c r="E31" s="99" t="n">
        <f aca="false">ROUND(D31*$E$3,0)</f>
        <v>0</v>
      </c>
      <c r="F31" s="99" t="n">
        <f aca="false">ROUND(+E31+D31,0)</f>
        <v>0</v>
      </c>
      <c r="G31" s="99" t="n">
        <f aca="false">IF(F31=0,0,ROUND((+F31*12*$D$8+$D$7),0))</f>
        <v>0</v>
      </c>
      <c r="H31" s="100" t="n">
        <f aca="false">IF(F31*12&gt;$D$4,((F31*12-$D$4)*$D$6+$E$5),F31*12*$D$5)</f>
        <v>0</v>
      </c>
      <c r="I31" s="99" t="e">
        <f aca="false">VLOOKUP('Data Entry'!D32,'Proll Data'!$S$19:$T$74,2,FALSE())</f>
        <v>#N/A</v>
      </c>
      <c r="J31" s="101" t="n">
        <f aca="false">ROUND(+D31*$D$9*12,0)</f>
        <v>0</v>
      </c>
      <c r="K31" s="101" t="e">
        <f aca="false">ROUND(F31*12+I31,0)</f>
        <v>#N/A</v>
      </c>
      <c r="L31" s="102" t="e">
        <f aca="false">IF(F31*2+I31&gt;$D$4,(($D$4-(F31*2))*$D$5)+(((F31*2)-$D$4+I31)*$D$6),I31*$D$5)</f>
        <v>#N/A</v>
      </c>
      <c r="R31" s="14" t="s">
        <v>110</v>
      </c>
      <c r="S31" s="39" t="s">
        <v>35</v>
      </c>
      <c r="T31" s="104" t="n">
        <v>1837.40740740741</v>
      </c>
    </row>
    <row r="32" customFormat="false" ht="12.75" hidden="false" customHeight="false" outlineLevel="0" collapsed="false">
      <c r="A32" s="0" t="str">
        <f aca="false">IF(ISBLANK('Data Entry'!C33)," ",('Data Entry'!B33))</f>
        <v> </v>
      </c>
      <c r="B32" s="98" t="str">
        <f aca="false">IF(ISTEXT('Data Entry'!C33),'Data Entry'!C33," ")</f>
        <v> </v>
      </c>
      <c r="C32" s="41" t="str">
        <f aca="false">IF(ISBLANK('Data Entry'!C33)," ",'Data Entry'!$B$4)</f>
        <v> </v>
      </c>
      <c r="D32" s="42" t="n">
        <f aca="false">'Data Entry'!E33</f>
        <v>0</v>
      </c>
      <c r="E32" s="99" t="n">
        <f aca="false">ROUND(D32*$E$3,0)</f>
        <v>0</v>
      </c>
      <c r="F32" s="99" t="n">
        <f aca="false">ROUND(+E32+D32,0)</f>
        <v>0</v>
      </c>
      <c r="G32" s="99" t="n">
        <f aca="false">IF(F32=0,0,ROUND((+F32*12*$D$8+$D$7),0))</f>
        <v>0</v>
      </c>
      <c r="H32" s="100" t="n">
        <f aca="false">IF(F32*12&gt;$D$4,((F32*12-$D$4)*$D$6+$E$5),F32*12*$D$5)</f>
        <v>0</v>
      </c>
      <c r="I32" s="99" t="e">
        <f aca="false">VLOOKUP('Data Entry'!D33,'Proll Data'!$S$19:$T$74,2,FALSE())</f>
        <v>#N/A</v>
      </c>
      <c r="J32" s="101" t="n">
        <f aca="false">ROUND(+D32*$D$9*12,0)</f>
        <v>0</v>
      </c>
      <c r="K32" s="101" t="e">
        <f aca="false">ROUND(F32*12+I32,0)</f>
        <v>#N/A</v>
      </c>
      <c r="L32" s="102" t="e">
        <f aca="false">IF(F32*2+I32&gt;$D$4,(($D$4-(F32*2))*$D$5)+(((F32*2)-$D$4+I32)*$D$6),I32*$D$5)</f>
        <v>#N/A</v>
      </c>
      <c r="R32" s="14" t="s">
        <v>110</v>
      </c>
      <c r="S32" s="39" t="s">
        <v>36</v>
      </c>
      <c r="T32" s="104" t="n">
        <v>2913.58333333333</v>
      </c>
    </row>
    <row r="33" customFormat="false" ht="12.75" hidden="false" customHeight="false" outlineLevel="0" collapsed="false">
      <c r="A33" s="0" t="str">
        <f aca="false">IF(ISBLANK('Data Entry'!C34)," ",('Data Entry'!B34))</f>
        <v> </v>
      </c>
      <c r="B33" s="98" t="str">
        <f aca="false">IF(ISTEXT('Data Entry'!C34),'Data Entry'!C34," ")</f>
        <v> </v>
      </c>
      <c r="C33" s="41" t="str">
        <f aca="false">IF(ISBLANK('Data Entry'!C34)," ",'Data Entry'!$B$4)</f>
        <v> </v>
      </c>
      <c r="D33" s="42" t="n">
        <f aca="false">'Data Entry'!E34</f>
        <v>0</v>
      </c>
      <c r="E33" s="99" t="n">
        <f aca="false">ROUND(D33*$E$3,0)</f>
        <v>0</v>
      </c>
      <c r="F33" s="99" t="n">
        <f aca="false">ROUND(+E33+D33,0)</f>
        <v>0</v>
      </c>
      <c r="G33" s="99" t="n">
        <f aca="false">IF(F33=0,0,ROUND((+F33*12*$D$8+$D$7),0))</f>
        <v>0</v>
      </c>
      <c r="H33" s="100" t="n">
        <f aca="false">IF(F33*12&gt;$D$4,((F33*12-$D$4)*$D$6+$E$5),F33*12*$D$5)</f>
        <v>0</v>
      </c>
      <c r="I33" s="99" t="e">
        <f aca="false">VLOOKUP('Data Entry'!D34,'Proll Data'!$S$19:$T$74,2,FALSE())</f>
        <v>#N/A</v>
      </c>
      <c r="J33" s="101" t="n">
        <f aca="false">ROUND(+D33*$D$9*12,0)</f>
        <v>0</v>
      </c>
      <c r="K33" s="101" t="e">
        <f aca="false">ROUND(F33*12+I33,0)</f>
        <v>#N/A</v>
      </c>
      <c r="L33" s="102" t="e">
        <f aca="false">IF(F33*2+I33&gt;$D$4,(($D$4-(F33*2))*$D$5)+(((F33*2)-$D$4+I33)*$D$6),I33*$D$5)</f>
        <v>#N/A</v>
      </c>
      <c r="R33" s="14" t="s">
        <v>110</v>
      </c>
      <c r="S33" s="39" t="s">
        <v>16</v>
      </c>
      <c r="T33" s="104" t="n">
        <v>3249.12408759124</v>
      </c>
    </row>
    <row r="34" customFormat="false" ht="12.75" hidden="false" customHeight="false" outlineLevel="0" collapsed="false">
      <c r="A34" s="0" t="str">
        <f aca="false">IF(ISBLANK('Data Entry'!C35)," ",('Data Entry'!B35))</f>
        <v> </v>
      </c>
      <c r="B34" s="98" t="str">
        <f aca="false">IF(ISTEXT('Data Entry'!C35),'Data Entry'!C35," ")</f>
        <v> </v>
      </c>
      <c r="C34" s="41" t="str">
        <f aca="false">IF(ISBLANK('Data Entry'!C35)," ",'Data Entry'!$B$4)</f>
        <v> </v>
      </c>
      <c r="D34" s="42" t="n">
        <f aca="false">'Data Entry'!E35</f>
        <v>0</v>
      </c>
      <c r="E34" s="99" t="n">
        <f aca="false">ROUND(D34*$E$3,0)</f>
        <v>0</v>
      </c>
      <c r="F34" s="99" t="n">
        <f aca="false">ROUND(+E34+D34,0)</f>
        <v>0</v>
      </c>
      <c r="G34" s="99" t="n">
        <f aca="false">IF(F34=0,0,ROUND((+F34*12*$D$8+$D$7),0))</f>
        <v>0</v>
      </c>
      <c r="H34" s="100" t="n">
        <f aca="false">IF(F34*12&gt;$D$4,((F34*12-$D$4)*$D$6+$E$5),F34*12*$D$5)</f>
        <v>0</v>
      </c>
      <c r="I34" s="99" t="e">
        <f aca="false">VLOOKUP('Data Entry'!D35,'Proll Data'!$S$19:$T$74,2,FALSE())</f>
        <v>#N/A</v>
      </c>
      <c r="J34" s="101" t="n">
        <f aca="false">ROUND(+D34*$D$9*12,0)</f>
        <v>0</v>
      </c>
      <c r="K34" s="101" t="e">
        <f aca="false">ROUND(F34*12+I34,0)</f>
        <v>#N/A</v>
      </c>
      <c r="L34" s="102" t="e">
        <f aca="false">IF(F34*2+I34&gt;$D$4,(($D$4-(F34*2))*$D$5)+(((F34*2)-$D$4+I34)*$D$6),I34*$D$5)</f>
        <v>#N/A</v>
      </c>
      <c r="R34" s="14" t="s">
        <v>110</v>
      </c>
      <c r="S34" s="39" t="s">
        <v>37</v>
      </c>
      <c r="T34" s="104" t="n">
        <v>4196.87012987013</v>
      </c>
    </row>
    <row r="35" customFormat="false" ht="12.75" hidden="false" customHeight="false" outlineLevel="0" collapsed="false">
      <c r="A35" s="0" t="str">
        <f aca="false">IF(ISBLANK('Data Entry'!C36)," ",('Data Entry'!B36))</f>
        <v> </v>
      </c>
      <c r="B35" s="98" t="str">
        <f aca="false">IF(ISTEXT('Data Entry'!C36),'Data Entry'!C36," ")</f>
        <v> </v>
      </c>
      <c r="C35" s="41" t="str">
        <f aca="false">IF(ISBLANK('Data Entry'!C36)," ",'Data Entry'!$B$4)</f>
        <v> </v>
      </c>
      <c r="D35" s="42" t="n">
        <f aca="false">'Data Entry'!E36</f>
        <v>0</v>
      </c>
      <c r="E35" s="99" t="n">
        <f aca="false">ROUND(D35*$E$3,0)</f>
        <v>0</v>
      </c>
      <c r="F35" s="99" t="n">
        <f aca="false">ROUND(+E35+D35,0)</f>
        <v>0</v>
      </c>
      <c r="G35" s="99" t="n">
        <f aca="false">IF(F35=0,0,ROUND((+F35*12*$D$8+$D$7),0))</f>
        <v>0</v>
      </c>
      <c r="H35" s="100" t="n">
        <f aca="false">IF(F35*12&gt;$D$4,((F35*12-$D$4)*$D$6+$E$5),F35*12*$D$5)</f>
        <v>0</v>
      </c>
      <c r="I35" s="99" t="e">
        <f aca="false">VLOOKUP('Data Entry'!D36,'Proll Data'!$S$19:$T$74,2,FALSE())</f>
        <v>#N/A</v>
      </c>
      <c r="J35" s="101" t="n">
        <f aca="false">ROUND(+D35*$D$9*12,0)</f>
        <v>0</v>
      </c>
      <c r="K35" s="101" t="e">
        <f aca="false">ROUND(F35*12+I35,0)</f>
        <v>#N/A</v>
      </c>
      <c r="L35" s="102" t="e">
        <f aca="false">IF(F35*2+I35&gt;$D$4,(($D$4-(F35*2))*$D$5)+(((F35*2)-$D$4+I35)*$D$6),I35*$D$5)</f>
        <v>#N/A</v>
      </c>
      <c r="R35" s="14" t="s">
        <v>110</v>
      </c>
      <c r="S35" s="39" t="s">
        <v>25</v>
      </c>
      <c r="T35" s="104" t="n">
        <v>3511.83908045977</v>
      </c>
    </row>
    <row r="36" customFormat="false" ht="12.75" hidden="false" customHeight="false" outlineLevel="0" collapsed="false">
      <c r="A36" s="0" t="str">
        <f aca="false">IF(ISBLANK('Data Entry'!C37)," ",('Data Entry'!B37))</f>
        <v> </v>
      </c>
      <c r="B36" s="98" t="str">
        <f aca="false">IF(ISTEXT('Data Entry'!C37),'Data Entry'!C37," ")</f>
        <v> </v>
      </c>
      <c r="C36" s="41" t="str">
        <f aca="false">IF(ISBLANK('Data Entry'!C37)," ",'Data Entry'!$B$4)</f>
        <v> </v>
      </c>
      <c r="D36" s="42" t="n">
        <f aca="false">'Data Entry'!E37</f>
        <v>0</v>
      </c>
      <c r="E36" s="99" t="n">
        <f aca="false">ROUND(D36*$E$3,0)</f>
        <v>0</v>
      </c>
      <c r="F36" s="99" t="n">
        <f aca="false">ROUND(+E36+D36,0)</f>
        <v>0</v>
      </c>
      <c r="G36" s="99" t="n">
        <f aca="false">IF(F36=0,0,ROUND((+F36*12*$D$8+$D$7),0))</f>
        <v>0</v>
      </c>
      <c r="H36" s="100" t="n">
        <f aca="false">IF(F36*12&gt;$D$4,((F36*12-$D$4)*$D$6+$E$5),F36*12*$D$5)</f>
        <v>0</v>
      </c>
      <c r="I36" s="99" t="e">
        <f aca="false">VLOOKUP('Data Entry'!D37,'Proll Data'!$S$19:$T$74,2,FALSE())</f>
        <v>#N/A</v>
      </c>
      <c r="J36" s="101" t="n">
        <f aca="false">ROUND(+D36*$D$9*12,0)</f>
        <v>0</v>
      </c>
      <c r="K36" s="101" t="e">
        <f aca="false">ROUND(F36*12+I36,0)</f>
        <v>#N/A</v>
      </c>
      <c r="L36" s="102" t="e">
        <f aca="false">IF(F36*2+I36&gt;$D$4,(($D$4-(F36*2))*$D$5)+(((F36*2)-$D$4+I36)*$D$6),I36*$D$5)</f>
        <v>#N/A</v>
      </c>
      <c r="R36" s="14" t="s">
        <v>110</v>
      </c>
      <c r="S36" s="39" t="s">
        <v>38</v>
      </c>
      <c r="T36" s="104" t="n">
        <v>7340.19444444444</v>
      </c>
    </row>
    <row r="37" customFormat="false" ht="12.75" hidden="false" customHeight="false" outlineLevel="0" collapsed="false">
      <c r="A37" s="0" t="str">
        <f aca="false">IF(ISBLANK('Data Entry'!C38)," ",('Data Entry'!B38))</f>
        <v> </v>
      </c>
      <c r="B37" s="98" t="str">
        <f aca="false">IF(ISTEXT('Data Entry'!C38),'Data Entry'!C38," ")</f>
        <v> </v>
      </c>
      <c r="C37" s="41" t="str">
        <f aca="false">IF(ISBLANK('Data Entry'!C38)," ",'Data Entry'!$B$4)</f>
        <v> </v>
      </c>
      <c r="D37" s="42" t="n">
        <f aca="false">'Data Entry'!E38</f>
        <v>0</v>
      </c>
      <c r="E37" s="99" t="n">
        <f aca="false">ROUND(D37*$E$3,0)</f>
        <v>0</v>
      </c>
      <c r="F37" s="99" t="n">
        <f aca="false">ROUND(+E37+D37,0)</f>
        <v>0</v>
      </c>
      <c r="G37" s="99" t="n">
        <f aca="false">IF(F37=0,0,ROUND((+F37*12*$D$8+$D$7),0))</f>
        <v>0</v>
      </c>
      <c r="H37" s="100" t="n">
        <f aca="false">IF(F37*12&gt;$D$4,((F37*12-$D$4)*$D$6+$E$5),F37*12*$D$5)</f>
        <v>0</v>
      </c>
      <c r="I37" s="99" t="e">
        <f aca="false">VLOOKUP('Data Entry'!D38,'Proll Data'!$S$19:$T$74,2,FALSE())</f>
        <v>#N/A</v>
      </c>
      <c r="J37" s="101" t="n">
        <f aca="false">ROUND(+D37*$D$9*12,0)</f>
        <v>0</v>
      </c>
      <c r="K37" s="101" t="e">
        <f aca="false">ROUND(F37*12+I37,0)</f>
        <v>#N/A</v>
      </c>
      <c r="L37" s="102" t="e">
        <f aca="false">IF(F37*2+I37&gt;$D$4,(($D$4-(F37*2))*$D$5)+(((F37*2)-$D$4+I37)*$D$6),I37*$D$5)</f>
        <v>#N/A</v>
      </c>
      <c r="R37" s="14" t="s">
        <v>110</v>
      </c>
      <c r="S37" s="39" t="s">
        <v>39</v>
      </c>
      <c r="T37" s="104" t="n">
        <v>6180.08196721312</v>
      </c>
    </row>
    <row r="38" customFormat="false" ht="12.75" hidden="false" customHeight="false" outlineLevel="0" collapsed="false">
      <c r="A38" s="0" t="str">
        <f aca="false">IF(ISBLANK('Data Entry'!C39)," ",('Data Entry'!B39))</f>
        <v> </v>
      </c>
      <c r="B38" s="98" t="str">
        <f aca="false">IF(ISTEXT('Data Entry'!C39),'Data Entry'!C39," ")</f>
        <v> </v>
      </c>
      <c r="C38" s="41" t="str">
        <f aca="false">IF(ISBLANK('Data Entry'!C39)," ",'Data Entry'!$B$4)</f>
        <v> </v>
      </c>
      <c r="D38" s="42" t="n">
        <f aca="false">'Data Entry'!E39</f>
        <v>0</v>
      </c>
      <c r="E38" s="99" t="n">
        <f aca="false">ROUND(D38*$E$3,0)</f>
        <v>0</v>
      </c>
      <c r="F38" s="99" t="n">
        <f aca="false">ROUND(+E38+D38,0)</f>
        <v>0</v>
      </c>
      <c r="G38" s="99" t="n">
        <f aca="false">IF(F38=0,0,ROUND((+F38*12*$D$8+$D$7),0))</f>
        <v>0</v>
      </c>
      <c r="H38" s="100" t="n">
        <f aca="false">IF(F38*12&gt;$D$4,((F38*12-$D$4)*$D$6+$E$5),F38*12*$D$5)</f>
        <v>0</v>
      </c>
      <c r="I38" s="99" t="e">
        <f aca="false">VLOOKUP('Data Entry'!D39,'Proll Data'!$S$19:$T$74,2,FALSE())</f>
        <v>#N/A</v>
      </c>
      <c r="J38" s="101" t="n">
        <f aca="false">ROUND(+D38*$D$9*12,0)</f>
        <v>0</v>
      </c>
      <c r="K38" s="101" t="e">
        <f aca="false">ROUND(F38*12+I38,0)</f>
        <v>#N/A</v>
      </c>
      <c r="L38" s="102" t="e">
        <f aca="false">IF(F38*2+I38&gt;$D$4,(($D$4-(F38*2))*$D$5)+(((F38*2)-$D$4+I38)*$D$6),I38*$D$5)</f>
        <v>#N/A</v>
      </c>
      <c r="R38" s="14" t="s">
        <v>110</v>
      </c>
      <c r="S38" s="39" t="s">
        <v>40</v>
      </c>
      <c r="T38" s="104" t="n">
        <v>13864.4444444444</v>
      </c>
    </row>
    <row r="39" customFormat="false" ht="12.75" hidden="false" customHeight="false" outlineLevel="0" collapsed="false">
      <c r="A39" s="0" t="str">
        <f aca="false">IF(ISBLANK('Data Entry'!C40)," ",('Data Entry'!B40))</f>
        <v> </v>
      </c>
      <c r="B39" s="98" t="str">
        <f aca="false">IF(ISTEXT('Data Entry'!C40),'Data Entry'!C40," ")</f>
        <v> </v>
      </c>
      <c r="C39" s="41" t="str">
        <f aca="false">IF(ISBLANK('Data Entry'!C40)," ",'Data Entry'!$B$4)</f>
        <v> </v>
      </c>
      <c r="D39" s="42" t="n">
        <f aca="false">'Data Entry'!E40</f>
        <v>0</v>
      </c>
      <c r="E39" s="99" t="n">
        <f aca="false">ROUND(D39*$E$3,0)</f>
        <v>0</v>
      </c>
      <c r="F39" s="99" t="n">
        <f aca="false">ROUND(+E39+D39,0)</f>
        <v>0</v>
      </c>
      <c r="G39" s="99" t="n">
        <f aca="false">IF(F39=0,0,ROUND((+F39*12*$D$8+$D$7),0))</f>
        <v>0</v>
      </c>
      <c r="H39" s="100" t="n">
        <f aca="false">IF(F39*12&gt;$D$4,((F39*12-$D$4)*$D$6+$E$5),F39*12*$D$5)</f>
        <v>0</v>
      </c>
      <c r="I39" s="99" t="e">
        <f aca="false">VLOOKUP('Data Entry'!D40,'Proll Data'!$S$19:$T$74,2,FALSE())</f>
        <v>#N/A</v>
      </c>
      <c r="J39" s="101" t="n">
        <f aca="false">ROUND(+D39*$D$9*12,0)</f>
        <v>0</v>
      </c>
      <c r="K39" s="101" t="e">
        <f aca="false">ROUND(F39*12+I39,0)</f>
        <v>#N/A</v>
      </c>
      <c r="L39" s="102" t="e">
        <f aca="false">IF(F39*2+I39&gt;$D$4,(($D$4-(F39*2))*$D$5)+(((F39*2)-$D$4+I39)*$D$6),I39*$D$5)</f>
        <v>#N/A</v>
      </c>
      <c r="R39" s="14" t="s">
        <v>110</v>
      </c>
      <c r="S39" s="39" t="s">
        <v>41</v>
      </c>
      <c r="T39" s="104" t="n">
        <v>21377.7777777778</v>
      </c>
    </row>
    <row r="40" customFormat="false" ht="12.75" hidden="false" customHeight="false" outlineLevel="0" collapsed="false">
      <c r="A40" s="0" t="str">
        <f aca="false">IF(ISBLANK('Data Entry'!C41)," ",('Data Entry'!B41))</f>
        <v> </v>
      </c>
      <c r="B40" s="98" t="str">
        <f aca="false">IF(ISTEXT('Data Entry'!C41),'Data Entry'!C41," ")</f>
        <v> </v>
      </c>
      <c r="C40" s="41" t="str">
        <f aca="false">IF(ISBLANK('Data Entry'!C41)," ",'Data Entry'!$B$4)</f>
        <v> </v>
      </c>
      <c r="D40" s="42" t="n">
        <f aca="false">'Data Entry'!E41</f>
        <v>0</v>
      </c>
      <c r="E40" s="99" t="n">
        <f aca="false">ROUND(D40*$E$3,0)</f>
        <v>0</v>
      </c>
      <c r="F40" s="99" t="n">
        <f aca="false">ROUND(+E40+D40,0)</f>
        <v>0</v>
      </c>
      <c r="G40" s="99" t="n">
        <f aca="false">IF(F40=0,0,ROUND((+F40*12*$D$8+$D$7),0))</f>
        <v>0</v>
      </c>
      <c r="H40" s="100" t="n">
        <f aca="false">IF(F40*12&gt;$D$4,((F40*12-$D$4)*$D$6+$E$5),F40*12*$D$5)</f>
        <v>0</v>
      </c>
      <c r="I40" s="99" t="e">
        <f aca="false">VLOOKUP('Data Entry'!D41,'Proll Data'!$S$19:$T$74,2,FALSE())</f>
        <v>#N/A</v>
      </c>
      <c r="J40" s="101" t="n">
        <f aca="false">ROUND(+D40*$D$9*12,0)</f>
        <v>0</v>
      </c>
      <c r="K40" s="101" t="e">
        <f aca="false">ROUND(F40*12+I40,0)</f>
        <v>#N/A</v>
      </c>
      <c r="L40" s="102" t="e">
        <f aca="false">IF(F40*2+I40&gt;$D$4,(($D$4-(F40*2))*$D$5)+(((F40*2)-$D$4+I40)*$D$6),I40*$D$5)</f>
        <v>#N/A</v>
      </c>
      <c r="R40" s="14" t="s">
        <v>110</v>
      </c>
      <c r="S40" s="39" t="s">
        <v>22</v>
      </c>
      <c r="T40" s="104" t="n">
        <v>22075</v>
      </c>
    </row>
    <row r="41" customFormat="false" ht="12.75" hidden="false" customHeight="false" outlineLevel="0" collapsed="false">
      <c r="A41" s="0" t="str">
        <f aca="false">IF(ISBLANK('Data Entry'!C42)," ",('Data Entry'!B42))</f>
        <v> </v>
      </c>
      <c r="B41" s="98" t="str">
        <f aca="false">IF(ISTEXT('Data Entry'!C42),'Data Entry'!C42," ")</f>
        <v> </v>
      </c>
      <c r="C41" s="41" t="str">
        <f aca="false">IF(ISBLANK('Data Entry'!C42)," ",'Data Entry'!$B$4)</f>
        <v> </v>
      </c>
      <c r="D41" s="42" t="n">
        <f aca="false">'Data Entry'!E42</f>
        <v>0</v>
      </c>
      <c r="E41" s="99" t="n">
        <f aca="false">ROUND(D41*$E$3,0)</f>
        <v>0</v>
      </c>
      <c r="F41" s="99" t="n">
        <f aca="false">ROUND(+E41+D41,0)</f>
        <v>0</v>
      </c>
      <c r="G41" s="99" t="n">
        <f aca="false">IF(F41=0,0,ROUND((+F41*12*$D$8+$D$7),0))</f>
        <v>0</v>
      </c>
      <c r="H41" s="100" t="n">
        <f aca="false">IF(F41*12&gt;$D$4,((F41*12-$D$4)*$D$6+$E$5),F41*12*$D$5)</f>
        <v>0</v>
      </c>
      <c r="I41" s="99" t="e">
        <f aca="false">VLOOKUP('Data Entry'!D42,'Proll Data'!$S$19:$T$74,2,FALSE())</f>
        <v>#N/A</v>
      </c>
      <c r="J41" s="101" t="n">
        <f aca="false">ROUND(+D41*$D$9*12,0)</f>
        <v>0</v>
      </c>
      <c r="K41" s="101" t="e">
        <f aca="false">ROUND(F41*12+I41,0)</f>
        <v>#N/A</v>
      </c>
      <c r="L41" s="102" t="e">
        <f aca="false">IF(F41*2+I41&gt;$D$4,(($D$4-(F41*2))*$D$5)+(((F41*2)-$D$4+I41)*$D$6),I41*$D$5)</f>
        <v>#N/A</v>
      </c>
      <c r="R41" s="14" t="s">
        <v>110</v>
      </c>
      <c r="S41" s="39" t="s">
        <v>42</v>
      </c>
      <c r="T41" s="104" t="n">
        <v>25750</v>
      </c>
    </row>
    <row r="42" customFormat="false" ht="12.75" hidden="false" customHeight="false" outlineLevel="0" collapsed="false">
      <c r="A42" s="0" t="str">
        <f aca="false">IF(ISBLANK('Data Entry'!C43)," ",('Data Entry'!B43))</f>
        <v> </v>
      </c>
      <c r="B42" s="98" t="str">
        <f aca="false">IF(ISTEXT('Data Entry'!C43),'Data Entry'!C43," ")</f>
        <v> </v>
      </c>
      <c r="C42" s="41" t="str">
        <f aca="false">IF(ISBLANK('Data Entry'!C43)," ",'Data Entry'!$B$4)</f>
        <v> </v>
      </c>
      <c r="D42" s="42" t="n">
        <f aca="false">'Data Entry'!E43</f>
        <v>0</v>
      </c>
      <c r="E42" s="99" t="n">
        <f aca="false">ROUND(D42*$E$3,0)</f>
        <v>0</v>
      </c>
      <c r="F42" s="99" t="n">
        <f aca="false">ROUND(+E42+D42,0)</f>
        <v>0</v>
      </c>
      <c r="G42" s="99" t="n">
        <f aca="false">IF(F42=0,0,ROUND((+F42*12*$D$8+$D$7),0))</f>
        <v>0</v>
      </c>
      <c r="H42" s="100" t="n">
        <f aca="false">IF(F42*12&gt;$D$4,((F42*12-$D$4)*$D$6+$E$5),F42*12*$D$5)</f>
        <v>0</v>
      </c>
      <c r="I42" s="99" t="e">
        <f aca="false">VLOOKUP('Data Entry'!D43,'Proll Data'!$S$19:$T$74,2,FALSE())</f>
        <v>#N/A</v>
      </c>
      <c r="J42" s="101" t="n">
        <f aca="false">ROUND(+D42*$D$9*12,0)</f>
        <v>0</v>
      </c>
      <c r="K42" s="101" t="e">
        <f aca="false">ROUND(F42*12+I42,0)</f>
        <v>#N/A</v>
      </c>
      <c r="L42" s="102" t="e">
        <f aca="false">IF(F42*2+I42&gt;$D$4,(($D$4-(F42*2))*$D$5)+(((F42*2)-$D$4+I42)*$D$6),I42*$D$5)</f>
        <v>#N/A</v>
      </c>
      <c r="R42" s="14" t="s">
        <v>110</v>
      </c>
      <c r="S42" s="39" t="s">
        <v>43</v>
      </c>
      <c r="T42" s="104" t="n">
        <v>2800</v>
      </c>
    </row>
    <row r="43" customFormat="false" ht="12.75" hidden="false" customHeight="false" outlineLevel="0" collapsed="false">
      <c r="A43" s="0" t="str">
        <f aca="false">IF(ISBLANK('Data Entry'!C44)," ",('Data Entry'!B44))</f>
        <v> </v>
      </c>
      <c r="B43" s="98" t="str">
        <f aca="false">IF(ISTEXT('Data Entry'!C44),'Data Entry'!C44," ")</f>
        <v> </v>
      </c>
      <c r="C43" s="41" t="str">
        <f aca="false">IF(ISBLANK('Data Entry'!C44)," ",'Data Entry'!$B$4)</f>
        <v> </v>
      </c>
      <c r="D43" s="42" t="n">
        <f aca="false">'Data Entry'!E44</f>
        <v>0</v>
      </c>
      <c r="E43" s="99" t="n">
        <f aca="false">ROUND(D43*$E$3,0)</f>
        <v>0</v>
      </c>
      <c r="F43" s="99" t="n">
        <f aca="false">ROUND(+E43+D43,0)</f>
        <v>0</v>
      </c>
      <c r="G43" s="99" t="n">
        <f aca="false">IF(F43=0,0,ROUND((+F43*12*$D$8+$D$7),0))</f>
        <v>0</v>
      </c>
      <c r="H43" s="100" t="n">
        <f aca="false">IF(F43*12&gt;$D$4,((F43*12-$D$4)*$D$6+$E$5),F43*12*$D$5)</f>
        <v>0</v>
      </c>
      <c r="I43" s="99" t="e">
        <f aca="false">VLOOKUP('Data Entry'!D44,'Proll Data'!$S$19:$T$74,2,FALSE())</f>
        <v>#N/A</v>
      </c>
      <c r="J43" s="101" t="n">
        <f aca="false">ROUND(+D43*$D$9*12,0)</f>
        <v>0</v>
      </c>
      <c r="K43" s="101" t="e">
        <f aca="false">ROUND(F43*12+I43,0)</f>
        <v>#N/A</v>
      </c>
      <c r="L43" s="102" t="e">
        <f aca="false">IF(F43*2+I43&gt;$D$4,(($D$4-(F43*2))*$D$5)+(((F43*2)-$D$4+I43)*$D$6),I43*$D$5)</f>
        <v>#N/A</v>
      </c>
      <c r="R43" s="14" t="s">
        <v>110</v>
      </c>
      <c r="S43" s="39" t="s">
        <v>44</v>
      </c>
      <c r="T43" s="104" t="n">
        <v>750000</v>
      </c>
    </row>
    <row r="44" customFormat="false" ht="12.75" hidden="false" customHeight="false" outlineLevel="0" collapsed="false">
      <c r="A44" s="0" t="str">
        <f aca="false">IF(ISBLANK('Data Entry'!C45)," ",('Data Entry'!B45))</f>
        <v> </v>
      </c>
      <c r="B44" s="98" t="str">
        <f aca="false">IF(ISTEXT('Data Entry'!C45),'Data Entry'!C45," ")</f>
        <v> </v>
      </c>
      <c r="C44" s="41" t="str">
        <f aca="false">IF(ISBLANK('Data Entry'!C45)," ",'Data Entry'!$B$4)</f>
        <v> </v>
      </c>
      <c r="D44" s="42" t="n">
        <f aca="false">'Data Entry'!E45</f>
        <v>0</v>
      </c>
      <c r="E44" s="99" t="n">
        <f aca="false">ROUND(D44*$E$3,0)</f>
        <v>0</v>
      </c>
      <c r="F44" s="99" t="n">
        <f aca="false">ROUND(+E44+D44,0)</f>
        <v>0</v>
      </c>
      <c r="G44" s="99" t="n">
        <f aca="false">IF(F44=0,0,ROUND((+F44*12*$D$8+$D$7),0))</f>
        <v>0</v>
      </c>
      <c r="H44" s="100" t="n">
        <f aca="false">IF(F44*12&gt;$D$4,((F44*12-$D$4)*$D$6+$E$5),F44*12*$D$5)</f>
        <v>0</v>
      </c>
      <c r="I44" s="99" t="e">
        <f aca="false">VLOOKUP('Data Entry'!D45,'Proll Data'!$S$19:$T$74,2,FALSE())</f>
        <v>#N/A</v>
      </c>
      <c r="J44" s="101" t="n">
        <f aca="false">ROUND(+D44*$D$9*12,0)</f>
        <v>0</v>
      </c>
      <c r="K44" s="101" t="e">
        <f aca="false">ROUND(F44*12+I44,0)</f>
        <v>#N/A</v>
      </c>
      <c r="L44" s="102" t="e">
        <f aca="false">IF(F44*2+I44&gt;$D$4,(($D$4-(F44*2))*$D$5)+(((F44*2)-$D$4+I44)*$D$6),I44*$D$5)</f>
        <v>#N/A</v>
      </c>
      <c r="R44" s="14" t="s">
        <v>110</v>
      </c>
      <c r="S44" s="39" t="s">
        <v>45</v>
      </c>
      <c r="T44" s="104" t="n">
        <v>308333.333333333</v>
      </c>
    </row>
    <row r="45" customFormat="false" ht="12.75" hidden="false" customHeight="false" outlineLevel="0" collapsed="false">
      <c r="A45" s="0" t="str">
        <f aca="false">IF(ISBLANK('Data Entry'!C46)," ",('Data Entry'!B46))</f>
        <v> </v>
      </c>
      <c r="B45" s="98" t="str">
        <f aca="false">IF(ISTEXT('Data Entry'!C46),'Data Entry'!C46," ")</f>
        <v> </v>
      </c>
      <c r="C45" s="41" t="str">
        <f aca="false">IF(ISBLANK('Data Entry'!C46)," ",'Data Entry'!$B$4)</f>
        <v> </v>
      </c>
      <c r="D45" s="42" t="n">
        <f aca="false">'Data Entry'!E46</f>
        <v>0</v>
      </c>
      <c r="E45" s="99" t="n">
        <f aca="false">ROUND(D45*$E$3,0)</f>
        <v>0</v>
      </c>
      <c r="F45" s="99" t="n">
        <f aca="false">ROUND(+E45+D45,0)</f>
        <v>0</v>
      </c>
      <c r="G45" s="99" t="n">
        <f aca="false">IF(F45=0,0,ROUND((+F45*12*$D$8+$D$7),0))</f>
        <v>0</v>
      </c>
      <c r="H45" s="100" t="n">
        <f aca="false">IF(F45*12&gt;$D$4,((F45*12-$D$4)*$D$6+$E$5),F45*12*$D$5)</f>
        <v>0</v>
      </c>
      <c r="I45" s="99" t="e">
        <f aca="false">VLOOKUP('Data Entry'!D46,'Proll Data'!$S$19:$T$74,2,FALSE())</f>
        <v>#N/A</v>
      </c>
      <c r="J45" s="101" t="n">
        <f aca="false">ROUND(+D45*$D$9*12,0)</f>
        <v>0</v>
      </c>
      <c r="K45" s="101" t="e">
        <f aca="false">ROUND(F45*12+I45,0)</f>
        <v>#N/A</v>
      </c>
      <c r="L45" s="102" t="e">
        <f aca="false">IF(F45*2+I45&gt;$D$4,(($D$4-(F45*2))*$D$5)+(((F45*2)-$D$4+I45)*$D$6),I45*$D$5)</f>
        <v>#N/A</v>
      </c>
      <c r="R45" s="14" t="s">
        <v>110</v>
      </c>
      <c r="S45" s="39" t="s">
        <v>46</v>
      </c>
      <c r="T45" s="104" t="n">
        <v>267500</v>
      </c>
    </row>
    <row r="46" customFormat="false" ht="12.75" hidden="false" customHeight="false" outlineLevel="0" collapsed="false">
      <c r="A46" s="0" t="str">
        <f aca="false">IF(ISBLANK('Data Entry'!C47)," ",('Data Entry'!B47))</f>
        <v> </v>
      </c>
      <c r="B46" s="98" t="str">
        <f aca="false">IF(ISTEXT('Data Entry'!C47),'Data Entry'!C47," ")</f>
        <v> </v>
      </c>
      <c r="C46" s="41" t="str">
        <f aca="false">IF(ISBLANK('Data Entry'!C47)," ",'Data Entry'!$B$4)</f>
        <v> </v>
      </c>
      <c r="D46" s="42" t="n">
        <f aca="false">'Data Entry'!E47</f>
        <v>0</v>
      </c>
      <c r="E46" s="99" t="n">
        <f aca="false">ROUND(D46*$E$3,0)</f>
        <v>0</v>
      </c>
      <c r="F46" s="99" t="n">
        <f aca="false">ROUND(+E46+D46,0)</f>
        <v>0</v>
      </c>
      <c r="G46" s="99" t="n">
        <f aca="false">IF(F46=0,0,ROUND((+F46*12*$D$8+$D$7),0))</f>
        <v>0</v>
      </c>
      <c r="H46" s="100" t="n">
        <f aca="false">IF(F46*12&gt;$D$4,((F46*12-$D$4)*$D$6+$E$5),F46*12*$D$5)</f>
        <v>0</v>
      </c>
      <c r="I46" s="99" t="e">
        <f aca="false">VLOOKUP('Data Entry'!D47,'Proll Data'!$S$19:$T$74,2,FALSE())</f>
        <v>#N/A</v>
      </c>
      <c r="J46" s="101" t="n">
        <f aca="false">ROUND(+D46*$D$9*12,0)</f>
        <v>0</v>
      </c>
      <c r="K46" s="101" t="e">
        <f aca="false">ROUND(F46*12+I46,0)</f>
        <v>#N/A</v>
      </c>
      <c r="L46" s="102" t="e">
        <f aca="false">IF(F46*2+I46&gt;$D$4,(($D$4-(F46*2))*$D$5)+(((F46*2)-$D$4+I46)*$D$6),I46*$D$5)</f>
        <v>#N/A</v>
      </c>
      <c r="R46" s="14" t="s">
        <v>110</v>
      </c>
      <c r="S46" s="39" t="s">
        <v>47</v>
      </c>
      <c r="T46" s="104" t="n">
        <v>182500</v>
      </c>
    </row>
    <row r="47" customFormat="false" ht="12.75" hidden="false" customHeight="false" outlineLevel="0" collapsed="false">
      <c r="A47" s="0" t="str">
        <f aca="false">IF(ISBLANK('Data Entry'!C48)," ",('Data Entry'!B48))</f>
        <v> </v>
      </c>
      <c r="B47" s="98" t="str">
        <f aca="false">IF(ISTEXT('Data Entry'!C48),'Data Entry'!C48," ")</f>
        <v> </v>
      </c>
      <c r="C47" s="41" t="str">
        <f aca="false">IF(ISBLANK('Data Entry'!C48)," ",'Data Entry'!$B$4)</f>
        <v> </v>
      </c>
      <c r="D47" s="42" t="n">
        <f aca="false">'Data Entry'!E48</f>
        <v>0</v>
      </c>
      <c r="E47" s="99" t="n">
        <f aca="false">ROUND(D47*$E$3,0)</f>
        <v>0</v>
      </c>
      <c r="F47" s="99" t="n">
        <f aca="false">ROUND(+E47+D47,0)</f>
        <v>0</v>
      </c>
      <c r="G47" s="99" t="n">
        <f aca="false">IF(F47=0,0,ROUND((+F47*12*$D$8+$D$7),0))</f>
        <v>0</v>
      </c>
      <c r="H47" s="100" t="n">
        <f aca="false">IF(F47*12&gt;$D$4,((F47*12-$D$4)*$D$6+$E$5),F47*12*$D$5)</f>
        <v>0</v>
      </c>
      <c r="I47" s="99" t="e">
        <f aca="false">VLOOKUP('Data Entry'!D48,'Proll Data'!$S$19:$T$74,2,FALSE())</f>
        <v>#N/A</v>
      </c>
      <c r="J47" s="101" t="n">
        <f aca="false">ROUND(+D47*$D$9*12,0)</f>
        <v>0</v>
      </c>
      <c r="K47" s="101" t="e">
        <f aca="false">ROUND(F47*12+I47,0)</f>
        <v>#N/A</v>
      </c>
      <c r="L47" s="102" t="e">
        <f aca="false">IF(F47*2+I47&gt;$D$4,(($D$4-(F47*2))*$D$5)+(((F47*2)-$D$4+I47)*$D$6),I47*$D$5)</f>
        <v>#N/A</v>
      </c>
      <c r="R47" s="14" t="s">
        <v>110</v>
      </c>
      <c r="S47" s="39" t="s">
        <v>48</v>
      </c>
      <c r="T47" s="104" t="n">
        <v>190000</v>
      </c>
    </row>
    <row r="48" customFormat="false" ht="12.75" hidden="false" customHeight="false" outlineLevel="0" collapsed="false">
      <c r="A48" s="0" t="str">
        <f aca="false">IF(ISBLANK('Data Entry'!C49)," ",('Data Entry'!B49))</f>
        <v> </v>
      </c>
      <c r="B48" s="98" t="str">
        <f aca="false">IF(ISTEXT('Data Entry'!C49),'Data Entry'!C49," ")</f>
        <v> </v>
      </c>
      <c r="C48" s="41" t="str">
        <f aca="false">IF(ISBLANK('Data Entry'!C49)," ",'Data Entry'!$B$4)</f>
        <v> </v>
      </c>
      <c r="D48" s="42" t="n">
        <f aca="false">'Data Entry'!E49</f>
        <v>0</v>
      </c>
      <c r="E48" s="99" t="n">
        <f aca="false">ROUND(D48*$E$3,0)</f>
        <v>0</v>
      </c>
      <c r="F48" s="99" t="n">
        <f aca="false">ROUND(+E48+D48,0)</f>
        <v>0</v>
      </c>
      <c r="G48" s="99" t="n">
        <f aca="false">IF(F48=0,0,ROUND((+F48*12*$D$8+$D$7),0))</f>
        <v>0</v>
      </c>
      <c r="H48" s="100" t="n">
        <f aca="false">IF(F48*12&gt;$D$4,((F48*12-$D$4)*$D$6+$E$5),F48*12*$D$5)</f>
        <v>0</v>
      </c>
      <c r="I48" s="99" t="e">
        <f aca="false">VLOOKUP('Data Entry'!D49,'Proll Data'!$S$19:$T$74,2,FALSE())</f>
        <v>#N/A</v>
      </c>
      <c r="J48" s="101" t="n">
        <f aca="false">ROUND(+D48*$D$9*12,0)</f>
        <v>0</v>
      </c>
      <c r="K48" s="101" t="e">
        <f aca="false">ROUND(F48*12+I48,0)</f>
        <v>#N/A</v>
      </c>
      <c r="L48" s="102" t="e">
        <f aca="false">IF(F48*2+I48&gt;$D$4,(($D$4-(F48*2))*$D$5)+(((F48*2)-$D$4+I48)*$D$6),I48*$D$5)</f>
        <v>#N/A</v>
      </c>
      <c r="R48" s="14" t="s">
        <v>110</v>
      </c>
      <c r="S48" s="39" t="s">
        <v>49</v>
      </c>
      <c r="T48" s="104" t="n">
        <v>50000</v>
      </c>
    </row>
    <row r="49" customFormat="false" ht="12.75" hidden="false" customHeight="false" outlineLevel="0" collapsed="false">
      <c r="A49" s="0" t="str">
        <f aca="false">IF(ISBLANK('Data Entry'!C50)," ",('Data Entry'!B50))</f>
        <v> </v>
      </c>
      <c r="B49" s="98" t="str">
        <f aca="false">IF(ISTEXT('Data Entry'!C50),'Data Entry'!C50," ")</f>
        <v> </v>
      </c>
      <c r="C49" s="41" t="str">
        <f aca="false">IF(ISBLANK('Data Entry'!C50)," ",'Data Entry'!$B$4)</f>
        <v> </v>
      </c>
      <c r="D49" s="42" t="n">
        <f aca="false">'Data Entry'!E50</f>
        <v>0</v>
      </c>
      <c r="E49" s="99" t="n">
        <f aca="false">ROUND(D49*$E$3,0)</f>
        <v>0</v>
      </c>
      <c r="F49" s="99" t="n">
        <f aca="false">ROUND(+E49+D49,0)</f>
        <v>0</v>
      </c>
      <c r="G49" s="99" t="n">
        <f aca="false">IF(F49=0,0,ROUND((+F49*12*$D$8+$D$7),0))</f>
        <v>0</v>
      </c>
      <c r="H49" s="100" t="n">
        <f aca="false">IF(F49*12&gt;$D$4,((F49*12-$D$4)*$D$6+$E$5),F49*12*$D$5)</f>
        <v>0</v>
      </c>
      <c r="I49" s="99" t="e">
        <f aca="false">VLOOKUP('Data Entry'!D50,'Proll Data'!$S$19:$T$74,2,FALSE())</f>
        <v>#N/A</v>
      </c>
      <c r="J49" s="101" t="n">
        <f aca="false">ROUND(+D49*$D$9*12,0)</f>
        <v>0</v>
      </c>
      <c r="K49" s="101" t="e">
        <f aca="false">ROUND(F49*12+I49,0)</f>
        <v>#N/A</v>
      </c>
      <c r="L49" s="102" t="e">
        <f aca="false">IF(F49*2+I49&gt;$D$4,(($D$4-(F49*2))*$D$5)+(((F49*2)-$D$4+I49)*$D$6),I49*$D$5)</f>
        <v>#N/A</v>
      </c>
      <c r="R49" s="14" t="s">
        <v>110</v>
      </c>
      <c r="S49" s="39" t="s">
        <v>50</v>
      </c>
      <c r="T49" s="104" t="n">
        <v>101785.714285714</v>
      </c>
    </row>
    <row r="50" customFormat="false" ht="12.75" hidden="false" customHeight="false" outlineLevel="0" collapsed="false">
      <c r="A50" s="0" t="str">
        <f aca="false">IF(ISBLANK('Data Entry'!C51)," ",('Data Entry'!B51))</f>
        <v> </v>
      </c>
      <c r="B50" s="98" t="str">
        <f aca="false">IF(ISTEXT('Data Entry'!C51),'Data Entry'!C51," ")</f>
        <v> </v>
      </c>
      <c r="C50" s="41" t="str">
        <f aca="false">IF(ISBLANK('Data Entry'!C51)," ",'Data Entry'!$B$4)</f>
        <v> </v>
      </c>
      <c r="D50" s="42" t="n">
        <f aca="false">'Data Entry'!E51</f>
        <v>0</v>
      </c>
      <c r="E50" s="99" t="n">
        <f aca="false">ROUND(D50*$E$3,0)</f>
        <v>0</v>
      </c>
      <c r="F50" s="99" t="n">
        <f aca="false">ROUND(+E50+D50,0)</f>
        <v>0</v>
      </c>
      <c r="G50" s="99" t="n">
        <f aca="false">IF(F50=0,0,ROUND((+F50*12*$D$8+$D$7),0))</f>
        <v>0</v>
      </c>
      <c r="H50" s="100" t="n">
        <f aca="false">IF(F50*12&gt;$D$4,((F50*12-$D$4)*$D$6+$E$5),F50*12*$D$5)</f>
        <v>0</v>
      </c>
      <c r="I50" s="99" t="e">
        <f aca="false">VLOOKUP('Data Entry'!D51,'Proll Data'!$S$19:$T$74,2,FALSE())</f>
        <v>#N/A</v>
      </c>
      <c r="J50" s="101" t="n">
        <f aca="false">ROUND(+D50*$D$9*12,0)</f>
        <v>0</v>
      </c>
      <c r="K50" s="101" t="e">
        <f aca="false">ROUND(F50*12+I50,0)</f>
        <v>#N/A</v>
      </c>
      <c r="L50" s="102" t="e">
        <f aca="false">IF(F50*2+I50&gt;$D$4,(($D$4-(F50*2))*$D$5)+(((F50*2)-$D$4+I50)*$D$6),I50*$D$5)</f>
        <v>#N/A</v>
      </c>
      <c r="R50" s="14" t="s">
        <v>110</v>
      </c>
      <c r="S50" s="39" t="s">
        <v>51</v>
      </c>
      <c r="T50" s="104" t="n">
        <v>60625</v>
      </c>
    </row>
    <row r="51" customFormat="false" ht="12.75" hidden="false" customHeight="false" outlineLevel="0" collapsed="false">
      <c r="A51" s="0" t="str">
        <f aca="false">IF(ISBLANK('Data Entry'!C52)," ",('Data Entry'!B52))</f>
        <v> </v>
      </c>
      <c r="B51" s="98" t="str">
        <f aca="false">IF(ISTEXT('Data Entry'!C52),'Data Entry'!C52," ")</f>
        <v> </v>
      </c>
      <c r="C51" s="41" t="str">
        <f aca="false">IF(ISBLANK('Data Entry'!C52)," ",'Data Entry'!$B$4)</f>
        <v> </v>
      </c>
      <c r="D51" s="42" t="n">
        <f aca="false">'Data Entry'!E52</f>
        <v>0</v>
      </c>
      <c r="E51" s="99" t="n">
        <f aca="false">ROUND(D51*$E$3,0)</f>
        <v>0</v>
      </c>
      <c r="F51" s="99" t="n">
        <f aca="false">ROUND(+E51+D51,0)</f>
        <v>0</v>
      </c>
      <c r="G51" s="99" t="n">
        <f aca="false">IF(F51=0,0,ROUND((+F51*12*$D$8+$D$7),0))</f>
        <v>0</v>
      </c>
      <c r="H51" s="100" t="n">
        <f aca="false">IF(F51*12&gt;$D$4,((F51*12-$D$4)*$D$6+$E$5),F51*12*$D$5)</f>
        <v>0</v>
      </c>
      <c r="I51" s="99" t="e">
        <f aca="false">VLOOKUP('Data Entry'!D52,'Proll Data'!$S$19:$T$74,2,FALSE())</f>
        <v>#N/A</v>
      </c>
      <c r="J51" s="101" t="n">
        <f aca="false">ROUND(+D51*$D$9*12,0)</f>
        <v>0</v>
      </c>
      <c r="K51" s="101" t="e">
        <f aca="false">ROUND(F51*12+I51,0)</f>
        <v>#N/A</v>
      </c>
      <c r="L51" s="102" t="e">
        <f aca="false">IF(F51*2+I51&gt;$D$4,(($D$4-(F51*2))*$D$5)+(((F51*2)-$D$4+I51)*$D$6),I51*$D$5)</f>
        <v>#N/A</v>
      </c>
      <c r="R51" s="14" t="s">
        <v>110</v>
      </c>
      <c r="S51" s="39" t="s">
        <v>52</v>
      </c>
      <c r="T51" s="104" t="n">
        <v>50000</v>
      </c>
    </row>
    <row r="52" customFormat="false" ht="12.75" hidden="false" customHeight="false" outlineLevel="0" collapsed="false">
      <c r="A52" s="0" t="str">
        <f aca="false">IF(ISBLANK('Data Entry'!C53)," ",('Data Entry'!B53))</f>
        <v> </v>
      </c>
      <c r="B52" s="98" t="str">
        <f aca="false">IF(ISTEXT('Data Entry'!C53),'Data Entry'!C53," ")</f>
        <v> </v>
      </c>
      <c r="C52" s="41" t="str">
        <f aca="false">IF(ISBLANK('Data Entry'!C53)," ",'Data Entry'!$B$4)</f>
        <v> </v>
      </c>
      <c r="D52" s="42" t="n">
        <f aca="false">'Data Entry'!E53</f>
        <v>0</v>
      </c>
      <c r="E52" s="99" t="n">
        <f aca="false">ROUND(D52*$E$3,0)</f>
        <v>0</v>
      </c>
      <c r="F52" s="99" t="n">
        <f aca="false">ROUND(+E52+D52,0)</f>
        <v>0</v>
      </c>
      <c r="G52" s="99" t="n">
        <f aca="false">IF(F52=0,0,ROUND((+F52*12*$D$8+$D$7),0))</f>
        <v>0</v>
      </c>
      <c r="H52" s="100" t="n">
        <f aca="false">IF(F52*12&gt;$D$4,((F52*12-$D$4)*$D$6+$E$5),F52*12*$D$5)</f>
        <v>0</v>
      </c>
      <c r="I52" s="99" t="e">
        <f aca="false">VLOOKUP('Data Entry'!D53,'Proll Data'!$S$19:$T$74,2,FALSE())</f>
        <v>#N/A</v>
      </c>
      <c r="J52" s="101" t="n">
        <f aca="false">ROUND(+D52*$D$9*12,0)</f>
        <v>0</v>
      </c>
      <c r="K52" s="101" t="e">
        <f aca="false">ROUND(F52*12+I52,0)</f>
        <v>#N/A</v>
      </c>
      <c r="L52" s="102" t="e">
        <f aca="false">IF(F52*2+I52&gt;$D$4,(($D$4-(F52*2))*$D$5)+(((F52*2)-$D$4+I52)*$D$6),I52*$D$5)</f>
        <v>#N/A</v>
      </c>
      <c r="R52" s="14" t="s">
        <v>110</v>
      </c>
      <c r="S52" s="39" t="s">
        <v>53</v>
      </c>
      <c r="T52" s="104" t="n">
        <v>30000</v>
      </c>
    </row>
    <row r="53" customFormat="false" ht="12.75" hidden="false" customHeight="false" outlineLevel="0" collapsed="false">
      <c r="A53" s="0" t="str">
        <f aca="false">IF(ISBLANK('Data Entry'!C54)," ",('Data Entry'!B54))</f>
        <v> </v>
      </c>
      <c r="B53" s="98" t="str">
        <f aca="false">IF(ISTEXT('Data Entry'!C54),'Data Entry'!C54," ")</f>
        <v> </v>
      </c>
      <c r="C53" s="41" t="str">
        <f aca="false">IF(ISBLANK('Data Entry'!C54)," ",'Data Entry'!$B$4)</f>
        <v> </v>
      </c>
      <c r="D53" s="42" t="n">
        <f aca="false">'Data Entry'!E54</f>
        <v>0</v>
      </c>
      <c r="E53" s="99" t="n">
        <f aca="false">ROUND(D53*$E$3,0)</f>
        <v>0</v>
      </c>
      <c r="F53" s="99" t="n">
        <f aca="false">ROUND(+E53+D53,0)</f>
        <v>0</v>
      </c>
      <c r="G53" s="99" t="n">
        <f aca="false">IF(F53=0,0,ROUND((+F53*12*$D$8+$D$7),0))</f>
        <v>0</v>
      </c>
      <c r="H53" s="100" t="n">
        <f aca="false">IF(F53*12&gt;$D$4,((F53*12-$D$4)*$D$6+$E$5),F53*12*$D$5)</f>
        <v>0</v>
      </c>
      <c r="I53" s="99" t="e">
        <f aca="false">VLOOKUP('Data Entry'!D54,'Proll Data'!$S$19:$T$74,2,FALSE())</f>
        <v>#N/A</v>
      </c>
      <c r="J53" s="101" t="n">
        <f aca="false">ROUND(+D53*$D$9*12,0)</f>
        <v>0</v>
      </c>
      <c r="K53" s="101" t="e">
        <f aca="false">ROUND(F53*12+I53,0)</f>
        <v>#N/A</v>
      </c>
      <c r="L53" s="102" t="e">
        <f aca="false">IF(F53*2+I53&gt;$D$4,(($D$4-(F53*2))*$D$5)+(((F53*2)-$D$4+I53)*$D$6),I53*$D$5)</f>
        <v>#N/A</v>
      </c>
      <c r="R53" s="14" t="s">
        <v>110</v>
      </c>
      <c r="S53" s="39" t="s">
        <v>54</v>
      </c>
      <c r="T53" s="104" t="n">
        <v>3166.66666666667</v>
      </c>
    </row>
    <row r="54" customFormat="false" ht="12.75" hidden="false" customHeight="false" outlineLevel="0" collapsed="false">
      <c r="A54" s="0" t="str">
        <f aca="false">IF(ISBLANK('Data Entry'!C55)," ",('Data Entry'!B55))</f>
        <v> </v>
      </c>
      <c r="B54" s="98" t="str">
        <f aca="false">IF(ISTEXT('Data Entry'!C55),'Data Entry'!C55," ")</f>
        <v> </v>
      </c>
      <c r="C54" s="41" t="str">
        <f aca="false">IF(ISBLANK('Data Entry'!C55)," ",'Data Entry'!$B$4)</f>
        <v> </v>
      </c>
      <c r="D54" s="42" t="n">
        <f aca="false">'Data Entry'!E55</f>
        <v>0</v>
      </c>
      <c r="E54" s="99" t="n">
        <f aca="false">ROUND(D54*$E$3,0)</f>
        <v>0</v>
      </c>
      <c r="F54" s="99" t="n">
        <f aca="false">ROUND(+E54+D54,0)</f>
        <v>0</v>
      </c>
      <c r="G54" s="99" t="n">
        <f aca="false">IF(F54=0,0,ROUND((+F54*12*$D$8+$D$7),0))</f>
        <v>0</v>
      </c>
      <c r="H54" s="100" t="n">
        <f aca="false">IF(F54*12&gt;$D$4,((F54*12-$D$4)*$D$6+$E$5),F54*12*$D$5)</f>
        <v>0</v>
      </c>
      <c r="I54" s="99" t="e">
        <f aca="false">VLOOKUP('Data Entry'!D55,'Proll Data'!$S$19:$T$74,2,FALSE())</f>
        <v>#N/A</v>
      </c>
      <c r="J54" s="101" t="n">
        <f aca="false">ROUND(+D54*$D$9*12,0)</f>
        <v>0</v>
      </c>
      <c r="K54" s="101" t="e">
        <f aca="false">ROUND(F54*12+I54,0)</f>
        <v>#N/A</v>
      </c>
      <c r="L54" s="102" t="e">
        <f aca="false">IF(F54*2+I54&gt;$D$4,(($D$4-(F54*2))*$D$5)+(((F54*2)-$D$4+I54)*$D$6),I54*$D$5)</f>
        <v>#N/A</v>
      </c>
      <c r="R54" s="14" t="s">
        <v>110</v>
      </c>
      <c r="S54" s="39" t="s">
        <v>55</v>
      </c>
      <c r="T54" s="104" t="n">
        <v>5887.09677419355</v>
      </c>
    </row>
    <row r="55" customFormat="false" ht="12.75" hidden="false" customHeight="false" outlineLevel="0" collapsed="false">
      <c r="A55" s="0" t="str">
        <f aca="false">IF(ISBLANK('Data Entry'!C56)," ",('Data Entry'!B56))</f>
        <v> </v>
      </c>
      <c r="B55" s="98" t="str">
        <f aca="false">IF(ISTEXT('Data Entry'!C56),'Data Entry'!C56," ")</f>
        <v> </v>
      </c>
      <c r="C55" s="41" t="str">
        <f aca="false">IF(ISBLANK('Data Entry'!C56)," ",'Data Entry'!$B$4)</f>
        <v> </v>
      </c>
      <c r="D55" s="42" t="n">
        <f aca="false">'Data Entry'!E56</f>
        <v>0</v>
      </c>
      <c r="E55" s="99" t="n">
        <f aca="false">ROUND(D55*$E$3,0)</f>
        <v>0</v>
      </c>
      <c r="F55" s="99" t="n">
        <f aca="false">ROUND(+E55+D55,0)</f>
        <v>0</v>
      </c>
      <c r="G55" s="99" t="n">
        <f aca="false">IF(F55=0,0,ROUND((+F55*12*$D$8+$D$7),0))</f>
        <v>0</v>
      </c>
      <c r="H55" s="100" t="n">
        <f aca="false">IF(F55*12&gt;$D$4,((F55*12-$D$4)*$D$6+$E$5),F55*12*$D$5)</f>
        <v>0</v>
      </c>
      <c r="I55" s="99" t="e">
        <f aca="false">VLOOKUP('Data Entry'!D56,'Proll Data'!$S$19:$T$74,2,FALSE())</f>
        <v>#N/A</v>
      </c>
      <c r="J55" s="101" t="n">
        <f aca="false">ROUND(+D55*$D$9*12,0)</f>
        <v>0</v>
      </c>
      <c r="K55" s="101" t="e">
        <f aca="false">ROUND(F55*12+I55,0)</f>
        <v>#N/A</v>
      </c>
      <c r="L55" s="102" t="e">
        <f aca="false">IF(F55*2+I55&gt;$D$4,(($D$4-(F55*2))*$D$5)+(((F55*2)-$D$4+I55)*$D$6),I55*$D$5)</f>
        <v>#N/A</v>
      </c>
      <c r="R55" s="14" t="s">
        <v>110</v>
      </c>
      <c r="S55" s="39" t="s">
        <v>56</v>
      </c>
      <c r="T55" s="104" t="n">
        <v>9064.70588235294</v>
      </c>
    </row>
    <row r="56" customFormat="false" ht="12.75" hidden="false" customHeight="false" outlineLevel="0" collapsed="false">
      <c r="A56" s="0" t="str">
        <f aca="false">IF(ISBLANK('Data Entry'!C57)," ",('Data Entry'!B57))</f>
        <v> </v>
      </c>
      <c r="B56" s="98" t="str">
        <f aca="false">IF(ISTEXT('Data Entry'!C57),'Data Entry'!C57," ")</f>
        <v> </v>
      </c>
      <c r="C56" s="41" t="str">
        <f aca="false">IF(ISBLANK('Data Entry'!C57)," ",'Data Entry'!$B$4)</f>
        <v> </v>
      </c>
      <c r="D56" s="42" t="n">
        <f aca="false">'Data Entry'!E57</f>
        <v>0</v>
      </c>
      <c r="E56" s="99" t="n">
        <f aca="false">ROUND(D56*$E$3,0)</f>
        <v>0</v>
      </c>
      <c r="F56" s="99" t="n">
        <f aca="false">ROUND(+E56+D56,0)</f>
        <v>0</v>
      </c>
      <c r="G56" s="99" t="n">
        <f aca="false">IF(F56=0,0,ROUND((+F56*12*$D$8+$D$7),0))</f>
        <v>0</v>
      </c>
      <c r="H56" s="100" t="n">
        <f aca="false">IF(F56*12&gt;$D$4,((F56*12-$D$4)*$D$6+$E$5),F56*12*$D$5)</f>
        <v>0</v>
      </c>
      <c r="I56" s="99" t="e">
        <f aca="false">VLOOKUP('Data Entry'!D57,'Proll Data'!$S$19:$T$74,2,FALSE())</f>
        <v>#N/A</v>
      </c>
      <c r="J56" s="101" t="n">
        <f aca="false">ROUND(+D56*$D$9*12,0)</f>
        <v>0</v>
      </c>
      <c r="K56" s="101" t="e">
        <f aca="false">ROUND(F56*12+I56,0)</f>
        <v>#N/A</v>
      </c>
      <c r="L56" s="102" t="e">
        <f aca="false">IF(F56*2+I56&gt;$D$4,(($D$4-(F56*2))*$D$5)+(((F56*2)-$D$4+I56)*$D$6),I56*$D$5)</f>
        <v>#N/A</v>
      </c>
      <c r="R56" s="14" t="s">
        <v>110</v>
      </c>
      <c r="S56" s="39" t="s">
        <v>57</v>
      </c>
      <c r="T56" s="104" t="n">
        <v>17661.5384615385</v>
      </c>
    </row>
    <row r="57" customFormat="false" ht="12.75" hidden="false" customHeight="false" outlineLevel="0" collapsed="false">
      <c r="A57" s="0" t="str">
        <f aca="false">IF(ISBLANK('Data Entry'!C58)," ",('Data Entry'!B58))</f>
        <v> </v>
      </c>
      <c r="B57" s="98" t="str">
        <f aca="false">IF(ISTEXT('Data Entry'!C58),'Data Entry'!C58," ")</f>
        <v> </v>
      </c>
      <c r="C57" s="41" t="str">
        <f aca="false">IF(ISBLANK('Data Entry'!C58)," ",'Data Entry'!$B$4)</f>
        <v> </v>
      </c>
      <c r="D57" s="42" t="n">
        <f aca="false">'Data Entry'!E58</f>
        <v>0</v>
      </c>
      <c r="E57" s="99" t="n">
        <f aca="false">ROUND(D57*$E$3,0)</f>
        <v>0</v>
      </c>
      <c r="F57" s="99" t="n">
        <f aca="false">ROUND(+E57+D57,0)</f>
        <v>0</v>
      </c>
      <c r="G57" s="99" t="n">
        <f aca="false">IF(F57=0,0,ROUND((+F57*12*$D$8+$D$7),0))</f>
        <v>0</v>
      </c>
      <c r="H57" s="100" t="n">
        <f aca="false">IF(F57*12&gt;$D$4,((F57*12-$D$4)*$D$6+$E$5),F57*12*$D$5)</f>
        <v>0</v>
      </c>
      <c r="I57" s="99" t="e">
        <f aca="false">VLOOKUP('Data Entry'!D58,'Proll Data'!$S$19:$T$74,2,FALSE())</f>
        <v>#N/A</v>
      </c>
      <c r="J57" s="101" t="n">
        <f aca="false">ROUND(+D57*$D$9*12,0)</f>
        <v>0</v>
      </c>
      <c r="K57" s="101" t="e">
        <f aca="false">ROUND(F57*12+I57,0)</f>
        <v>#N/A</v>
      </c>
      <c r="L57" s="102" t="e">
        <f aca="false">IF(F57*2+I57&gt;$D$4,(($D$4-(F57*2))*$D$5)+(((F57*2)-$D$4+I57)*$D$6),I57*$D$5)</f>
        <v>#N/A</v>
      </c>
      <c r="R57" s="14" t="s">
        <v>110</v>
      </c>
      <c r="S57" s="39" t="s">
        <v>58</v>
      </c>
      <c r="T57" s="104" t="n">
        <v>19500</v>
      </c>
    </row>
    <row r="58" customFormat="false" ht="12.75" hidden="false" customHeight="false" outlineLevel="0" collapsed="false">
      <c r="A58" s="0" t="str">
        <f aca="false">IF(ISBLANK('Data Entry'!C59)," ",('Data Entry'!B59))</f>
        <v> </v>
      </c>
      <c r="B58" s="98" t="str">
        <f aca="false">IF(ISTEXT('Data Entry'!C59),'Data Entry'!C59," ")</f>
        <v> </v>
      </c>
      <c r="C58" s="41" t="str">
        <f aca="false">IF(ISBLANK('Data Entry'!C59)," ",'Data Entry'!$B$4)</f>
        <v> </v>
      </c>
      <c r="D58" s="42" t="n">
        <f aca="false">'Data Entry'!E59</f>
        <v>0</v>
      </c>
      <c r="E58" s="99" t="n">
        <f aca="false">ROUND(D58*$E$3,0)</f>
        <v>0</v>
      </c>
      <c r="F58" s="99" t="n">
        <f aca="false">ROUND(+E58+D58,0)</f>
        <v>0</v>
      </c>
      <c r="G58" s="99" t="n">
        <f aca="false">IF(F58=0,0,ROUND((+F58*12*$D$8+$D$7),0))</f>
        <v>0</v>
      </c>
      <c r="H58" s="100" t="n">
        <f aca="false">IF(F58*12&gt;$D$4,((F58*12-$D$4)*$D$6+$E$5),F58*12*$D$5)</f>
        <v>0</v>
      </c>
      <c r="I58" s="99" t="e">
        <f aca="false">VLOOKUP('Data Entry'!D59,'Proll Data'!$S$19:$T$74,2,FALSE())</f>
        <v>#N/A</v>
      </c>
      <c r="J58" s="101" t="n">
        <f aca="false">ROUND(+D58*$D$9*12,0)</f>
        <v>0</v>
      </c>
      <c r="K58" s="101" t="e">
        <f aca="false">ROUND(F58*12+I58,0)</f>
        <v>#N/A</v>
      </c>
      <c r="L58" s="102" t="e">
        <f aca="false">IF(F58*2+I58&gt;$D$4,(($D$4-(F58*2))*$D$5)+(((F58*2)-$D$4+I58)*$D$6),I58*$D$5)</f>
        <v>#N/A</v>
      </c>
      <c r="R58" s="14" t="s">
        <v>110</v>
      </c>
      <c r="S58" s="39" t="s">
        <v>59</v>
      </c>
      <c r="T58" s="104" t="n">
        <v>20000</v>
      </c>
    </row>
    <row r="59" customFormat="false" ht="12.75" hidden="false" customHeight="false" outlineLevel="0" collapsed="false">
      <c r="A59" s="0" t="str">
        <f aca="false">IF(ISBLANK('Data Entry'!C60)," ",('Data Entry'!B60))</f>
        <v> </v>
      </c>
      <c r="B59" s="98" t="str">
        <f aca="false">IF(ISTEXT('Data Entry'!C60),'Data Entry'!C60," ")</f>
        <v> </v>
      </c>
      <c r="C59" s="41" t="str">
        <f aca="false">IF(ISBLANK('Data Entry'!C60)," ",'Data Entry'!$B$4)</f>
        <v> </v>
      </c>
      <c r="D59" s="42" t="n">
        <f aca="false">'Data Entry'!E60</f>
        <v>0</v>
      </c>
      <c r="E59" s="99" t="n">
        <f aca="false">ROUND(D59*$E$3,0)</f>
        <v>0</v>
      </c>
      <c r="F59" s="99" t="n">
        <f aca="false">ROUND(+E59+D59,0)</f>
        <v>0</v>
      </c>
      <c r="G59" s="99" t="n">
        <f aca="false">IF(F59=0,0,ROUND((+F59*12*$D$8+$D$7),0))</f>
        <v>0</v>
      </c>
      <c r="H59" s="100" t="n">
        <f aca="false">IF(F59*12&gt;$D$4,((F59*12-$D$4)*$D$6+$E$5),F59*12*$D$5)</f>
        <v>0</v>
      </c>
      <c r="I59" s="99" t="e">
        <f aca="false">VLOOKUP('Data Entry'!D60,'Proll Data'!$S$19:$T$74,2,FALSE())</f>
        <v>#N/A</v>
      </c>
      <c r="J59" s="101" t="n">
        <f aca="false">ROUND(+D59*$D$9*12,0)</f>
        <v>0</v>
      </c>
      <c r="K59" s="101" t="e">
        <f aca="false">ROUND(F59*12+I59,0)</f>
        <v>#N/A</v>
      </c>
      <c r="L59" s="102" t="e">
        <f aca="false">IF(F59*2+I59&gt;$D$4,(($D$4-(F59*2))*$D$5)+(((F59*2)-$D$4+I59)*$D$6),I59*$D$5)</f>
        <v>#N/A</v>
      </c>
      <c r="R59" s="14" t="s">
        <v>110</v>
      </c>
      <c r="S59" s="39" t="s">
        <v>60</v>
      </c>
      <c r="T59" s="104" t="n">
        <v>2875</v>
      </c>
    </row>
    <row r="60" customFormat="false" ht="12.75" hidden="false" customHeight="false" outlineLevel="0" collapsed="false">
      <c r="A60" s="0" t="str">
        <f aca="false">IF(ISBLANK('Data Entry'!C61)," ",('Data Entry'!B61))</f>
        <v> </v>
      </c>
      <c r="B60" s="98" t="str">
        <f aca="false">IF(ISTEXT('Data Entry'!C61),'Data Entry'!C61," ")</f>
        <v> </v>
      </c>
      <c r="C60" s="41" t="str">
        <f aca="false">IF(ISBLANK('Data Entry'!C61)," ",'Data Entry'!$B$4)</f>
        <v> </v>
      </c>
      <c r="D60" s="42" t="n">
        <f aca="false">'Data Entry'!E61</f>
        <v>0</v>
      </c>
      <c r="E60" s="99" t="n">
        <f aca="false">ROUND(D60*$E$3,0)</f>
        <v>0</v>
      </c>
      <c r="F60" s="99" t="n">
        <f aca="false">ROUND(+E60+D60,0)</f>
        <v>0</v>
      </c>
      <c r="G60" s="99" t="n">
        <f aca="false">IF(F60=0,0,ROUND((+F60*12*$D$8+$D$7),0))</f>
        <v>0</v>
      </c>
      <c r="H60" s="100" t="n">
        <f aca="false">IF(F60*12&gt;$D$4,((F60*12-$D$4)*$D$6+$E$5),F60*12*$D$5)</f>
        <v>0</v>
      </c>
      <c r="I60" s="99" t="e">
        <f aca="false">VLOOKUP('Data Entry'!D61,'Proll Data'!$S$19:$T$74,2,FALSE())</f>
        <v>#N/A</v>
      </c>
      <c r="J60" s="101" t="n">
        <f aca="false">ROUND(+D60*$D$9*12,0)</f>
        <v>0</v>
      </c>
      <c r="K60" s="101" t="e">
        <f aca="false">ROUND(F60*12+I60,0)</f>
        <v>#N/A</v>
      </c>
      <c r="L60" s="102" t="e">
        <f aca="false">IF(F60*2+I60&gt;$D$4,(($D$4-(F60*2))*$D$5)+(((F60*2)-$D$4+I60)*$D$6),I60*$D$5)</f>
        <v>#N/A</v>
      </c>
      <c r="R60" s="14" t="s">
        <v>110</v>
      </c>
      <c r="S60" s="39" t="s">
        <v>61</v>
      </c>
      <c r="T60" s="104" t="n">
        <v>6000</v>
      </c>
    </row>
    <row r="61" customFormat="false" ht="12.75" hidden="false" customHeight="false" outlineLevel="0" collapsed="false">
      <c r="A61" s="0" t="str">
        <f aca="false">IF(ISBLANK('Data Entry'!C62)," ",('Data Entry'!B62))</f>
        <v> </v>
      </c>
      <c r="B61" s="98" t="str">
        <f aca="false">IF(ISTEXT('Data Entry'!C62),'Data Entry'!C62," ")</f>
        <v> </v>
      </c>
      <c r="C61" s="41" t="str">
        <f aca="false">IF(ISBLANK('Data Entry'!C62)," ",'Data Entry'!$B$4)</f>
        <v> </v>
      </c>
      <c r="D61" s="42" t="n">
        <f aca="false">'Data Entry'!E62</f>
        <v>0</v>
      </c>
      <c r="E61" s="99" t="n">
        <f aca="false">ROUND(D61*$E$3,0)</f>
        <v>0</v>
      </c>
      <c r="F61" s="99" t="n">
        <f aca="false">ROUND(+E61+D61,0)</f>
        <v>0</v>
      </c>
      <c r="G61" s="99" t="n">
        <f aca="false">IF(F61=0,0,ROUND((+F61*12*$D$8+$D$7),0))</f>
        <v>0</v>
      </c>
      <c r="H61" s="100" t="n">
        <f aca="false">IF(F61*12&gt;$D$4,((F61*12-$D$4)*$D$6+$E$5),F61*12*$D$5)</f>
        <v>0</v>
      </c>
      <c r="I61" s="99" t="e">
        <f aca="false">VLOOKUP('Data Entry'!D62,'Proll Data'!$S$19:$T$74,2,FALSE())</f>
        <v>#N/A</v>
      </c>
      <c r="J61" s="101" t="n">
        <f aca="false">ROUND(+D61*$D$9*12,0)</f>
        <v>0</v>
      </c>
      <c r="K61" s="101" t="e">
        <f aca="false">ROUND(F61*12+I61,0)</f>
        <v>#N/A</v>
      </c>
      <c r="L61" s="102" t="e">
        <f aca="false">IF(F61*2+I61&gt;$D$4,(($D$4-(F61*2))*$D$5)+(((F61*2)-$D$4+I61)*$D$6),I61*$D$5)</f>
        <v>#N/A</v>
      </c>
      <c r="R61" s="14" t="s">
        <v>110</v>
      </c>
      <c r="S61" s="39" t="s">
        <v>62</v>
      </c>
      <c r="T61" s="104" t="n">
        <v>10269.5652173913</v>
      </c>
    </row>
    <row r="62" customFormat="false" ht="12.75" hidden="false" customHeight="false" outlineLevel="0" collapsed="false">
      <c r="A62" s="0" t="str">
        <f aca="false">IF(ISBLANK('Data Entry'!C63)," ",('Data Entry'!B63))</f>
        <v> </v>
      </c>
      <c r="B62" s="98" t="str">
        <f aca="false">IF(ISTEXT('Data Entry'!C63),'Data Entry'!C63," ")</f>
        <v> </v>
      </c>
      <c r="C62" s="41" t="str">
        <f aca="false">IF(ISBLANK('Data Entry'!C63)," ",'Data Entry'!$B$4)</f>
        <v> </v>
      </c>
      <c r="D62" s="42" t="n">
        <f aca="false">'Data Entry'!E63</f>
        <v>0</v>
      </c>
      <c r="E62" s="99" t="n">
        <f aca="false">ROUND(D62*$E$3,0)</f>
        <v>0</v>
      </c>
      <c r="F62" s="99" t="n">
        <f aca="false">ROUND(+E62+D62,0)</f>
        <v>0</v>
      </c>
      <c r="G62" s="99" t="n">
        <f aca="false">IF(F62=0,0,ROUND((+F62*12*$D$8+$D$7),0))</f>
        <v>0</v>
      </c>
      <c r="H62" s="100" t="n">
        <f aca="false">IF(F62*12&gt;$D$4,((F62*12-$D$4)*$D$6+$E$5),F62*12*$D$5)</f>
        <v>0</v>
      </c>
      <c r="I62" s="99" t="e">
        <f aca="false">VLOOKUP('Data Entry'!D63,'Proll Data'!$S$19:$T$74,2,FALSE())</f>
        <v>#N/A</v>
      </c>
      <c r="J62" s="101" t="n">
        <f aca="false">ROUND(+D62*$D$9*12,0)</f>
        <v>0</v>
      </c>
      <c r="K62" s="101" t="e">
        <f aca="false">ROUND(F62*12+I62,0)</f>
        <v>#N/A</v>
      </c>
      <c r="L62" s="102" t="e">
        <f aca="false">IF(F62*2+I62&gt;$D$4,(($D$4-(F62*2))*$D$5)+(((F62*2)-$D$4+I62)*$D$6),I62*$D$5)</f>
        <v>#N/A</v>
      </c>
      <c r="R62" s="14" t="s">
        <v>110</v>
      </c>
      <c r="S62" s="39" t="s">
        <v>63</v>
      </c>
      <c r="T62" s="104" t="n">
        <v>13828.5714285714</v>
      </c>
    </row>
    <row r="63" customFormat="false" ht="12.75" hidden="false" customHeight="false" outlineLevel="0" collapsed="false">
      <c r="A63" s="0" t="str">
        <f aca="false">IF(ISBLANK('Data Entry'!C64)," ",('Data Entry'!B64))</f>
        <v> </v>
      </c>
      <c r="B63" s="98" t="str">
        <f aca="false">IF(ISTEXT('Data Entry'!C64),'Data Entry'!C64," ")</f>
        <v> </v>
      </c>
      <c r="C63" s="41" t="str">
        <f aca="false">IF(ISBLANK('Data Entry'!C64)," ",'Data Entry'!$B$4)</f>
        <v> </v>
      </c>
      <c r="D63" s="42" t="n">
        <f aca="false">'Data Entry'!E64</f>
        <v>0</v>
      </c>
      <c r="E63" s="99" t="n">
        <f aca="false">ROUND(D63*$E$3,0)</f>
        <v>0</v>
      </c>
      <c r="F63" s="99" t="n">
        <f aca="false">ROUND(+E63+D63,0)</f>
        <v>0</v>
      </c>
      <c r="G63" s="99" t="n">
        <f aca="false">IF(F63=0,0,ROUND((+F63*12*$D$8+$D$7),0))</f>
        <v>0</v>
      </c>
      <c r="H63" s="100" t="n">
        <f aca="false">IF(F63*12&gt;$D$4,((F63*12-$D$4)*$D$6+$E$5),F63*12*$D$5)</f>
        <v>0</v>
      </c>
      <c r="I63" s="99" t="e">
        <f aca="false">VLOOKUP('Data Entry'!D64,'Proll Data'!$S$19:$T$74,2,FALSE())</f>
        <v>#N/A</v>
      </c>
      <c r="J63" s="101" t="n">
        <f aca="false">ROUND(+D63*$D$9*12,0)</f>
        <v>0</v>
      </c>
      <c r="K63" s="101" t="e">
        <f aca="false">ROUND(F63*12+I63,0)</f>
        <v>#N/A</v>
      </c>
      <c r="L63" s="102" t="e">
        <f aca="false">IF(F63*2+I63&gt;$D$4,(($D$4-(F63*2))*$D$5)+(((F63*2)-$D$4+I63)*$D$6),I63*$D$5)</f>
        <v>#N/A</v>
      </c>
      <c r="R63" s="14" t="s">
        <v>110</v>
      </c>
      <c r="S63" s="39" t="s">
        <v>64</v>
      </c>
      <c r="T63" s="104" t="n">
        <v>25250</v>
      </c>
    </row>
    <row r="64" customFormat="false" ht="12.75" hidden="false" customHeight="false" outlineLevel="0" collapsed="false">
      <c r="A64" s="0" t="str">
        <f aca="false">IF(ISBLANK('Data Entry'!C65)," ",('Data Entry'!B65))</f>
        <v> </v>
      </c>
      <c r="B64" s="98" t="str">
        <f aca="false">IF(ISTEXT('Data Entry'!C65),'Data Entry'!C65," ")</f>
        <v> </v>
      </c>
      <c r="C64" s="41" t="str">
        <f aca="false">IF(ISBLANK('Data Entry'!C65)," ",'Data Entry'!$B$4)</f>
        <v> </v>
      </c>
      <c r="D64" s="42" t="n">
        <f aca="false">'Data Entry'!E65</f>
        <v>0</v>
      </c>
      <c r="E64" s="99" t="n">
        <f aca="false">ROUND(D64*$E$3,0)</f>
        <v>0</v>
      </c>
      <c r="F64" s="99" t="n">
        <f aca="false">ROUND(+E64+D64,0)</f>
        <v>0</v>
      </c>
      <c r="G64" s="99" t="n">
        <f aca="false">IF(F64=0,0,ROUND((+F64*12*$D$8+$D$7),0))</f>
        <v>0</v>
      </c>
      <c r="H64" s="100" t="n">
        <f aca="false">IF(F64*12&gt;$D$4,((F64*12-$D$4)*$D$6+$E$5),F64*12*$D$5)</f>
        <v>0</v>
      </c>
      <c r="I64" s="99" t="e">
        <f aca="false">VLOOKUP('Data Entry'!D65,'Proll Data'!$S$19:$T$74,2,FALSE())</f>
        <v>#N/A</v>
      </c>
      <c r="J64" s="101" t="n">
        <f aca="false">ROUND(+D64*$D$9*12,0)</f>
        <v>0</v>
      </c>
      <c r="K64" s="101" t="e">
        <f aca="false">ROUND(F64*12+I64,0)</f>
        <v>#N/A</v>
      </c>
      <c r="L64" s="102" t="e">
        <f aca="false">IF(F64*2+I64&gt;$D$4,(($D$4-(F64*2))*$D$5)+(((F64*2)-$D$4+I64)*$D$6),I64*$D$5)</f>
        <v>#N/A</v>
      </c>
      <c r="R64" s="14" t="s">
        <v>110</v>
      </c>
      <c r="S64" s="39" t="s">
        <v>65</v>
      </c>
      <c r="T64" s="104" t="n">
        <v>6852.5</v>
      </c>
    </row>
    <row r="65" customFormat="false" ht="12.75" hidden="false" customHeight="false" outlineLevel="0" collapsed="false">
      <c r="B65" s="98" t="str">
        <f aca="false">IF(ISTEXT('Data Entry'!C66),'Data Entry'!C66," ")</f>
        <v> </v>
      </c>
      <c r="C65" s="41" t="str">
        <f aca="false">IF(ISBLANK('Data Entry'!C66)," ",'Data Entry'!$B$4)</f>
        <v> </v>
      </c>
      <c r="D65" s="42" t="n">
        <f aca="false">'Data Entry'!E66</f>
        <v>0</v>
      </c>
      <c r="E65" s="99" t="n">
        <f aca="false">ROUND(D65*$E$3,0)</f>
        <v>0</v>
      </c>
      <c r="F65" s="99" t="n">
        <f aca="false">ROUND(+E65+D65,0)</f>
        <v>0</v>
      </c>
      <c r="G65" s="99" t="n">
        <f aca="false">IF(F65=0,0,ROUND((+F65*12*$D$8+$D$7),0))</f>
        <v>0</v>
      </c>
      <c r="H65" s="100" t="n">
        <f aca="false">IF(F65*12&gt;$D$4,((F65*12-$D$4)*$D$6+$E$5),F65*12*$D$5)</f>
        <v>0</v>
      </c>
      <c r="I65" s="99" t="e">
        <f aca="false">VLOOKUP('Data Entry'!D66,'Proll Data'!$S$19:$T$74,2,FALSE())</f>
        <v>#N/A</v>
      </c>
      <c r="J65" s="101" t="n">
        <f aca="false">ROUND(+D65*$D$9*12,0)</f>
        <v>0</v>
      </c>
      <c r="K65" s="101" t="e">
        <f aca="false">ROUND(F65*12+I65,0)</f>
        <v>#N/A</v>
      </c>
      <c r="L65" s="102" t="e">
        <f aca="false">IF(F65*2+I65&gt;$D$4,(($D$4-(F65*2))*$D$5)+(((F65*2)-$D$4+I65)*$D$6),I65*$D$5)</f>
        <v>#N/A</v>
      </c>
      <c r="R65" s="14" t="s">
        <v>110</v>
      </c>
      <c r="S65" s="39" t="s">
        <v>66</v>
      </c>
      <c r="T65" s="104" t="n">
        <v>15458.2142857143</v>
      </c>
    </row>
    <row r="66" customFormat="false" ht="12.75" hidden="false" customHeight="false" outlineLevel="0" collapsed="false">
      <c r="B66" s="98" t="str">
        <f aca="false">IF(ISTEXT('Data Entry'!C67),'Data Entry'!C67," ")</f>
        <v> </v>
      </c>
      <c r="C66" s="41" t="str">
        <f aca="false">IF(ISBLANK('Data Entry'!C67)," ",'Data Entry'!$B$4)</f>
        <v> </v>
      </c>
      <c r="D66" s="42" t="n">
        <f aca="false">'Data Entry'!E67</f>
        <v>0</v>
      </c>
      <c r="E66" s="99" t="n">
        <f aca="false">ROUND(D66*$E$3,0)</f>
        <v>0</v>
      </c>
      <c r="F66" s="99" t="n">
        <f aca="false">ROUND(+E66+D66,0)</f>
        <v>0</v>
      </c>
      <c r="G66" s="99" t="n">
        <f aca="false">IF(F66=0,0,ROUND((+F66*12*$D$8+$D$7),0))</f>
        <v>0</v>
      </c>
      <c r="H66" s="100" t="n">
        <f aca="false">IF(F66*12&gt;$D$4,((F66*12-$D$4)*$D$6+$E$5),F66*12*$D$5)</f>
        <v>0</v>
      </c>
      <c r="I66" s="99" t="e">
        <f aca="false">VLOOKUP('Data Entry'!D67,'Proll Data'!$S$19:$T$74,2,FALSE())</f>
        <v>#N/A</v>
      </c>
      <c r="J66" s="101" t="n">
        <f aca="false">ROUND(+D66*$D$9*12,0)</f>
        <v>0</v>
      </c>
      <c r="K66" s="101" t="e">
        <f aca="false">ROUND(F66*12+I66,0)</f>
        <v>#N/A</v>
      </c>
      <c r="L66" s="102" t="e">
        <f aca="false">IF(F66*2+I66&gt;$D$4,(($D$4-(F66*2))*$D$5)+(((F66*2)-$D$4+I66)*$D$6),I66*$D$5)</f>
        <v>#N/A</v>
      </c>
      <c r="R66" s="14" t="s">
        <v>110</v>
      </c>
      <c r="S66" s="39" t="s">
        <v>67</v>
      </c>
      <c r="T66" s="104" t="n">
        <v>24233.75</v>
      </c>
    </row>
    <row r="67" customFormat="false" ht="12.75" hidden="false" customHeight="false" outlineLevel="0" collapsed="false">
      <c r="B67" s="98" t="str">
        <f aca="false">IF(ISTEXT('Data Entry'!C68),'Data Entry'!C68," ")</f>
        <v> </v>
      </c>
      <c r="C67" s="41" t="str">
        <f aca="false">IF(ISBLANK('Data Entry'!C68)," ",'Data Entry'!$B$4)</f>
        <v> </v>
      </c>
      <c r="D67" s="42" t="n">
        <f aca="false">'Data Entry'!E68</f>
        <v>0</v>
      </c>
      <c r="E67" s="99" t="n">
        <f aca="false">ROUND(D67*$E$3,0)</f>
        <v>0</v>
      </c>
      <c r="F67" s="99" t="n">
        <f aca="false">ROUND(+E67+D67,0)</f>
        <v>0</v>
      </c>
      <c r="G67" s="99" t="n">
        <f aca="false">IF(F67=0,0,ROUND((+F67*12*$D$8+$D$7),0))</f>
        <v>0</v>
      </c>
      <c r="H67" s="100" t="n">
        <f aca="false">IF(F67*12&gt;$D$4,((F67*12-$D$4)*$D$6+$E$5),F67*12*$D$5)</f>
        <v>0</v>
      </c>
      <c r="I67" s="99" t="e">
        <f aca="false">VLOOKUP('Data Entry'!D68,'Proll Data'!$S$19:$T$74,2,FALSE())</f>
        <v>#N/A</v>
      </c>
      <c r="J67" s="101" t="n">
        <f aca="false">ROUND(+D67*$D$9*12,0)</f>
        <v>0</v>
      </c>
      <c r="K67" s="101" t="e">
        <f aca="false">ROUND(F67*12+I67,0)</f>
        <v>#N/A</v>
      </c>
      <c r="L67" s="102" t="e">
        <f aca="false">IF(F67*2+I67&gt;$D$4,(($D$4-(F67*2))*$D$5)+(((F67*2)-$D$4+I67)*$D$6),I67*$D$5)</f>
        <v>#N/A</v>
      </c>
      <c r="R67" s="14" t="s">
        <v>110</v>
      </c>
      <c r="S67" s="39" t="s">
        <v>68</v>
      </c>
      <c r="T67" s="104" t="n">
        <v>51750</v>
      </c>
    </row>
    <row r="68" customFormat="false" ht="12.75" hidden="false" customHeight="false" outlineLevel="0" collapsed="false">
      <c r="B68" s="98" t="str">
        <f aca="false">IF(ISTEXT('Data Entry'!C69),'Data Entry'!C69," ")</f>
        <v> </v>
      </c>
      <c r="C68" s="41" t="str">
        <f aca="false">IF(ISBLANK('Data Entry'!C69)," ",'Data Entry'!$B$4)</f>
        <v> </v>
      </c>
      <c r="D68" s="42" t="n">
        <f aca="false">'Data Entry'!E69</f>
        <v>0</v>
      </c>
      <c r="E68" s="99" t="n">
        <f aca="false">ROUND(D68*$E$3,0)</f>
        <v>0</v>
      </c>
      <c r="F68" s="99" t="n">
        <f aca="false">ROUND(+E68+D68,0)</f>
        <v>0</v>
      </c>
      <c r="G68" s="99" t="n">
        <f aca="false">IF(F68=0,0,ROUND((+F68*12*$D$8+$D$7),0))</f>
        <v>0</v>
      </c>
      <c r="H68" s="100" t="n">
        <f aca="false">IF(F68*12&gt;$D$4,((F68*12-$D$4)*$D$6+$E$5),F68*12*$D$5)</f>
        <v>0</v>
      </c>
      <c r="I68" s="99" t="e">
        <f aca="false">VLOOKUP('Data Entry'!D69,'Proll Data'!$S$19:$T$74,2,FALSE())</f>
        <v>#N/A</v>
      </c>
      <c r="J68" s="101" t="n">
        <f aca="false">ROUND(+D68*$D$9*12,0)</f>
        <v>0</v>
      </c>
      <c r="K68" s="101" t="e">
        <f aca="false">ROUND(F68*12+I68,0)</f>
        <v>#N/A</v>
      </c>
      <c r="L68" s="102" t="e">
        <f aca="false">IF(F68*2+I68&gt;$D$4,(($D$4-(F68*2))*$D$5)+(((F68*2)-$D$4+I68)*$D$6),I68*$D$5)</f>
        <v>#N/A</v>
      </c>
      <c r="R68" s="14" t="s">
        <v>110</v>
      </c>
      <c r="S68" s="39" t="s">
        <v>69</v>
      </c>
      <c r="T68" s="104" t="n">
        <v>10300</v>
      </c>
    </row>
    <row r="69" customFormat="false" ht="12.75" hidden="false" customHeight="false" outlineLevel="0" collapsed="false">
      <c r="B69" s="98" t="str">
        <f aca="false">IF(ISTEXT('Data Entry'!C70),'Data Entry'!C70," ")</f>
        <v> </v>
      </c>
      <c r="C69" s="41" t="str">
        <f aca="false">IF(ISBLANK('Data Entry'!C70)," ",'Data Entry'!$B$4)</f>
        <v> </v>
      </c>
      <c r="D69" s="42" t="n">
        <f aca="false">'Data Entry'!E70</f>
        <v>0</v>
      </c>
      <c r="E69" s="99" t="n">
        <f aca="false">ROUND(D69*$E$3,0)</f>
        <v>0</v>
      </c>
      <c r="F69" s="99" t="n">
        <f aca="false">ROUND(+E69+D69,0)</f>
        <v>0</v>
      </c>
      <c r="G69" s="99" t="n">
        <f aca="false">IF(F69=0,0,ROUND((+F69*12*$D$8+$D$7),0))</f>
        <v>0</v>
      </c>
      <c r="H69" s="100" t="n">
        <f aca="false">IF(F69*12&gt;$D$4,((F69*12-$D$4)*$D$6+$E$5),F69*12*$D$5)</f>
        <v>0</v>
      </c>
      <c r="I69" s="99" t="e">
        <f aca="false">VLOOKUP('Data Entry'!D70,'Proll Data'!$S$19:$T$74,2,FALSE())</f>
        <v>#N/A</v>
      </c>
      <c r="J69" s="101" t="n">
        <f aca="false">ROUND(+D69*$D$9*12,0)</f>
        <v>0</v>
      </c>
      <c r="K69" s="101" t="e">
        <f aca="false">ROUND(F69*12+I69,0)</f>
        <v>#N/A</v>
      </c>
      <c r="L69" s="102" t="e">
        <f aca="false">IF(F69*2+I69&gt;$D$4,(($D$4-(F69*2))*$D$5)+(((F69*2)-$D$4+I69)*$D$6),I69*$D$5)</f>
        <v>#N/A</v>
      </c>
      <c r="R69" s="14" t="s">
        <v>110</v>
      </c>
      <c r="S69" s="39" t="s">
        <v>70</v>
      </c>
      <c r="T69" s="104" t="n">
        <v>25333.3333333333</v>
      </c>
    </row>
    <row r="70" customFormat="false" ht="12.75" hidden="false" customHeight="false" outlineLevel="0" collapsed="false">
      <c r="B70" s="98" t="str">
        <f aca="false">IF(ISTEXT('Data Entry'!C71),'Data Entry'!C71," ")</f>
        <v> </v>
      </c>
      <c r="C70" s="41" t="str">
        <f aca="false">IF(ISBLANK('Data Entry'!C71)," ",'Data Entry'!$B$4)</f>
        <v> </v>
      </c>
      <c r="D70" s="42" t="n">
        <f aca="false">'Data Entry'!E71</f>
        <v>0</v>
      </c>
      <c r="E70" s="99" t="n">
        <f aca="false">ROUND(D70*$E$3,0)</f>
        <v>0</v>
      </c>
      <c r="F70" s="99" t="n">
        <f aca="false">ROUND(+E70+D70,0)</f>
        <v>0</v>
      </c>
      <c r="G70" s="99" t="n">
        <f aca="false">IF(F70=0,0,ROUND((+F70*12*$D$8+$D$7),0))</f>
        <v>0</v>
      </c>
      <c r="H70" s="100" t="n">
        <f aca="false">IF(F70*12&gt;$D$4,((F70*12-$D$4)*$D$6+$E$5),F70*12*$D$5)</f>
        <v>0</v>
      </c>
      <c r="I70" s="99" t="e">
        <f aca="false">VLOOKUP('Data Entry'!D71,'Proll Data'!$S$19:$T$74,2,FALSE())</f>
        <v>#N/A</v>
      </c>
      <c r="J70" s="101" t="n">
        <f aca="false">ROUND(+D70*$D$9*12,0)</f>
        <v>0</v>
      </c>
      <c r="K70" s="101" t="e">
        <f aca="false">ROUND(F70*12+I70,0)</f>
        <v>#N/A</v>
      </c>
      <c r="L70" s="102" t="e">
        <f aca="false">IF(F70*2+I70&gt;$D$4,(($D$4-(F70*2))*$D$5)+(((F70*2)-$D$4+I70)*$D$6),I70*$D$5)</f>
        <v>#N/A</v>
      </c>
      <c r="R70" s="14" t="s">
        <v>110</v>
      </c>
      <c r="S70" s="39" t="s">
        <v>71</v>
      </c>
      <c r="T70" s="104" t="n">
        <v>1455</v>
      </c>
    </row>
    <row r="71" customFormat="false" ht="12.75" hidden="false" customHeight="false" outlineLevel="0" collapsed="false">
      <c r="A71" s="0" t="str">
        <f aca="false">IF(ISBLANK('Data Entry'!C66)," ",('Data Entry'!B66))</f>
        <v> </v>
      </c>
      <c r="B71" s="105" t="str">
        <f aca="false">IF(ISTEXT('Data Entry'!C72),'Data Entry'!C72," ")</f>
        <v> </v>
      </c>
      <c r="C71" s="45" t="str">
        <f aca="false">IF(ISBLANK('Data Entry'!C72)," ",'Data Entry'!$B$4)</f>
        <v> </v>
      </c>
      <c r="D71" s="106" t="n">
        <f aca="false">'Data Entry'!E72</f>
        <v>0</v>
      </c>
      <c r="E71" s="107" t="n">
        <f aca="false">ROUND(D71*$E$3,0)</f>
        <v>0</v>
      </c>
      <c r="F71" s="107" t="n">
        <f aca="false">ROUND(+E71+D71,0)</f>
        <v>0</v>
      </c>
      <c r="G71" s="107" t="n">
        <f aca="false">IF(F71=0,0,ROUND((+F71*12*$D$8+$D$7),0))</f>
        <v>0</v>
      </c>
      <c r="H71" s="108" t="n">
        <f aca="false">IF(F71*12&gt;$D$4,((F71*12-$D$4)*$D$6+$E$5),F71*12*$D$5)</f>
        <v>0</v>
      </c>
      <c r="I71" s="107" t="e">
        <f aca="false">VLOOKUP('Data Entry'!D72,'Proll Data'!$S$19:$T$74,2,FALSE())</f>
        <v>#N/A</v>
      </c>
      <c r="J71" s="109" t="n">
        <f aca="false">ROUND(+D71*$D$9*12,0)</f>
        <v>0</v>
      </c>
      <c r="K71" s="109" t="e">
        <f aca="false">ROUND(F71*12+I71,0)</f>
        <v>#N/A</v>
      </c>
      <c r="L71" s="110" t="e">
        <f aca="false">IF(F71*2+I71&gt;$D$4,(($D$4-(F71*2))*$D$5)+(((F71*2)-$D$4+I71)*$D$6),I71*$D$5)</f>
        <v>#N/A</v>
      </c>
      <c r="R71" s="14" t="s">
        <v>110</v>
      </c>
      <c r="S71" s="39" t="s">
        <v>72</v>
      </c>
      <c r="T71" s="104" t="n">
        <v>1600</v>
      </c>
    </row>
    <row r="72" customFormat="false" ht="12.75" hidden="false" customHeight="true" outlineLevel="0" collapsed="false">
      <c r="H72" s="72"/>
      <c r="J72" s="71"/>
      <c r="K72" s="71"/>
      <c r="R72" s="14" t="s">
        <v>110</v>
      </c>
      <c r="S72" s="39" t="s">
        <v>73</v>
      </c>
      <c r="T72" s="104" t="n">
        <v>2922.27272727273</v>
      </c>
    </row>
    <row r="73" customFormat="false" ht="12.75" hidden="false" customHeight="false" outlineLevel="0" collapsed="false">
      <c r="B73" s="111"/>
      <c r="C73" s="111"/>
      <c r="D73" s="112" t="n">
        <f aca="false">SUM(D16:D72)</f>
        <v>21662.83</v>
      </c>
      <c r="E73" s="113" t="n">
        <f aca="false">SUM(E16:E71)</f>
        <v>921</v>
      </c>
      <c r="F73" s="113" t="n">
        <f aca="false">SUM(F16:F71)</f>
        <v>22584</v>
      </c>
      <c r="G73" s="113" t="n">
        <f aca="false">SUM(G16:G71)</f>
        <v>40340</v>
      </c>
      <c r="H73" s="112" t="n">
        <f aca="false">SUM(H16:H71)</f>
        <v>19661.844</v>
      </c>
      <c r="I73" s="113" t="n">
        <f aca="false">SUMIF(I16:I71,"&gt;0",I16:I71)</f>
        <v>32085.0872556423</v>
      </c>
      <c r="J73" s="114" t="n">
        <f aca="false">SUM(J16:J71)</f>
        <v>0</v>
      </c>
      <c r="K73" s="113" t="n">
        <f aca="false">SUMIF(K16:K71,"&gt;0",K16:K71)</f>
        <v>303093</v>
      </c>
      <c r="L73" s="113" t="n">
        <f aca="false">SUMIF(L16:L71,"&gt;0",L16:L71)</f>
        <v>2470.55171868445</v>
      </c>
      <c r="R73" s="14" t="s">
        <v>110</v>
      </c>
      <c r="S73" s="39" t="s">
        <v>74</v>
      </c>
      <c r="T73" s="104" t="n">
        <v>9000</v>
      </c>
    </row>
    <row r="74" customFormat="false" ht="12.75" hidden="false" customHeight="false" outlineLevel="0" collapsed="false">
      <c r="R74" s="14" t="s">
        <v>110</v>
      </c>
      <c r="S74" s="39" t="s">
        <v>75</v>
      </c>
      <c r="T74" s="104" t="n">
        <v>5000</v>
      </c>
    </row>
    <row r="75" customFormat="false" ht="12.75" hidden="false" customHeight="false" outlineLevel="0" collapsed="false">
      <c r="T75" s="115"/>
    </row>
    <row r="76" customFormat="false" ht="12.75" hidden="false" customHeight="false" outlineLevel="0" collapsed="false">
      <c r="P76" s="116"/>
      <c r="T76" s="115"/>
    </row>
    <row r="77" customFormat="false" ht="12.75" hidden="false" customHeight="false" outlineLevel="0" collapsed="false">
      <c r="P77" s="116"/>
      <c r="T77" s="115"/>
    </row>
    <row r="78" customFormat="false" ht="12.75" hidden="false" customHeight="false" outlineLevel="0" collapsed="false">
      <c r="T78" s="115"/>
    </row>
    <row r="79" customFormat="false" ht="12.75" hidden="false" customHeight="false" outlineLevel="0" collapsed="false">
      <c r="T79" s="115"/>
    </row>
    <row r="80" customFormat="false" ht="12.75" hidden="false" customHeight="false" outlineLevel="0" collapsed="false">
      <c r="T80" s="115"/>
    </row>
  </sheetData>
  <sheetProtection sheet="true" password="cc4d" objects="true" scenarios="true"/>
  <printOptions headings="false" gridLines="false" gridLinesSet="true" horizontalCentered="false" verticalCentered="false"/>
  <pageMargins left="0.520138888888889" right="0.329861111111111" top="0.420138888888889" bottom="0.339583333333333" header="0.220138888888889"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U1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16" topLeftCell="D17" activePane="bottomRight" state="frozen"/>
      <selection pane="topLeft" activeCell="A1" activeCellId="0" sqref="A1"/>
      <selection pane="topRight" activeCell="D1" activeCellId="0" sqref="D1"/>
      <selection pane="bottomLeft" activeCell="A17" activeCellId="0" sqref="A17"/>
      <selection pane="bottomRight" activeCell="R4" activeCellId="0" sqref="R4"/>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23.99"/>
    <col collapsed="false" customWidth="true" hidden="false" outlineLevel="0" max="3" min="3" style="0" width="7.7"/>
    <col collapsed="false" customWidth="true" hidden="false" outlineLevel="0" max="4" min="4" style="0" width="6.28"/>
    <col collapsed="false" customWidth="true" hidden="false" outlineLevel="0" max="5" min="5" style="0" width="8.28"/>
    <col collapsed="false" customWidth="true" hidden="false" outlineLevel="0" max="6" min="6" style="0" width="5.99"/>
    <col collapsed="false" customWidth="true" hidden="false" outlineLevel="0" max="7" min="7" style="0" width="6.99"/>
    <col collapsed="false" customWidth="true" hidden="false" outlineLevel="0" max="8" min="8" style="0" width="7.99"/>
    <col collapsed="false" customWidth="true" hidden="false" outlineLevel="0" max="9" min="9" style="0" width="6.99"/>
    <col collapsed="false" customWidth="true" hidden="false" outlineLevel="0" max="10" min="10" style="0" width="6.28"/>
    <col collapsed="false" customWidth="true" hidden="false" outlineLevel="0" max="11" min="11" style="0" width="4.99"/>
    <col collapsed="false" customWidth="true" hidden="false" outlineLevel="0" max="13" min="12" style="0" width="6.85"/>
    <col collapsed="false" customWidth="true" hidden="false" outlineLevel="0" max="14" min="14" style="0" width="4.7"/>
    <col collapsed="false" customWidth="true" hidden="false" outlineLevel="0" max="16" min="15" style="0" width="6.85"/>
    <col collapsed="false" customWidth="true" hidden="false" outlineLevel="0" max="17" min="17" style="0" width="8.41"/>
    <col collapsed="false" customWidth="true" hidden="false" outlineLevel="0" max="18" min="18" style="0" width="0.85"/>
    <col collapsed="false" customWidth="true" hidden="false" outlineLevel="0" max="19" min="19" style="117" width="9.56"/>
    <col collapsed="false" customWidth="true" hidden="false" outlineLevel="0" max="20" min="20" style="117" width="9.14"/>
  </cols>
  <sheetData>
    <row r="2" customFormat="false" ht="12.75" hidden="false" customHeight="false" outlineLevel="0" collapsed="false">
      <c r="B2" s="118" t="s">
        <v>111</v>
      </c>
      <c r="C2" s="118"/>
      <c r="E2" s="119" t="s">
        <v>112</v>
      </c>
      <c r="F2" s="120"/>
      <c r="G2" s="121"/>
      <c r="J2" s="122" t="s">
        <v>113</v>
      </c>
      <c r="K2" s="122"/>
      <c r="L2" s="122"/>
      <c r="M2" s="122"/>
      <c r="N2" s="122"/>
      <c r="O2" s="122"/>
      <c r="S2" s="0"/>
      <c r="U2" s="117"/>
    </row>
    <row r="3" customFormat="false" ht="4.5" hidden="false" customHeight="true" outlineLevel="0" collapsed="false">
      <c r="B3" s="123"/>
      <c r="C3" s="124"/>
      <c r="E3" s="123"/>
      <c r="F3" s="125"/>
      <c r="G3" s="124"/>
      <c r="J3" s="123"/>
      <c r="K3" s="125"/>
      <c r="L3" s="125"/>
      <c r="M3" s="125"/>
      <c r="N3" s="125"/>
      <c r="O3" s="124"/>
      <c r="S3" s="0"/>
      <c r="U3" s="117"/>
    </row>
    <row r="4" customFormat="false" ht="12.75" hidden="false" customHeight="false" outlineLevel="0" collapsed="false">
      <c r="B4" s="126" t="s">
        <v>114</v>
      </c>
      <c r="C4" s="127" t="n">
        <v>0</v>
      </c>
      <c r="D4" s="128"/>
      <c r="E4" s="119" t="s">
        <v>115</v>
      </c>
      <c r="F4" s="129"/>
      <c r="G4" s="130" t="n">
        <v>0.02</v>
      </c>
      <c r="J4" s="131" t="s">
        <v>116</v>
      </c>
      <c r="K4" s="132"/>
      <c r="L4" s="132"/>
      <c r="M4" s="132" t="s">
        <v>117</v>
      </c>
      <c r="N4" s="132"/>
      <c r="O4" s="133"/>
      <c r="S4" s="0"/>
      <c r="U4" s="117"/>
    </row>
    <row r="5" customFormat="false" ht="12.75" hidden="false" customHeight="false" outlineLevel="0" collapsed="false">
      <c r="B5" s="134" t="s">
        <v>118</v>
      </c>
      <c r="C5" s="135" t="n">
        <v>0</v>
      </c>
      <c r="D5" s="128"/>
      <c r="J5" s="136" t="s">
        <v>119</v>
      </c>
      <c r="K5" s="137"/>
      <c r="L5" s="137"/>
      <c r="M5" s="137" t="s">
        <v>117</v>
      </c>
      <c r="N5" s="137"/>
      <c r="O5" s="138"/>
      <c r="S5" s="0"/>
      <c r="U5" s="117"/>
    </row>
    <row r="6" customFormat="false" ht="12.75" hidden="false" customHeight="false" outlineLevel="0" collapsed="false">
      <c r="B6" s="134" t="s">
        <v>120</v>
      </c>
      <c r="C6" s="135" t="n">
        <v>0</v>
      </c>
      <c r="D6" s="128"/>
      <c r="J6" s="136" t="s">
        <v>121</v>
      </c>
      <c r="K6" s="137"/>
      <c r="L6" s="137"/>
      <c r="M6" s="137" t="s">
        <v>117</v>
      </c>
      <c r="N6" s="137"/>
      <c r="O6" s="138"/>
      <c r="S6" s="0"/>
      <c r="U6" s="117"/>
    </row>
    <row r="7" customFormat="false" ht="12.75" hidden="false" customHeight="false" outlineLevel="0" collapsed="false">
      <c r="B7" s="134" t="s">
        <v>122</v>
      </c>
      <c r="C7" s="135" t="n">
        <v>0</v>
      </c>
      <c r="D7" s="128"/>
      <c r="J7" s="136" t="s">
        <v>123</v>
      </c>
      <c r="K7" s="137"/>
      <c r="L7" s="137"/>
      <c r="M7" s="137" t="s">
        <v>117</v>
      </c>
      <c r="N7" s="137"/>
      <c r="O7" s="138"/>
      <c r="S7" s="0"/>
      <c r="U7" s="117"/>
    </row>
    <row r="8" customFormat="false" ht="12.75" hidden="false" customHeight="false" outlineLevel="0" collapsed="false">
      <c r="B8" s="134" t="s">
        <v>124</v>
      </c>
      <c r="C8" s="135" t="n">
        <v>0</v>
      </c>
      <c r="J8" s="136" t="s">
        <v>125</v>
      </c>
      <c r="K8" s="137"/>
      <c r="L8" s="137"/>
      <c r="M8" s="137" t="s">
        <v>117</v>
      </c>
      <c r="N8" s="137"/>
      <c r="O8" s="138"/>
      <c r="S8" s="0"/>
      <c r="U8" s="117"/>
    </row>
    <row r="9" customFormat="false" ht="12.75" hidden="false" customHeight="false" outlineLevel="0" collapsed="false">
      <c r="B9" s="139" t="s">
        <v>126</v>
      </c>
      <c r="C9" s="140" t="n">
        <v>0</v>
      </c>
      <c r="J9" s="136" t="s">
        <v>127</v>
      </c>
      <c r="K9" s="137"/>
      <c r="L9" s="137"/>
      <c r="M9" s="137" t="s">
        <v>117</v>
      </c>
      <c r="N9" s="137"/>
      <c r="O9" s="138"/>
      <c r="S9" s="0"/>
      <c r="U9" s="117"/>
    </row>
    <row r="10" customFormat="false" ht="12.75" hidden="false" customHeight="false" outlineLevel="0" collapsed="false">
      <c r="B10" s="47"/>
      <c r="C10" s="141"/>
      <c r="J10" s="136" t="s">
        <v>128</v>
      </c>
      <c r="K10" s="137"/>
      <c r="L10" s="137"/>
      <c r="M10" s="137" t="s">
        <v>117</v>
      </c>
      <c r="N10" s="137"/>
      <c r="O10" s="138"/>
      <c r="S10" s="0"/>
      <c r="U10" s="117"/>
    </row>
    <row r="11" customFormat="false" ht="12.75" hidden="false" customHeight="false" outlineLevel="0" collapsed="false">
      <c r="J11" s="142" t="s">
        <v>129</v>
      </c>
      <c r="K11" s="143"/>
      <c r="L11" s="143"/>
      <c r="M11" s="143" t="s">
        <v>117</v>
      </c>
      <c r="N11" s="143"/>
      <c r="O11" s="144"/>
      <c r="S11" s="0"/>
      <c r="U11" s="117"/>
    </row>
    <row r="13" customFormat="false" ht="12.75" hidden="false" customHeight="false" outlineLevel="0" collapsed="false">
      <c r="B13" s="118" t="s">
        <v>130</v>
      </c>
      <c r="C13" s="118"/>
      <c r="D13" s="145" t="s">
        <v>131</v>
      </c>
      <c r="E13" s="145"/>
      <c r="F13" s="145"/>
      <c r="G13" s="145"/>
      <c r="H13" s="145"/>
      <c r="I13" s="145"/>
      <c r="J13" s="122" t="s">
        <v>132</v>
      </c>
      <c r="K13" s="122"/>
      <c r="L13" s="122"/>
      <c r="M13" s="122"/>
      <c r="N13" s="122"/>
      <c r="O13" s="122"/>
      <c r="P13" s="122"/>
      <c r="Q13" s="122"/>
      <c r="S13" s="146"/>
    </row>
    <row r="14" customFormat="false" ht="12.75" hidden="false" customHeight="false" outlineLevel="0" collapsed="false">
      <c r="B14" s="134"/>
      <c r="C14" s="147"/>
      <c r="D14" s="147"/>
      <c r="E14" s="147"/>
      <c r="F14" s="147" t="s">
        <v>133</v>
      </c>
      <c r="G14" s="147"/>
      <c r="H14" s="147"/>
      <c r="I14" s="147" t="s">
        <v>134</v>
      </c>
      <c r="J14" s="148" t="s">
        <v>135</v>
      </c>
      <c r="K14" s="148" t="s">
        <v>136</v>
      </c>
      <c r="L14" s="148"/>
      <c r="M14" s="148" t="s">
        <v>137</v>
      </c>
      <c r="N14" s="148"/>
      <c r="O14" s="149" t="s">
        <v>138</v>
      </c>
      <c r="P14" s="149" t="s">
        <v>139</v>
      </c>
      <c r="Q14" s="149" t="s">
        <v>83</v>
      </c>
      <c r="S14" s="26" t="s">
        <v>76</v>
      </c>
    </row>
    <row r="15" customFormat="false" ht="12.75" hidden="false" customHeight="false" outlineLevel="0" collapsed="false">
      <c r="B15" s="139" t="s">
        <v>140</v>
      </c>
      <c r="C15" s="150" t="s">
        <v>141</v>
      </c>
      <c r="D15" s="150" t="s">
        <v>142</v>
      </c>
      <c r="E15" s="150" t="s">
        <v>143</v>
      </c>
      <c r="F15" s="150" t="s">
        <v>144</v>
      </c>
      <c r="G15" s="150" t="s">
        <v>145</v>
      </c>
      <c r="H15" s="150" t="s">
        <v>124</v>
      </c>
      <c r="I15" s="150" t="s">
        <v>146</v>
      </c>
      <c r="J15" s="151" t="s">
        <v>147</v>
      </c>
      <c r="K15" s="151" t="s">
        <v>133</v>
      </c>
      <c r="L15" s="151" t="s">
        <v>148</v>
      </c>
      <c r="M15" s="152" t="s">
        <v>149</v>
      </c>
      <c r="N15" s="153" t="s">
        <v>127</v>
      </c>
      <c r="O15" s="153" t="s">
        <v>150</v>
      </c>
      <c r="P15" s="153" t="s">
        <v>151</v>
      </c>
      <c r="Q15" s="153" t="s">
        <v>152</v>
      </c>
      <c r="S15" s="154" t="s">
        <v>153</v>
      </c>
      <c r="T15" s="0"/>
    </row>
    <row r="16" customFormat="false" ht="6.75" hidden="false" customHeight="true" outlineLevel="0" collapsed="false">
      <c r="B16" s="30"/>
      <c r="C16" s="155"/>
      <c r="D16" s="30"/>
      <c r="E16" s="31"/>
      <c r="F16" s="31"/>
      <c r="G16" s="31"/>
      <c r="H16" s="31"/>
      <c r="I16" s="31"/>
      <c r="J16" s="31"/>
      <c r="K16" s="31"/>
      <c r="L16" s="31"/>
      <c r="M16" s="31"/>
      <c r="N16" s="31"/>
      <c r="O16" s="31"/>
      <c r="P16" s="31"/>
      <c r="Q16" s="155"/>
      <c r="S16" s="156"/>
    </row>
    <row r="17" customFormat="false" ht="12.75" hidden="false" customHeight="false" outlineLevel="0" collapsed="false">
      <c r="A17" s="0" t="n">
        <f aca="false">IF(ISBLANK('Data Entry'!C17)," ",('Data Entry'!B17))</f>
        <v>1</v>
      </c>
      <c r="B17" s="157" t="str">
        <f aca="false">IF(ISBLANK('Data Entry'!C17)," ",'Data Entry'!C17)</f>
        <v>Sarah Haden</v>
      </c>
      <c r="C17" s="158" t="n">
        <f aca="false">IF(ISBLANK('Data Entry'!C17)," ",'Data Entry'!$B$4)</f>
        <v>111721</v>
      </c>
      <c r="D17" s="159" t="n">
        <f aca="false">IF('Data Entry'!F17="Y",($C$4),"")</f>
        <v>0</v>
      </c>
      <c r="E17" s="160" t="n">
        <f aca="false">IF('Data Entry'!F17="Y",($C$5*(1+$G$4)),"")</f>
        <v>0</v>
      </c>
      <c r="F17" s="160" t="n">
        <f aca="false">IF('Data Entry'!F17="Y",($C$6*(1+$G$4)),"")</f>
        <v>0</v>
      </c>
      <c r="G17" s="160" t="n">
        <f aca="false">IF('Data Entry'!F17="Y",($C$7*(1+$G$4)),"")</f>
        <v>0</v>
      </c>
      <c r="H17" s="160" t="n">
        <f aca="false">IF('Data Entry'!F17="Y",($C$8*(1+$G$4)),"")</f>
        <v>0</v>
      </c>
      <c r="I17" s="160" t="n">
        <f aca="false">IF('Data Entry'!F17="Y",($C$9*(1+$G$4)),"")</f>
        <v>0</v>
      </c>
      <c r="J17" s="161"/>
      <c r="K17" s="161"/>
      <c r="L17" s="161"/>
      <c r="M17" s="161"/>
      <c r="N17" s="161"/>
      <c r="O17" s="161"/>
      <c r="P17" s="162"/>
      <c r="Q17" s="163"/>
      <c r="S17" s="164" t="n">
        <f aca="false">SUM(D17:Q17)</f>
        <v>0</v>
      </c>
      <c r="T17" s="0"/>
    </row>
    <row r="18" customFormat="false" ht="12.75" hidden="false" customHeight="false" outlineLevel="0" collapsed="false">
      <c r="A18" s="0" t="n">
        <f aca="false">IF(ISBLANK('Data Entry'!C18)," ",('Data Entry'!B18))</f>
        <v>2</v>
      </c>
      <c r="B18" s="165" t="str">
        <f aca="false">IF(ISBLANK('Data Entry'!C18)," ",'Data Entry'!C18)</f>
        <v>Kimberly Nelson</v>
      </c>
      <c r="C18" s="166" t="n">
        <f aca="false">IF(ISBLANK('Data Entry'!C18)," ",'Data Entry'!$B$4)</f>
        <v>111721</v>
      </c>
      <c r="D18" s="159" t="n">
        <f aca="false">IF('Data Entry'!F18="Y",($C$4),"")</f>
        <v>0</v>
      </c>
      <c r="E18" s="160" t="n">
        <f aca="false">IF('Data Entry'!F18="Y",($C$5*(1+$G$4)),"")</f>
        <v>0</v>
      </c>
      <c r="F18" s="160" t="n">
        <f aca="false">IF('Data Entry'!F18="Y",($C$6*(1+$G$4)),"")</f>
        <v>0</v>
      </c>
      <c r="G18" s="160" t="n">
        <f aca="false">IF('Data Entry'!F18="Y",($C$7*(1+$G$4)),"")</f>
        <v>0</v>
      </c>
      <c r="H18" s="160" t="n">
        <f aca="false">IF('Data Entry'!F18="Y",($C$8*(1+$G$4)),"")</f>
        <v>0</v>
      </c>
      <c r="I18" s="160" t="n">
        <f aca="false">IF('Data Entry'!F18="Y",($C$9*(1+$G$4)),"")</f>
        <v>0</v>
      </c>
      <c r="J18" s="167"/>
      <c r="K18" s="167"/>
      <c r="L18" s="167"/>
      <c r="M18" s="167"/>
      <c r="N18" s="167"/>
      <c r="O18" s="167"/>
      <c r="P18" s="168"/>
      <c r="Q18" s="169"/>
      <c r="S18" s="164" t="n">
        <f aca="false">SUM(D18:Q18)</f>
        <v>0</v>
      </c>
      <c r="T18" s="0"/>
    </row>
    <row r="19" customFormat="false" ht="12.75" hidden="false" customHeight="false" outlineLevel="0" collapsed="false">
      <c r="A19" s="0" t="n">
        <f aca="false">IF(ISBLANK('Data Entry'!C19)," ",('Data Entry'!B19))</f>
        <v>3</v>
      </c>
      <c r="B19" s="165" t="str">
        <f aca="false">IF(ISBLANK('Data Entry'!C19)," ",'Data Entry'!C19)</f>
        <v>Gina Taylor</v>
      </c>
      <c r="C19" s="166" t="n">
        <f aca="false">IF(ISBLANK('Data Entry'!C19)," ",'Data Entry'!$B$4)</f>
        <v>111721</v>
      </c>
      <c r="D19" s="159" t="n">
        <f aca="false">IF('Data Entry'!F19="Y",($C$4),"")</f>
        <v>0</v>
      </c>
      <c r="E19" s="160" t="n">
        <f aca="false">IF('Data Entry'!F19="Y",($C$5*(1+$G$4)),"")</f>
        <v>0</v>
      </c>
      <c r="F19" s="160" t="n">
        <f aca="false">IF('Data Entry'!F19="Y",($C$6*(1+$G$4)),"")</f>
        <v>0</v>
      </c>
      <c r="G19" s="160" t="n">
        <f aca="false">IF('Data Entry'!F19="Y",($C$7*(1+$G$4)),"")</f>
        <v>0</v>
      </c>
      <c r="H19" s="160" t="n">
        <f aca="false">IF('Data Entry'!F19="Y",($C$8*(1+$G$4)),"")</f>
        <v>0</v>
      </c>
      <c r="I19" s="160" t="n">
        <f aca="false">IF('Data Entry'!F19="Y",($C$9*(1+$G$4)),"")</f>
        <v>0</v>
      </c>
      <c r="J19" s="167"/>
      <c r="K19" s="167"/>
      <c r="L19" s="167"/>
      <c r="M19" s="167"/>
      <c r="N19" s="167"/>
      <c r="O19" s="167"/>
      <c r="P19" s="168"/>
      <c r="Q19" s="169"/>
      <c r="S19" s="164" t="n">
        <f aca="false">SUM(D19:Q19)</f>
        <v>0</v>
      </c>
      <c r="T19" s="0"/>
    </row>
    <row r="20" customFormat="false" ht="12.75" hidden="false" customHeight="false" outlineLevel="0" collapsed="false">
      <c r="A20" s="0" t="n">
        <f aca="false">IF(ISBLANK('Data Entry'!C20)," ",('Data Entry'!B20))</f>
        <v>4</v>
      </c>
      <c r="B20" s="165" t="str">
        <f aca="false">IF(ISBLANK('Data Entry'!C20)," ",'Data Entry'!C20)</f>
        <v>Debbie Moore</v>
      </c>
      <c r="C20" s="166" t="n">
        <f aca="false">IF(ISBLANK('Data Entry'!C20)," ",'Data Entry'!$B$4)</f>
        <v>111721</v>
      </c>
      <c r="D20" s="159" t="n">
        <f aca="false">IF('Data Entry'!F20="Y",($C$4),"")</f>
        <v>0</v>
      </c>
      <c r="E20" s="160" t="n">
        <f aca="false">IF('Data Entry'!F20="Y",($C$5*(1+$G$4)),"")</f>
        <v>0</v>
      </c>
      <c r="F20" s="160" t="n">
        <f aca="false">IF('Data Entry'!F20="Y",($C$6*(1+$G$4)),"")</f>
        <v>0</v>
      </c>
      <c r="G20" s="160" t="n">
        <f aca="false">IF('Data Entry'!F20="Y",($C$7*(1+$G$4)),"")</f>
        <v>0</v>
      </c>
      <c r="H20" s="160" t="n">
        <f aca="false">IF('Data Entry'!F20="Y",($C$8*(1+$G$4)),"")</f>
        <v>0</v>
      </c>
      <c r="I20" s="160" t="n">
        <f aca="false">IF('Data Entry'!F20="Y",($C$9*(1+$G$4)),"")</f>
        <v>0</v>
      </c>
      <c r="J20" s="167"/>
      <c r="K20" s="167"/>
      <c r="L20" s="167"/>
      <c r="M20" s="167"/>
      <c r="N20" s="167"/>
      <c r="O20" s="167"/>
      <c r="P20" s="168"/>
      <c r="Q20" s="169"/>
      <c r="S20" s="164" t="n">
        <f aca="false">SUM(D20:Q20)</f>
        <v>0</v>
      </c>
      <c r="T20" s="0"/>
    </row>
    <row r="21" customFormat="false" ht="12.75" hidden="false" customHeight="false" outlineLevel="0" collapsed="false">
      <c r="A21" s="0" t="str">
        <f aca="false">IF(ISBLANK('Data Entry'!C21)," ",('Data Entry'!B21))</f>
        <v> </v>
      </c>
      <c r="B21" s="165" t="str">
        <f aca="false">IF(ISBLANK('Data Entry'!C21)," ",'Data Entry'!C21)</f>
        <v> </v>
      </c>
      <c r="C21" s="166" t="str">
        <f aca="false">IF(ISBLANK('Data Entry'!C21)," ",'Data Entry'!$B$4)</f>
        <v> </v>
      </c>
      <c r="D21" s="159" t="str">
        <f aca="false">IF('Data Entry'!F21="Y",($C$4),"")</f>
        <v/>
      </c>
      <c r="E21" s="160" t="str">
        <f aca="false">IF('Data Entry'!F21="Y",($C$5*(1+$G$4)),"")</f>
        <v/>
      </c>
      <c r="F21" s="160" t="str">
        <f aca="false">IF('Data Entry'!F21="Y",($C$6*(1+$G$4)),"")</f>
        <v/>
      </c>
      <c r="G21" s="160" t="str">
        <f aca="false">IF('Data Entry'!F21="Y",($C$7*(1+$G$4)),"")</f>
        <v/>
      </c>
      <c r="H21" s="160" t="str">
        <f aca="false">IF('Data Entry'!F21="Y",($C$8*(1+$G$4)),"")</f>
        <v/>
      </c>
      <c r="I21" s="160" t="str">
        <f aca="false">IF('Data Entry'!F21="Y",($C$9*(1+$G$4)),"")</f>
        <v/>
      </c>
      <c r="J21" s="167"/>
      <c r="K21" s="167"/>
      <c r="L21" s="167"/>
      <c r="M21" s="167"/>
      <c r="N21" s="167"/>
      <c r="O21" s="167"/>
      <c r="P21" s="168"/>
      <c r="Q21" s="169"/>
      <c r="S21" s="164" t="n">
        <f aca="false">SUM(D21:Q21)</f>
        <v>0</v>
      </c>
      <c r="T21" s="0"/>
    </row>
    <row r="22" customFormat="false" ht="12.75" hidden="false" customHeight="false" outlineLevel="0" collapsed="false">
      <c r="A22" s="0" t="str">
        <f aca="false">IF(ISBLANK('Data Entry'!C22)," ",('Data Entry'!B22))</f>
        <v> </v>
      </c>
      <c r="B22" s="165" t="str">
        <f aca="false">IF(ISBLANK('Data Entry'!C22)," ",'Data Entry'!C22)</f>
        <v> </v>
      </c>
      <c r="C22" s="166" t="str">
        <f aca="false">IF(ISBLANK('Data Entry'!C22)," ",'Data Entry'!$B$4)</f>
        <v> </v>
      </c>
      <c r="D22" s="159" t="str">
        <f aca="false">IF('Data Entry'!F22="Y",($C$4),"")</f>
        <v/>
      </c>
      <c r="E22" s="160" t="str">
        <f aca="false">IF('Data Entry'!F22="Y",($C$5*(1+$G$4)),"")</f>
        <v/>
      </c>
      <c r="F22" s="160" t="str">
        <f aca="false">IF('Data Entry'!F22="Y",($C$6*(1+$G$4)),"")</f>
        <v/>
      </c>
      <c r="G22" s="160" t="str">
        <f aca="false">IF('Data Entry'!F22="Y",($C$7*(1+$G$4)),"")</f>
        <v/>
      </c>
      <c r="H22" s="160" t="str">
        <f aca="false">IF('Data Entry'!F22="Y",($C$8*(1+$G$4)),"")</f>
        <v/>
      </c>
      <c r="I22" s="160" t="str">
        <f aca="false">IF('Data Entry'!F22="Y",($C$9*(1+$G$4)),"")</f>
        <v/>
      </c>
      <c r="J22" s="167"/>
      <c r="K22" s="167"/>
      <c r="L22" s="167"/>
      <c r="M22" s="167"/>
      <c r="N22" s="167"/>
      <c r="O22" s="167"/>
      <c r="P22" s="168"/>
      <c r="Q22" s="169"/>
      <c r="S22" s="164" t="n">
        <f aca="false">SUM(D22:Q22)</f>
        <v>0</v>
      </c>
    </row>
    <row r="23" customFormat="false" ht="12.75" hidden="false" customHeight="false" outlineLevel="0" collapsed="false">
      <c r="A23" s="0" t="str">
        <f aca="false">IF(ISBLANK('Data Entry'!C23)," ",('Data Entry'!B23))</f>
        <v> </v>
      </c>
      <c r="B23" s="165" t="str">
        <f aca="false">IF(ISBLANK('Data Entry'!C23)," ",'Data Entry'!C23)</f>
        <v> </v>
      </c>
      <c r="C23" s="166" t="str">
        <f aca="false">IF(ISBLANK('Data Entry'!C23)," ",'Data Entry'!$B$4)</f>
        <v> </v>
      </c>
      <c r="D23" s="159" t="str">
        <f aca="false">IF('Data Entry'!F23="Y",($C$4),"")</f>
        <v/>
      </c>
      <c r="E23" s="160" t="str">
        <f aca="false">IF('Data Entry'!F23="Y",($C$5*(1+$G$4)),"")</f>
        <v/>
      </c>
      <c r="F23" s="160" t="str">
        <f aca="false">IF('Data Entry'!F23="Y",($C$6*(1+$G$4)),"")</f>
        <v/>
      </c>
      <c r="G23" s="160" t="str">
        <f aca="false">IF('Data Entry'!F23="Y",($C$7*(1+$G$4)),"")</f>
        <v/>
      </c>
      <c r="H23" s="160" t="str">
        <f aca="false">IF('Data Entry'!F23="Y",($C$8*(1+$G$4)),"")</f>
        <v/>
      </c>
      <c r="I23" s="160" t="str">
        <f aca="false">IF('Data Entry'!F23="Y",($C$9*(1+$G$4)),"")</f>
        <v/>
      </c>
      <c r="J23" s="167"/>
      <c r="K23" s="167"/>
      <c r="L23" s="167"/>
      <c r="M23" s="167"/>
      <c r="N23" s="167"/>
      <c r="O23" s="167"/>
      <c r="P23" s="168"/>
      <c r="Q23" s="169"/>
      <c r="S23" s="164" t="n">
        <f aca="false">SUM(D23:Q23)</f>
        <v>0</v>
      </c>
    </row>
    <row r="24" customFormat="false" ht="12.75" hidden="false" customHeight="false" outlineLevel="0" collapsed="false">
      <c r="A24" s="0" t="str">
        <f aca="false">IF(ISBLANK('Data Entry'!C24)," ",('Data Entry'!B24))</f>
        <v> </v>
      </c>
      <c r="B24" s="165" t="str">
        <f aca="false">IF(ISBLANK('Data Entry'!C24)," ",'Data Entry'!C24)</f>
        <v> </v>
      </c>
      <c r="C24" s="166" t="str">
        <f aca="false">IF(ISBLANK('Data Entry'!C24)," ",'Data Entry'!$B$4)</f>
        <v> </v>
      </c>
      <c r="D24" s="159" t="str">
        <f aca="false">IF('Data Entry'!F24="Y",($C$4),"")</f>
        <v/>
      </c>
      <c r="E24" s="160" t="str">
        <f aca="false">IF('Data Entry'!F24="Y",($C$5*(1+$G$4)),"")</f>
        <v/>
      </c>
      <c r="F24" s="160" t="str">
        <f aca="false">IF('Data Entry'!F24="Y",($C$6*(1+$G$4)),"")</f>
        <v/>
      </c>
      <c r="G24" s="160" t="str">
        <f aca="false">IF('Data Entry'!F24="Y",($C$7*(1+$G$4)),"")</f>
        <v/>
      </c>
      <c r="H24" s="160" t="str">
        <f aca="false">IF('Data Entry'!F24="Y",($C$8*(1+$G$4)),"")</f>
        <v/>
      </c>
      <c r="I24" s="160" t="str">
        <f aca="false">IF('Data Entry'!F24="Y",($C$9*(1+$G$4)),"")</f>
        <v/>
      </c>
      <c r="J24" s="167"/>
      <c r="K24" s="167"/>
      <c r="L24" s="167"/>
      <c r="M24" s="167"/>
      <c r="N24" s="167"/>
      <c r="O24" s="167"/>
      <c r="P24" s="168"/>
      <c r="Q24" s="169"/>
      <c r="S24" s="164" t="n">
        <f aca="false">SUM(D24:Q24)</f>
        <v>0</v>
      </c>
    </row>
    <row r="25" customFormat="false" ht="12.75" hidden="false" customHeight="false" outlineLevel="0" collapsed="false">
      <c r="A25" s="0" t="str">
        <f aca="false">IF(ISBLANK('Data Entry'!C25)," ",('Data Entry'!B25))</f>
        <v> </v>
      </c>
      <c r="B25" s="165" t="str">
        <f aca="false">IF(ISBLANK('Data Entry'!C25)," ",'Data Entry'!C25)</f>
        <v> </v>
      </c>
      <c r="C25" s="166" t="str">
        <f aca="false">IF(ISBLANK('Data Entry'!C25)," ",'Data Entry'!$B$4)</f>
        <v> </v>
      </c>
      <c r="D25" s="159" t="str">
        <f aca="false">IF('Data Entry'!F25="Y",($C$4),"")</f>
        <v/>
      </c>
      <c r="E25" s="160" t="str">
        <f aca="false">IF('Data Entry'!F25="Y",($C$5*(1+$G$4)),"")</f>
        <v/>
      </c>
      <c r="F25" s="160" t="str">
        <f aca="false">IF('Data Entry'!F25="Y",($C$6*(1+$G$4)),"")</f>
        <v/>
      </c>
      <c r="G25" s="160" t="str">
        <f aca="false">IF('Data Entry'!F25="Y",($C$7*(1+$G$4)),"")</f>
        <v/>
      </c>
      <c r="H25" s="160" t="str">
        <f aca="false">IF('Data Entry'!F25="Y",($C$8*(1+$G$4)),"")</f>
        <v/>
      </c>
      <c r="I25" s="160" t="str">
        <f aca="false">IF('Data Entry'!F25="Y",($C$9*(1+$G$4)),"")</f>
        <v/>
      </c>
      <c r="J25" s="167"/>
      <c r="K25" s="167"/>
      <c r="L25" s="167"/>
      <c r="M25" s="167"/>
      <c r="N25" s="167"/>
      <c r="O25" s="167"/>
      <c r="P25" s="168"/>
      <c r="Q25" s="169"/>
      <c r="S25" s="164" t="n">
        <f aca="false">SUM(D25:Q25)</f>
        <v>0</v>
      </c>
    </row>
    <row r="26" customFormat="false" ht="12.75" hidden="false" customHeight="false" outlineLevel="0" collapsed="false">
      <c r="A26" s="0" t="str">
        <f aca="false">IF(ISBLANK('Data Entry'!C26)," ",('Data Entry'!B26))</f>
        <v> </v>
      </c>
      <c r="B26" s="165" t="str">
        <f aca="false">IF(ISBLANK('Data Entry'!C26)," ",'Data Entry'!C26)</f>
        <v> </v>
      </c>
      <c r="C26" s="166" t="str">
        <f aca="false">IF(ISBLANK('Data Entry'!C26)," ",'Data Entry'!$B$4)</f>
        <v> </v>
      </c>
      <c r="D26" s="159" t="str">
        <f aca="false">IF('Data Entry'!F26="Y",($C$4),"")</f>
        <v/>
      </c>
      <c r="E26" s="160" t="str">
        <f aca="false">IF('Data Entry'!F26="Y",($C$5*(1+$G$4)),"")</f>
        <v/>
      </c>
      <c r="F26" s="160" t="str">
        <f aca="false">IF('Data Entry'!F26="Y",($C$6*(1+$G$4)),"")</f>
        <v/>
      </c>
      <c r="G26" s="160" t="str">
        <f aca="false">IF('Data Entry'!F26="Y",($C$7*(1+$G$4)),"")</f>
        <v/>
      </c>
      <c r="H26" s="160" t="str">
        <f aca="false">IF('Data Entry'!F26="Y",($C$8*(1+$G$4)),"")</f>
        <v/>
      </c>
      <c r="I26" s="160" t="str">
        <f aca="false">IF('Data Entry'!F26="Y",($C$9*(1+$G$4)),"")</f>
        <v/>
      </c>
      <c r="J26" s="167"/>
      <c r="K26" s="167"/>
      <c r="L26" s="167"/>
      <c r="M26" s="167"/>
      <c r="N26" s="167"/>
      <c r="O26" s="167"/>
      <c r="P26" s="168"/>
      <c r="Q26" s="169"/>
      <c r="S26" s="164" t="n">
        <f aca="false">SUM(D26:Q26)</f>
        <v>0</v>
      </c>
    </row>
    <row r="27" customFormat="false" ht="12.75" hidden="false" customHeight="false" outlineLevel="0" collapsed="false">
      <c r="A27" s="0" t="str">
        <f aca="false">IF(ISBLANK('Data Entry'!C27)," ",('Data Entry'!B27))</f>
        <v> </v>
      </c>
      <c r="B27" s="165" t="str">
        <f aca="false">IF(ISBLANK('Data Entry'!C27)," ",'Data Entry'!C27)</f>
        <v> </v>
      </c>
      <c r="C27" s="166" t="str">
        <f aca="false">IF(ISBLANK('Data Entry'!C27)," ",'Data Entry'!$B$4)</f>
        <v> </v>
      </c>
      <c r="D27" s="159" t="str">
        <f aca="false">IF('Data Entry'!F27="Y",($C$4),"")</f>
        <v/>
      </c>
      <c r="E27" s="160" t="str">
        <f aca="false">IF('Data Entry'!F27="Y",($C$5*(1+$G$4)),"")</f>
        <v/>
      </c>
      <c r="F27" s="160" t="str">
        <f aca="false">IF('Data Entry'!F27="Y",($C$6*(1+$G$4)),"")</f>
        <v/>
      </c>
      <c r="G27" s="160" t="str">
        <f aca="false">IF('Data Entry'!F27="Y",($C$7*(1+$G$4)),"")</f>
        <v/>
      </c>
      <c r="H27" s="160" t="str">
        <f aca="false">IF('Data Entry'!F27="Y",($C$8*(1+$G$4)),"")</f>
        <v/>
      </c>
      <c r="I27" s="160" t="str">
        <f aca="false">IF('Data Entry'!F27="Y",($C$9*(1+$G$4)),"")</f>
        <v/>
      </c>
      <c r="J27" s="167"/>
      <c r="K27" s="167"/>
      <c r="L27" s="167"/>
      <c r="M27" s="167"/>
      <c r="N27" s="167"/>
      <c r="O27" s="167"/>
      <c r="P27" s="168"/>
      <c r="Q27" s="169"/>
      <c r="S27" s="164" t="n">
        <f aca="false">SUM(D27:Q27)</f>
        <v>0</v>
      </c>
    </row>
    <row r="28" customFormat="false" ht="12.75" hidden="false" customHeight="false" outlineLevel="0" collapsed="false">
      <c r="A28" s="0" t="str">
        <f aca="false">IF(ISBLANK('Data Entry'!C28)," ",('Data Entry'!B28))</f>
        <v> </v>
      </c>
      <c r="B28" s="165" t="str">
        <f aca="false">IF(ISBLANK('Data Entry'!C28)," ",'Data Entry'!C28)</f>
        <v> </v>
      </c>
      <c r="C28" s="166" t="str">
        <f aca="false">IF(ISBLANK('Data Entry'!C28)," ",'Data Entry'!$B$4)</f>
        <v> </v>
      </c>
      <c r="D28" s="159" t="str">
        <f aca="false">IF('Data Entry'!F28="Y",($C$4),"")</f>
        <v/>
      </c>
      <c r="E28" s="160" t="str">
        <f aca="false">IF('Data Entry'!F28="Y",($C$5*(1+$G$4)),"")</f>
        <v/>
      </c>
      <c r="F28" s="160" t="str">
        <f aca="false">IF('Data Entry'!F28="Y",($C$6*(1+$G$4)),"")</f>
        <v/>
      </c>
      <c r="G28" s="160" t="str">
        <f aca="false">IF('Data Entry'!F28="Y",($C$7*(1+$G$4)),"")</f>
        <v/>
      </c>
      <c r="H28" s="160" t="str">
        <f aca="false">IF('Data Entry'!F28="Y",($C$8*(1+$G$4)),"")</f>
        <v/>
      </c>
      <c r="I28" s="160" t="str">
        <f aca="false">IF('Data Entry'!F28="Y",($C$9*(1+$G$4)),"")</f>
        <v/>
      </c>
      <c r="J28" s="167"/>
      <c r="K28" s="167"/>
      <c r="L28" s="167"/>
      <c r="M28" s="167"/>
      <c r="N28" s="167"/>
      <c r="O28" s="167"/>
      <c r="P28" s="168"/>
      <c r="Q28" s="169"/>
      <c r="S28" s="164" t="n">
        <f aca="false">SUM(D28:Q28)</f>
        <v>0</v>
      </c>
    </row>
    <row r="29" customFormat="false" ht="12.75" hidden="false" customHeight="false" outlineLevel="0" collapsed="false">
      <c r="A29" s="0" t="str">
        <f aca="false">IF(ISBLANK('Data Entry'!C29)," ",('Data Entry'!B29))</f>
        <v> </v>
      </c>
      <c r="B29" s="165" t="str">
        <f aca="false">IF(ISBLANK('Data Entry'!C29)," ",'Data Entry'!C29)</f>
        <v> </v>
      </c>
      <c r="C29" s="166" t="str">
        <f aca="false">IF(ISBLANK('Data Entry'!C29)," ",'Data Entry'!$B$4)</f>
        <v> </v>
      </c>
      <c r="D29" s="159" t="str">
        <f aca="false">IF('Data Entry'!F29="Y",($C$4),"")</f>
        <v/>
      </c>
      <c r="E29" s="160" t="str">
        <f aca="false">IF('Data Entry'!F29="Y",($C$5*(1+$G$4)),"")</f>
        <v/>
      </c>
      <c r="F29" s="160" t="str">
        <f aca="false">IF('Data Entry'!F29="Y",($C$6*(1+$G$4)),"")</f>
        <v/>
      </c>
      <c r="G29" s="160" t="str">
        <f aca="false">IF('Data Entry'!F29="Y",($C$7*(1+$G$4)),"")</f>
        <v/>
      </c>
      <c r="H29" s="160" t="str">
        <f aca="false">IF('Data Entry'!F29="Y",($C$8*(1+$G$4)),"")</f>
        <v/>
      </c>
      <c r="I29" s="160" t="str">
        <f aca="false">IF('Data Entry'!F29="Y",($C$9*(1+$G$4)),"")</f>
        <v/>
      </c>
      <c r="J29" s="167"/>
      <c r="K29" s="167"/>
      <c r="L29" s="167"/>
      <c r="M29" s="167"/>
      <c r="N29" s="167"/>
      <c r="O29" s="167"/>
      <c r="P29" s="168"/>
      <c r="Q29" s="169"/>
      <c r="S29" s="164" t="n">
        <f aca="false">SUM(D29:Q29)</f>
        <v>0</v>
      </c>
    </row>
    <row r="30" customFormat="false" ht="12.75" hidden="false" customHeight="false" outlineLevel="0" collapsed="false">
      <c r="A30" s="0" t="str">
        <f aca="false">IF(ISBLANK('Data Entry'!C30)," ",('Data Entry'!B30))</f>
        <v> </v>
      </c>
      <c r="B30" s="165" t="str">
        <f aca="false">IF(ISBLANK('Data Entry'!C30)," ",'Data Entry'!C30)</f>
        <v> </v>
      </c>
      <c r="C30" s="166" t="str">
        <f aca="false">IF(ISBLANK('Data Entry'!C30)," ",'Data Entry'!$B$4)</f>
        <v> </v>
      </c>
      <c r="D30" s="159" t="str">
        <f aca="false">IF('Data Entry'!F30="Y",($C$4),"")</f>
        <v/>
      </c>
      <c r="E30" s="160" t="str">
        <f aca="false">IF('Data Entry'!F30="Y",($C$5*(1+$G$4)),"")</f>
        <v/>
      </c>
      <c r="F30" s="160" t="str">
        <f aca="false">IF('Data Entry'!F30="Y",($C$6*(1+$G$4)),"")</f>
        <v/>
      </c>
      <c r="G30" s="160" t="str">
        <f aca="false">IF('Data Entry'!F30="Y",($C$7*(1+$G$4)),"")</f>
        <v/>
      </c>
      <c r="H30" s="160" t="str">
        <f aca="false">IF('Data Entry'!F30="Y",($C$8*(1+$G$4)),"")</f>
        <v/>
      </c>
      <c r="I30" s="160" t="str">
        <f aca="false">IF('Data Entry'!F30="Y",($C$9*(1+$G$4)),"")</f>
        <v/>
      </c>
      <c r="J30" s="167"/>
      <c r="K30" s="167"/>
      <c r="L30" s="167"/>
      <c r="M30" s="167"/>
      <c r="N30" s="167"/>
      <c r="O30" s="167"/>
      <c r="P30" s="168"/>
      <c r="Q30" s="169"/>
      <c r="S30" s="164" t="n">
        <f aca="false">SUM(D30:Q30)</f>
        <v>0</v>
      </c>
    </row>
    <row r="31" customFormat="false" ht="12.75" hidden="false" customHeight="false" outlineLevel="0" collapsed="false">
      <c r="A31" s="0" t="str">
        <f aca="false">IF(ISBLANK('Data Entry'!C31)," ",('Data Entry'!B31))</f>
        <v> </v>
      </c>
      <c r="B31" s="165" t="str">
        <f aca="false">IF(ISBLANK('Data Entry'!C31)," ",'Data Entry'!C31)</f>
        <v> </v>
      </c>
      <c r="C31" s="166" t="str">
        <f aca="false">IF(ISBLANK('Data Entry'!C31)," ",'Data Entry'!$B$4)</f>
        <v> </v>
      </c>
      <c r="D31" s="159" t="str">
        <f aca="false">IF('Data Entry'!F31="Y",($C$4),"")</f>
        <v/>
      </c>
      <c r="E31" s="160" t="str">
        <f aca="false">IF('Data Entry'!F31="Y",($C$5*(1+$G$4)),"")</f>
        <v/>
      </c>
      <c r="F31" s="160" t="str">
        <f aca="false">IF('Data Entry'!F31="Y",($C$6*(1+$G$4)),"")</f>
        <v/>
      </c>
      <c r="G31" s="160" t="str">
        <f aca="false">IF('Data Entry'!F31="Y",($C$7*(1+$G$4)),"")</f>
        <v/>
      </c>
      <c r="H31" s="160" t="str">
        <f aca="false">IF('Data Entry'!F31="Y",($C$8*(1+$G$4)),"")</f>
        <v/>
      </c>
      <c r="I31" s="160" t="str">
        <f aca="false">IF('Data Entry'!F31="Y",($C$9*(1+$G$4)),"")</f>
        <v/>
      </c>
      <c r="J31" s="167"/>
      <c r="K31" s="167"/>
      <c r="L31" s="167"/>
      <c r="M31" s="167"/>
      <c r="N31" s="167"/>
      <c r="O31" s="167"/>
      <c r="P31" s="168"/>
      <c r="Q31" s="169"/>
      <c r="S31" s="164" t="n">
        <f aca="false">SUM(D31:Q31)</f>
        <v>0</v>
      </c>
    </row>
    <row r="32" customFormat="false" ht="12.75" hidden="false" customHeight="false" outlineLevel="0" collapsed="false">
      <c r="A32" s="0" t="str">
        <f aca="false">IF(ISBLANK('Data Entry'!C32)," ",('Data Entry'!B32))</f>
        <v> </v>
      </c>
      <c r="B32" s="165" t="str">
        <f aca="false">IF(ISBLANK('Data Entry'!C32)," ",'Data Entry'!C32)</f>
        <v> </v>
      </c>
      <c r="C32" s="166" t="str">
        <f aca="false">IF(ISBLANK('Data Entry'!C32)," ",'Data Entry'!$B$4)</f>
        <v> </v>
      </c>
      <c r="D32" s="159" t="str">
        <f aca="false">IF('Data Entry'!F32="Y",($C$4),"")</f>
        <v/>
      </c>
      <c r="E32" s="160" t="str">
        <f aca="false">IF('Data Entry'!F32="Y",($C$5*(1+$G$4)),"")</f>
        <v/>
      </c>
      <c r="F32" s="160" t="str">
        <f aca="false">IF('Data Entry'!F32="Y",($C$6*(1+$G$4)),"")</f>
        <v/>
      </c>
      <c r="G32" s="160" t="str">
        <f aca="false">IF('Data Entry'!F32="Y",($C$7*(1+$G$4)),"")</f>
        <v/>
      </c>
      <c r="H32" s="160" t="str">
        <f aca="false">IF('Data Entry'!F32="Y",($C$8*(1+$G$4)),"")</f>
        <v/>
      </c>
      <c r="I32" s="160" t="str">
        <f aca="false">IF('Data Entry'!F32="Y",($C$9*(1+$G$4)),"")</f>
        <v/>
      </c>
      <c r="J32" s="167"/>
      <c r="K32" s="167"/>
      <c r="L32" s="167"/>
      <c r="M32" s="167"/>
      <c r="N32" s="167"/>
      <c r="O32" s="167"/>
      <c r="P32" s="168"/>
      <c r="Q32" s="169"/>
      <c r="S32" s="164" t="n">
        <f aca="false">SUM(D32:Q32)</f>
        <v>0</v>
      </c>
    </row>
    <row r="33" customFormat="false" ht="12.75" hidden="false" customHeight="false" outlineLevel="0" collapsed="false">
      <c r="A33" s="0" t="str">
        <f aca="false">IF(ISBLANK('Data Entry'!C33)," ",('Data Entry'!B33))</f>
        <v> </v>
      </c>
      <c r="B33" s="165" t="str">
        <f aca="false">IF(ISBLANK('Data Entry'!C33)," ",'Data Entry'!C33)</f>
        <v> </v>
      </c>
      <c r="C33" s="166" t="str">
        <f aca="false">IF(ISBLANK('Data Entry'!C33)," ",'Data Entry'!$B$4)</f>
        <v> </v>
      </c>
      <c r="D33" s="159" t="str">
        <f aca="false">IF('Data Entry'!F33="Y",($C$4),"")</f>
        <v/>
      </c>
      <c r="E33" s="160" t="str">
        <f aca="false">IF('Data Entry'!F33="Y",($C$5*(1+$G$4)),"")</f>
        <v/>
      </c>
      <c r="F33" s="160" t="str">
        <f aca="false">IF('Data Entry'!F33="Y",($C$6*(1+$G$4)),"")</f>
        <v/>
      </c>
      <c r="G33" s="160" t="str">
        <f aca="false">IF('Data Entry'!F33="Y",($C$7*(1+$G$4)),"")</f>
        <v/>
      </c>
      <c r="H33" s="160" t="str">
        <f aca="false">IF('Data Entry'!F33="Y",($C$8*(1+$G$4)),"")</f>
        <v/>
      </c>
      <c r="I33" s="160" t="str">
        <f aca="false">IF('Data Entry'!F33="Y",($C$9*(1+$G$4)),"")</f>
        <v/>
      </c>
      <c r="J33" s="167"/>
      <c r="K33" s="167"/>
      <c r="L33" s="167"/>
      <c r="M33" s="167"/>
      <c r="N33" s="167"/>
      <c r="O33" s="167"/>
      <c r="P33" s="168"/>
      <c r="Q33" s="169"/>
      <c r="S33" s="164" t="n">
        <f aca="false">SUM(D33:Q33)</f>
        <v>0</v>
      </c>
    </row>
    <row r="34" customFormat="false" ht="12.75" hidden="false" customHeight="false" outlineLevel="0" collapsed="false">
      <c r="A34" s="0" t="str">
        <f aca="false">IF(ISBLANK('Data Entry'!C34)," ",('Data Entry'!B34))</f>
        <v> </v>
      </c>
      <c r="B34" s="165" t="str">
        <f aca="false">IF(ISBLANK('Data Entry'!C34)," ",'Data Entry'!C34)</f>
        <v> </v>
      </c>
      <c r="C34" s="166" t="str">
        <f aca="false">IF(ISBLANK('Data Entry'!C34)," ",'Data Entry'!$B$4)</f>
        <v> </v>
      </c>
      <c r="D34" s="159" t="str">
        <f aca="false">IF('Data Entry'!F34="Y",($C$4),"")</f>
        <v/>
      </c>
      <c r="E34" s="160" t="str">
        <f aca="false">IF('Data Entry'!F34="Y",($C$5*(1+$G$4)),"")</f>
        <v/>
      </c>
      <c r="F34" s="160" t="str">
        <f aca="false">IF('Data Entry'!F34="Y",($C$6*(1+$G$4)),"")</f>
        <v/>
      </c>
      <c r="G34" s="160" t="str">
        <f aca="false">IF('Data Entry'!F34="Y",($C$7*(1+$G$4)),"")</f>
        <v/>
      </c>
      <c r="H34" s="160" t="str">
        <f aca="false">IF('Data Entry'!F34="Y",($C$8*(1+$G$4)),"")</f>
        <v/>
      </c>
      <c r="I34" s="160" t="str">
        <f aca="false">IF('Data Entry'!F34="Y",($C$9*(1+$G$4)),"")</f>
        <v/>
      </c>
      <c r="J34" s="167"/>
      <c r="K34" s="167"/>
      <c r="L34" s="167"/>
      <c r="M34" s="167"/>
      <c r="N34" s="167"/>
      <c r="O34" s="167"/>
      <c r="P34" s="168"/>
      <c r="Q34" s="169"/>
      <c r="S34" s="164" t="n">
        <f aca="false">SUM(D34:Q34)</f>
        <v>0</v>
      </c>
    </row>
    <row r="35" customFormat="false" ht="12.75" hidden="false" customHeight="false" outlineLevel="0" collapsed="false">
      <c r="A35" s="0" t="str">
        <f aca="false">IF(ISBLANK('Data Entry'!C35)," ",('Data Entry'!B35))</f>
        <v> </v>
      </c>
      <c r="B35" s="165" t="str">
        <f aca="false">IF(ISBLANK('Data Entry'!C35)," ",'Data Entry'!C35)</f>
        <v> </v>
      </c>
      <c r="C35" s="166" t="str">
        <f aca="false">IF(ISBLANK('Data Entry'!C35)," ",'Data Entry'!$B$4)</f>
        <v> </v>
      </c>
      <c r="D35" s="159" t="str">
        <f aca="false">IF('Data Entry'!F35="Y",($C$4),"")</f>
        <v/>
      </c>
      <c r="E35" s="160" t="str">
        <f aca="false">IF('Data Entry'!F35="Y",($C$5*(1+$G$4)),"")</f>
        <v/>
      </c>
      <c r="F35" s="160" t="str">
        <f aca="false">IF('Data Entry'!F35="Y",($C$6*(1+$G$4)),"")</f>
        <v/>
      </c>
      <c r="G35" s="160" t="str">
        <f aca="false">IF('Data Entry'!F35="Y",($C$7*(1+$G$4)),"")</f>
        <v/>
      </c>
      <c r="H35" s="160" t="str">
        <f aca="false">IF('Data Entry'!F35="Y",($C$8*(1+$G$4)),"")</f>
        <v/>
      </c>
      <c r="I35" s="160" t="str">
        <f aca="false">IF('Data Entry'!F35="Y",($C$9*(1+$G$4)),"")</f>
        <v/>
      </c>
      <c r="J35" s="167"/>
      <c r="K35" s="167"/>
      <c r="L35" s="167"/>
      <c r="M35" s="167"/>
      <c r="N35" s="167"/>
      <c r="O35" s="167"/>
      <c r="P35" s="168"/>
      <c r="Q35" s="169"/>
      <c r="S35" s="164" t="n">
        <f aca="false">SUM(D35:Q35)</f>
        <v>0</v>
      </c>
    </row>
    <row r="36" customFormat="false" ht="12.75" hidden="false" customHeight="false" outlineLevel="0" collapsed="false">
      <c r="A36" s="0" t="str">
        <f aca="false">IF(ISBLANK('Data Entry'!C36)," ",('Data Entry'!B36))</f>
        <v> </v>
      </c>
      <c r="B36" s="165" t="str">
        <f aca="false">IF(ISBLANK('Data Entry'!C36)," ",'Data Entry'!C36)</f>
        <v> </v>
      </c>
      <c r="C36" s="166" t="str">
        <f aca="false">IF(ISBLANK('Data Entry'!C36)," ",'Data Entry'!$B$4)</f>
        <v> </v>
      </c>
      <c r="D36" s="159" t="str">
        <f aca="false">IF('Data Entry'!F36="Y",($C$4),"")</f>
        <v/>
      </c>
      <c r="E36" s="160" t="str">
        <f aca="false">IF('Data Entry'!F36="Y",($C$5*(1+$G$4)),"")</f>
        <v/>
      </c>
      <c r="F36" s="160" t="str">
        <f aca="false">IF('Data Entry'!F36="Y",($C$6*(1+$G$4)),"")</f>
        <v/>
      </c>
      <c r="G36" s="160" t="str">
        <f aca="false">IF('Data Entry'!F36="Y",($C$7*(1+$G$4)),"")</f>
        <v/>
      </c>
      <c r="H36" s="160" t="str">
        <f aca="false">IF('Data Entry'!F36="Y",($C$8*(1+$G$4)),"")</f>
        <v/>
      </c>
      <c r="I36" s="160" t="str">
        <f aca="false">IF('Data Entry'!F36="Y",($C$9*(1+$G$4)),"")</f>
        <v/>
      </c>
      <c r="J36" s="167"/>
      <c r="K36" s="167"/>
      <c r="L36" s="167"/>
      <c r="M36" s="167"/>
      <c r="N36" s="167"/>
      <c r="O36" s="167"/>
      <c r="P36" s="168"/>
      <c r="Q36" s="169"/>
      <c r="S36" s="164" t="n">
        <f aca="false">SUM(D36:Q36)</f>
        <v>0</v>
      </c>
    </row>
    <row r="37" customFormat="false" ht="12.75" hidden="false" customHeight="false" outlineLevel="0" collapsed="false">
      <c r="A37" s="0" t="str">
        <f aca="false">IF(ISBLANK('Data Entry'!C37)," ",('Data Entry'!B37))</f>
        <v> </v>
      </c>
      <c r="B37" s="165" t="str">
        <f aca="false">IF(ISBLANK('Data Entry'!C37)," ",'Data Entry'!C37)</f>
        <v> </v>
      </c>
      <c r="C37" s="166" t="str">
        <f aca="false">IF(ISBLANK('Data Entry'!C37)," ",'Data Entry'!$B$4)</f>
        <v> </v>
      </c>
      <c r="D37" s="159" t="str">
        <f aca="false">IF('Data Entry'!F37="Y",($C$4),"")</f>
        <v/>
      </c>
      <c r="E37" s="160" t="str">
        <f aca="false">IF('Data Entry'!F37="Y",($C$5*(1+$G$4)),"")</f>
        <v/>
      </c>
      <c r="F37" s="160" t="str">
        <f aca="false">IF('Data Entry'!F37="Y",($C$6*(1+$G$4)),"")</f>
        <v/>
      </c>
      <c r="G37" s="160" t="str">
        <f aca="false">IF('Data Entry'!F37="Y",($C$7*(1+$G$4)),"")</f>
        <v/>
      </c>
      <c r="H37" s="160" t="str">
        <f aca="false">IF('Data Entry'!F37="Y",($C$8*(1+$G$4)),"")</f>
        <v/>
      </c>
      <c r="I37" s="160" t="str">
        <f aca="false">IF('Data Entry'!F37="Y",($C$9*(1+$G$4)),"")</f>
        <v/>
      </c>
      <c r="J37" s="167"/>
      <c r="K37" s="167"/>
      <c r="L37" s="167"/>
      <c r="M37" s="167"/>
      <c r="N37" s="167"/>
      <c r="O37" s="167"/>
      <c r="P37" s="168"/>
      <c r="Q37" s="169"/>
      <c r="S37" s="164" t="n">
        <f aca="false">SUM(D37:Q37)</f>
        <v>0</v>
      </c>
    </row>
    <row r="38" customFormat="false" ht="12.75" hidden="false" customHeight="false" outlineLevel="0" collapsed="false">
      <c r="A38" s="0" t="str">
        <f aca="false">IF(ISBLANK('Data Entry'!C38)," ",('Data Entry'!B38))</f>
        <v> </v>
      </c>
      <c r="B38" s="165" t="str">
        <f aca="false">IF(ISBLANK('Data Entry'!C38)," ",'Data Entry'!C38)</f>
        <v> </v>
      </c>
      <c r="C38" s="166" t="str">
        <f aca="false">IF(ISBLANK('Data Entry'!C38)," ",'Data Entry'!$B$4)</f>
        <v> </v>
      </c>
      <c r="D38" s="159" t="str">
        <f aca="false">IF('Data Entry'!F38="Y",($C$4),"")</f>
        <v/>
      </c>
      <c r="E38" s="160" t="str">
        <f aca="false">IF('Data Entry'!F38="Y",($C$5*(1+$G$4)),"")</f>
        <v/>
      </c>
      <c r="F38" s="160" t="str">
        <f aca="false">IF('Data Entry'!F38="Y",($C$6*(1+$G$4)),"")</f>
        <v/>
      </c>
      <c r="G38" s="160" t="str">
        <f aca="false">IF('Data Entry'!F38="Y",($C$7*(1+$G$4)),"")</f>
        <v/>
      </c>
      <c r="H38" s="160" t="str">
        <f aca="false">IF('Data Entry'!F38="Y",($C$8*(1+$G$4)),"")</f>
        <v/>
      </c>
      <c r="I38" s="160" t="str">
        <f aca="false">IF('Data Entry'!F38="Y",($C$9*(1+$G$4)),"")</f>
        <v/>
      </c>
      <c r="J38" s="167"/>
      <c r="K38" s="167"/>
      <c r="L38" s="167"/>
      <c r="M38" s="167"/>
      <c r="N38" s="167"/>
      <c r="O38" s="167"/>
      <c r="P38" s="168"/>
      <c r="Q38" s="169"/>
      <c r="S38" s="164" t="n">
        <f aca="false">SUM(D38:Q38)</f>
        <v>0</v>
      </c>
    </row>
    <row r="39" customFormat="false" ht="12.75" hidden="false" customHeight="false" outlineLevel="0" collapsed="false">
      <c r="A39" s="0" t="str">
        <f aca="false">IF(ISBLANK('Data Entry'!C39)," ",('Data Entry'!B39))</f>
        <v> </v>
      </c>
      <c r="B39" s="165" t="str">
        <f aca="false">IF(ISBLANK('Data Entry'!C39)," ",'Data Entry'!C39)</f>
        <v> </v>
      </c>
      <c r="C39" s="166" t="str">
        <f aca="false">IF(ISBLANK('Data Entry'!C39)," ",'Data Entry'!$B$4)</f>
        <v> </v>
      </c>
      <c r="D39" s="159" t="str">
        <f aca="false">IF('Data Entry'!F39="Y",($C$4),"")</f>
        <v/>
      </c>
      <c r="E39" s="160" t="str">
        <f aca="false">IF('Data Entry'!F39="Y",($C$5*(1+$G$4)),"")</f>
        <v/>
      </c>
      <c r="F39" s="160" t="str">
        <f aca="false">IF('Data Entry'!F39="Y",($C$6*(1+$G$4)),"")</f>
        <v/>
      </c>
      <c r="G39" s="160" t="str">
        <f aca="false">IF('Data Entry'!F39="Y",($C$7*(1+$G$4)),"")</f>
        <v/>
      </c>
      <c r="H39" s="160" t="str">
        <f aca="false">IF('Data Entry'!F39="Y",($C$8*(1+$G$4)),"")</f>
        <v/>
      </c>
      <c r="I39" s="160" t="str">
        <f aca="false">IF('Data Entry'!F39="Y",($C$9*(1+$G$4)),"")</f>
        <v/>
      </c>
      <c r="J39" s="167"/>
      <c r="K39" s="167"/>
      <c r="L39" s="167"/>
      <c r="M39" s="167"/>
      <c r="N39" s="167"/>
      <c r="O39" s="167"/>
      <c r="P39" s="168"/>
      <c r="Q39" s="169"/>
      <c r="S39" s="164" t="n">
        <f aca="false">SUM(D39:Q39)</f>
        <v>0</v>
      </c>
    </row>
    <row r="40" customFormat="false" ht="12.75" hidden="false" customHeight="false" outlineLevel="0" collapsed="false">
      <c r="A40" s="0" t="str">
        <f aca="false">IF(ISBLANK('Data Entry'!C40)," ",('Data Entry'!B40))</f>
        <v> </v>
      </c>
      <c r="B40" s="165" t="str">
        <f aca="false">IF(ISBLANK('Data Entry'!C40)," ",'Data Entry'!C40)</f>
        <v> </v>
      </c>
      <c r="C40" s="166" t="str">
        <f aca="false">IF(ISBLANK('Data Entry'!C40)," ",'Data Entry'!$B$4)</f>
        <v> </v>
      </c>
      <c r="D40" s="159" t="str">
        <f aca="false">IF('Data Entry'!F40="Y",($C$4),"")</f>
        <v/>
      </c>
      <c r="E40" s="160" t="str">
        <f aca="false">IF('Data Entry'!F40="Y",($C$5*(1+$G$4)),"")</f>
        <v/>
      </c>
      <c r="F40" s="160" t="str">
        <f aca="false">IF('Data Entry'!F40="Y",($C$6*(1+$G$4)),"")</f>
        <v/>
      </c>
      <c r="G40" s="160" t="str">
        <f aca="false">IF('Data Entry'!F40="Y",($C$7*(1+$G$4)),"")</f>
        <v/>
      </c>
      <c r="H40" s="160" t="str">
        <f aca="false">IF('Data Entry'!F40="Y",($C$8*(1+$G$4)),"")</f>
        <v/>
      </c>
      <c r="I40" s="160" t="str">
        <f aca="false">IF('Data Entry'!F40="Y",($C$9*(1+$G$4)),"")</f>
        <v/>
      </c>
      <c r="J40" s="167"/>
      <c r="K40" s="167"/>
      <c r="L40" s="167"/>
      <c r="M40" s="167"/>
      <c r="N40" s="167"/>
      <c r="O40" s="167"/>
      <c r="P40" s="168"/>
      <c r="Q40" s="169"/>
      <c r="S40" s="164" t="n">
        <f aca="false">SUM(D40:Q40)</f>
        <v>0</v>
      </c>
    </row>
    <row r="41" customFormat="false" ht="12.75" hidden="false" customHeight="false" outlineLevel="0" collapsed="false">
      <c r="A41" s="0" t="str">
        <f aca="false">IF(ISBLANK('Data Entry'!C41)," ",('Data Entry'!B41))</f>
        <v> </v>
      </c>
      <c r="B41" s="165" t="str">
        <f aca="false">IF(ISBLANK('Data Entry'!C41)," ",'Data Entry'!C41)</f>
        <v> </v>
      </c>
      <c r="C41" s="166" t="str">
        <f aca="false">IF(ISBLANK('Data Entry'!C41)," ",'Data Entry'!$B$4)</f>
        <v> </v>
      </c>
      <c r="D41" s="159" t="str">
        <f aca="false">IF('Data Entry'!F41="Y",($C$4),"")</f>
        <v/>
      </c>
      <c r="E41" s="160" t="str">
        <f aca="false">IF('Data Entry'!F41="Y",($C$5*(1+$G$4)),"")</f>
        <v/>
      </c>
      <c r="F41" s="160" t="str">
        <f aca="false">IF('Data Entry'!F41="Y",($C$6*(1+$G$4)),"")</f>
        <v/>
      </c>
      <c r="G41" s="160" t="str">
        <f aca="false">IF('Data Entry'!F41="Y",($C$7*(1+$G$4)),"")</f>
        <v/>
      </c>
      <c r="H41" s="160" t="str">
        <f aca="false">IF('Data Entry'!F41="Y",($C$8*(1+$G$4)),"")</f>
        <v/>
      </c>
      <c r="I41" s="160" t="str">
        <f aca="false">IF('Data Entry'!F41="Y",($C$9*(1+$G$4)),"")</f>
        <v/>
      </c>
      <c r="J41" s="167"/>
      <c r="K41" s="167"/>
      <c r="L41" s="167"/>
      <c r="M41" s="167"/>
      <c r="N41" s="167"/>
      <c r="O41" s="167"/>
      <c r="P41" s="168"/>
      <c r="Q41" s="169"/>
      <c r="S41" s="164" t="n">
        <f aca="false">SUM(D41:Q41)</f>
        <v>0</v>
      </c>
    </row>
    <row r="42" customFormat="false" ht="12.75" hidden="false" customHeight="false" outlineLevel="0" collapsed="false">
      <c r="A42" s="0" t="str">
        <f aca="false">IF(ISBLANK('Data Entry'!C42)," ",('Data Entry'!B42))</f>
        <v> </v>
      </c>
      <c r="B42" s="165" t="str">
        <f aca="false">IF(ISBLANK('Data Entry'!C42)," ",'Data Entry'!C42)</f>
        <v> </v>
      </c>
      <c r="C42" s="166" t="str">
        <f aca="false">IF(ISBLANK('Data Entry'!C42)," ",'Data Entry'!$B$4)</f>
        <v> </v>
      </c>
      <c r="D42" s="159" t="str">
        <f aca="false">IF('Data Entry'!F42="Y",($C$4),"")</f>
        <v/>
      </c>
      <c r="E42" s="160" t="str">
        <f aca="false">IF('Data Entry'!F42="Y",($C$5*(1+$G$4)),"")</f>
        <v/>
      </c>
      <c r="F42" s="160" t="str">
        <f aca="false">IF('Data Entry'!F42="Y",($C$6*(1+$G$4)),"")</f>
        <v/>
      </c>
      <c r="G42" s="160" t="str">
        <f aca="false">IF('Data Entry'!F42="Y",($C$7*(1+$G$4)),"")</f>
        <v/>
      </c>
      <c r="H42" s="160" t="str">
        <f aca="false">IF('Data Entry'!F42="Y",($C$8*(1+$G$4)),"")</f>
        <v/>
      </c>
      <c r="I42" s="160" t="str">
        <f aca="false">IF('Data Entry'!F42="Y",($C$9*(1+$G$4)),"")</f>
        <v/>
      </c>
      <c r="J42" s="167"/>
      <c r="K42" s="167"/>
      <c r="L42" s="167"/>
      <c r="M42" s="167"/>
      <c r="N42" s="167"/>
      <c r="O42" s="167"/>
      <c r="P42" s="168"/>
      <c r="Q42" s="169"/>
      <c r="S42" s="164" t="n">
        <f aca="false">SUM(D42:Q42)</f>
        <v>0</v>
      </c>
    </row>
    <row r="43" customFormat="false" ht="12.75" hidden="false" customHeight="false" outlineLevel="0" collapsed="false">
      <c r="A43" s="0" t="str">
        <f aca="false">IF(ISBLANK('Data Entry'!C43)," ",('Data Entry'!B43))</f>
        <v> </v>
      </c>
      <c r="B43" s="165" t="str">
        <f aca="false">IF(ISBLANK('Data Entry'!C43)," ",'Data Entry'!C43)</f>
        <v> </v>
      </c>
      <c r="C43" s="166" t="str">
        <f aca="false">IF(ISBLANK('Data Entry'!C43)," ",'Data Entry'!$B$4)</f>
        <v> </v>
      </c>
      <c r="D43" s="159" t="str">
        <f aca="false">IF('Data Entry'!F43="Y",($C$4),"")</f>
        <v/>
      </c>
      <c r="E43" s="160" t="str">
        <f aca="false">IF('Data Entry'!F43="Y",($C$5*(1+$G$4)),"")</f>
        <v/>
      </c>
      <c r="F43" s="160" t="str">
        <f aca="false">IF('Data Entry'!F43="Y",($C$6*(1+$G$4)),"")</f>
        <v/>
      </c>
      <c r="G43" s="160" t="str">
        <f aca="false">IF('Data Entry'!F43="Y",($C$7*(1+$G$4)),"")</f>
        <v/>
      </c>
      <c r="H43" s="160" t="str">
        <f aca="false">IF('Data Entry'!F43="Y",($C$8*(1+$G$4)),"")</f>
        <v/>
      </c>
      <c r="I43" s="160" t="str">
        <f aca="false">IF('Data Entry'!F43="Y",($C$9*(1+$G$4)),"")</f>
        <v/>
      </c>
      <c r="J43" s="167"/>
      <c r="K43" s="167"/>
      <c r="L43" s="167"/>
      <c r="M43" s="167"/>
      <c r="N43" s="167"/>
      <c r="O43" s="167"/>
      <c r="P43" s="168"/>
      <c r="Q43" s="169"/>
      <c r="S43" s="164" t="n">
        <f aca="false">SUM(D43:Q43)</f>
        <v>0</v>
      </c>
    </row>
    <row r="44" customFormat="false" ht="12.75" hidden="false" customHeight="false" outlineLevel="0" collapsed="false">
      <c r="A44" s="0" t="str">
        <f aca="false">IF(ISBLANK('Data Entry'!C44)," ",('Data Entry'!B44))</f>
        <v> </v>
      </c>
      <c r="B44" s="165" t="str">
        <f aca="false">IF(ISBLANK('Data Entry'!C44)," ",'Data Entry'!C44)</f>
        <v> </v>
      </c>
      <c r="C44" s="166" t="str">
        <f aca="false">IF(ISBLANK('Data Entry'!C44)," ",'Data Entry'!$B$4)</f>
        <v> </v>
      </c>
      <c r="D44" s="159" t="str">
        <f aca="false">IF('Data Entry'!F44="Y",($C$4),"")</f>
        <v/>
      </c>
      <c r="E44" s="160" t="str">
        <f aca="false">IF('Data Entry'!F44="Y",($C$5*(1+$G$4)),"")</f>
        <v/>
      </c>
      <c r="F44" s="160" t="str">
        <f aca="false">IF('Data Entry'!F44="Y",($C$6*(1+$G$4)),"")</f>
        <v/>
      </c>
      <c r="G44" s="160" t="str">
        <f aca="false">IF('Data Entry'!F44="Y",($C$7*(1+$G$4)),"")</f>
        <v/>
      </c>
      <c r="H44" s="160" t="str">
        <f aca="false">IF('Data Entry'!F44="Y",($C$8*(1+$G$4)),"")</f>
        <v/>
      </c>
      <c r="I44" s="160" t="str">
        <f aca="false">IF('Data Entry'!F44="Y",($C$9*(1+$G$4)),"")</f>
        <v/>
      </c>
      <c r="J44" s="167"/>
      <c r="K44" s="167"/>
      <c r="L44" s="167"/>
      <c r="M44" s="167"/>
      <c r="N44" s="167"/>
      <c r="O44" s="167"/>
      <c r="P44" s="168"/>
      <c r="Q44" s="169"/>
      <c r="S44" s="164" t="n">
        <f aca="false">SUM(D44:Q44)</f>
        <v>0</v>
      </c>
    </row>
    <row r="45" customFormat="false" ht="12.75" hidden="false" customHeight="false" outlineLevel="0" collapsed="false">
      <c r="A45" s="0" t="str">
        <f aca="false">IF(ISBLANK('Data Entry'!C45)," ",('Data Entry'!B45))</f>
        <v> </v>
      </c>
      <c r="B45" s="165" t="str">
        <f aca="false">IF(ISBLANK('Data Entry'!C45)," ",'Data Entry'!C45)</f>
        <v> </v>
      </c>
      <c r="C45" s="166" t="str">
        <f aca="false">IF(ISBLANK('Data Entry'!C45)," ",'Data Entry'!$B$4)</f>
        <v> </v>
      </c>
      <c r="D45" s="159" t="str">
        <f aca="false">IF('Data Entry'!F45="Y",($C$4),"")</f>
        <v/>
      </c>
      <c r="E45" s="160" t="str">
        <f aca="false">IF('Data Entry'!F45="Y",($C$5*(1+$G$4)),"")</f>
        <v/>
      </c>
      <c r="F45" s="160" t="str">
        <f aca="false">IF('Data Entry'!F45="Y",($C$6*(1+$G$4)),"")</f>
        <v/>
      </c>
      <c r="G45" s="160" t="str">
        <f aca="false">IF('Data Entry'!F45="Y",($C$7*(1+$G$4)),"")</f>
        <v/>
      </c>
      <c r="H45" s="160" t="str">
        <f aca="false">IF('Data Entry'!F45="Y",($C$8*(1+$G$4)),"")</f>
        <v/>
      </c>
      <c r="I45" s="160" t="str">
        <f aca="false">IF('Data Entry'!F45="Y",($C$9*(1+$G$4)),"")</f>
        <v/>
      </c>
      <c r="J45" s="167"/>
      <c r="K45" s="167"/>
      <c r="L45" s="167"/>
      <c r="M45" s="167"/>
      <c r="N45" s="167"/>
      <c r="O45" s="167"/>
      <c r="P45" s="168"/>
      <c r="Q45" s="169"/>
      <c r="S45" s="164" t="n">
        <f aca="false">SUM(D45:Q45)</f>
        <v>0</v>
      </c>
    </row>
    <row r="46" customFormat="false" ht="12.75" hidden="false" customHeight="false" outlineLevel="0" collapsed="false">
      <c r="A46" s="0" t="str">
        <f aca="false">IF(ISBLANK('Data Entry'!C46)," ",('Data Entry'!B46))</f>
        <v> </v>
      </c>
      <c r="B46" s="165" t="str">
        <f aca="false">IF(ISBLANK('Data Entry'!C46)," ",'Data Entry'!C46)</f>
        <v> </v>
      </c>
      <c r="C46" s="166" t="str">
        <f aca="false">IF(ISBLANK('Data Entry'!C46)," ",'Data Entry'!$B$4)</f>
        <v> </v>
      </c>
      <c r="D46" s="159" t="str">
        <f aca="false">IF('Data Entry'!F46="Y",($C$4),"")</f>
        <v/>
      </c>
      <c r="E46" s="160" t="str">
        <f aca="false">IF('Data Entry'!F46="Y",($C$5*(1+$G$4)),"")</f>
        <v/>
      </c>
      <c r="F46" s="160" t="str">
        <f aca="false">IF('Data Entry'!F46="Y",($C$6*(1+$G$4)),"")</f>
        <v/>
      </c>
      <c r="G46" s="160" t="str">
        <f aca="false">IF('Data Entry'!F46="Y",($C$7*(1+$G$4)),"")</f>
        <v/>
      </c>
      <c r="H46" s="160" t="str">
        <f aca="false">IF('Data Entry'!F46="Y",($C$8*(1+$G$4)),"")</f>
        <v/>
      </c>
      <c r="I46" s="160" t="str">
        <f aca="false">IF('Data Entry'!F46="Y",($C$9*(1+$G$4)),"")</f>
        <v/>
      </c>
      <c r="J46" s="167"/>
      <c r="K46" s="167"/>
      <c r="L46" s="167"/>
      <c r="M46" s="167"/>
      <c r="N46" s="167"/>
      <c r="O46" s="167"/>
      <c r="P46" s="168"/>
      <c r="Q46" s="169"/>
      <c r="S46" s="164" t="n">
        <f aca="false">SUM(D46:Q46)</f>
        <v>0</v>
      </c>
    </row>
    <row r="47" customFormat="false" ht="12.75" hidden="false" customHeight="false" outlineLevel="0" collapsed="false">
      <c r="A47" s="0" t="str">
        <f aca="false">IF(ISBLANK('Data Entry'!C47)," ",('Data Entry'!B47))</f>
        <v> </v>
      </c>
      <c r="B47" s="165" t="str">
        <f aca="false">IF(ISBLANK('Data Entry'!C47)," ",'Data Entry'!C47)</f>
        <v> </v>
      </c>
      <c r="C47" s="166" t="str">
        <f aca="false">IF(ISBLANK('Data Entry'!C47)," ",'Data Entry'!$B$4)</f>
        <v> </v>
      </c>
      <c r="D47" s="159" t="str">
        <f aca="false">IF('Data Entry'!F47="Y",($C$4),"")</f>
        <v/>
      </c>
      <c r="E47" s="160" t="str">
        <f aca="false">IF('Data Entry'!F47="Y",($C$5*(1+$G$4)),"")</f>
        <v/>
      </c>
      <c r="F47" s="160" t="str">
        <f aca="false">IF('Data Entry'!F47="Y",($C$6*(1+$G$4)),"")</f>
        <v/>
      </c>
      <c r="G47" s="160" t="str">
        <f aca="false">IF('Data Entry'!F47="Y",($C$7*(1+$G$4)),"")</f>
        <v/>
      </c>
      <c r="H47" s="160" t="str">
        <f aca="false">IF('Data Entry'!F47="Y",($C$8*(1+$G$4)),"")</f>
        <v/>
      </c>
      <c r="I47" s="160" t="str">
        <f aca="false">IF('Data Entry'!F47="Y",($C$9*(1+$G$4)),"")</f>
        <v/>
      </c>
      <c r="J47" s="167"/>
      <c r="K47" s="167"/>
      <c r="L47" s="167"/>
      <c r="M47" s="167"/>
      <c r="N47" s="167"/>
      <c r="O47" s="167"/>
      <c r="P47" s="168"/>
      <c r="Q47" s="169"/>
      <c r="S47" s="164" t="n">
        <f aca="false">SUM(D47:Q47)</f>
        <v>0</v>
      </c>
    </row>
    <row r="48" customFormat="false" ht="12.75" hidden="false" customHeight="false" outlineLevel="0" collapsed="false">
      <c r="A48" s="0" t="str">
        <f aca="false">IF(ISBLANK('Data Entry'!C48)," ",('Data Entry'!B48))</f>
        <v> </v>
      </c>
      <c r="B48" s="165" t="str">
        <f aca="false">IF(ISBLANK('Data Entry'!C48)," ",'Data Entry'!C48)</f>
        <v> </v>
      </c>
      <c r="C48" s="166" t="str">
        <f aca="false">IF(ISBLANK('Data Entry'!C48)," ",'Data Entry'!$B$4)</f>
        <v> </v>
      </c>
      <c r="D48" s="159" t="str">
        <f aca="false">IF('Data Entry'!F48="Y",($C$4),"")</f>
        <v/>
      </c>
      <c r="E48" s="160" t="str">
        <f aca="false">IF('Data Entry'!F48="Y",($C$5*(1+$G$4)),"")</f>
        <v/>
      </c>
      <c r="F48" s="160" t="str">
        <f aca="false">IF('Data Entry'!F48="Y",($C$6*(1+$G$4)),"")</f>
        <v/>
      </c>
      <c r="G48" s="160" t="str">
        <f aca="false">IF('Data Entry'!F48="Y",($C$7*(1+$G$4)),"")</f>
        <v/>
      </c>
      <c r="H48" s="160" t="str">
        <f aca="false">IF('Data Entry'!F48="Y",($C$8*(1+$G$4)),"")</f>
        <v/>
      </c>
      <c r="I48" s="160" t="str">
        <f aca="false">IF('Data Entry'!F48="Y",($C$9*(1+$G$4)),"")</f>
        <v/>
      </c>
      <c r="J48" s="167"/>
      <c r="K48" s="167"/>
      <c r="L48" s="167"/>
      <c r="M48" s="167"/>
      <c r="N48" s="167"/>
      <c r="O48" s="167"/>
      <c r="P48" s="168"/>
      <c r="Q48" s="169"/>
      <c r="S48" s="164" t="n">
        <f aca="false">SUM(D48:Q48)</f>
        <v>0</v>
      </c>
    </row>
    <row r="49" customFormat="false" ht="12.75" hidden="false" customHeight="false" outlineLevel="0" collapsed="false">
      <c r="A49" s="0" t="str">
        <f aca="false">IF(ISBLANK('Data Entry'!C49)," ",('Data Entry'!B49))</f>
        <v> </v>
      </c>
      <c r="B49" s="165" t="str">
        <f aca="false">IF(ISBLANK('Data Entry'!C49)," ",'Data Entry'!C49)</f>
        <v> </v>
      </c>
      <c r="C49" s="166" t="str">
        <f aca="false">IF(ISBLANK('Data Entry'!C49)," ",'Data Entry'!$B$4)</f>
        <v> </v>
      </c>
      <c r="D49" s="159" t="str">
        <f aca="false">IF('Data Entry'!F49="Y",($C$4),"")</f>
        <v/>
      </c>
      <c r="E49" s="160" t="str">
        <f aca="false">IF('Data Entry'!F49="Y",($C$5*(1+$G$4)),"")</f>
        <v/>
      </c>
      <c r="F49" s="160" t="str">
        <f aca="false">IF('Data Entry'!F49="Y",($C$6*(1+$G$4)),"")</f>
        <v/>
      </c>
      <c r="G49" s="160" t="str">
        <f aca="false">IF('Data Entry'!F49="Y",($C$7*(1+$G$4)),"")</f>
        <v/>
      </c>
      <c r="H49" s="160" t="str">
        <f aca="false">IF('Data Entry'!F49="Y",($C$8*(1+$G$4)),"")</f>
        <v/>
      </c>
      <c r="I49" s="160" t="str">
        <f aca="false">IF('Data Entry'!F49="Y",($C$9*(1+$G$4)),"")</f>
        <v/>
      </c>
      <c r="J49" s="167"/>
      <c r="K49" s="167"/>
      <c r="L49" s="167"/>
      <c r="M49" s="167"/>
      <c r="N49" s="167"/>
      <c r="O49" s="167"/>
      <c r="P49" s="168"/>
      <c r="Q49" s="169"/>
      <c r="S49" s="164" t="n">
        <f aca="false">SUM(D49:Q49)</f>
        <v>0</v>
      </c>
    </row>
    <row r="50" customFormat="false" ht="12.75" hidden="false" customHeight="false" outlineLevel="0" collapsed="false">
      <c r="A50" s="0" t="str">
        <f aca="false">IF(ISBLANK('Data Entry'!C50)," ",('Data Entry'!B50))</f>
        <v> </v>
      </c>
      <c r="B50" s="165" t="str">
        <f aca="false">IF(ISBLANK('Data Entry'!C50)," ",'Data Entry'!C50)</f>
        <v> </v>
      </c>
      <c r="C50" s="166" t="str">
        <f aca="false">IF(ISBLANK('Data Entry'!C50)," ",'Data Entry'!$B$4)</f>
        <v> </v>
      </c>
      <c r="D50" s="159" t="str">
        <f aca="false">IF('Data Entry'!F50="Y",($C$4),"")</f>
        <v/>
      </c>
      <c r="E50" s="160" t="str">
        <f aca="false">IF('Data Entry'!F50="Y",($C$5*(1+$G$4)),"")</f>
        <v/>
      </c>
      <c r="F50" s="160" t="str">
        <f aca="false">IF('Data Entry'!F50="Y",($C$6*(1+$G$4)),"")</f>
        <v/>
      </c>
      <c r="G50" s="160" t="str">
        <f aca="false">IF('Data Entry'!F50="Y",($C$7*(1+$G$4)),"")</f>
        <v/>
      </c>
      <c r="H50" s="160" t="str">
        <f aca="false">IF('Data Entry'!F50="Y",($C$8*(1+$G$4)),"")</f>
        <v/>
      </c>
      <c r="I50" s="160" t="str">
        <f aca="false">IF('Data Entry'!F50="Y",($C$9*(1+$G$4)),"")</f>
        <v/>
      </c>
      <c r="J50" s="167"/>
      <c r="K50" s="167"/>
      <c r="L50" s="167"/>
      <c r="M50" s="167"/>
      <c r="N50" s="167"/>
      <c r="O50" s="167"/>
      <c r="P50" s="168"/>
      <c r="Q50" s="169"/>
      <c r="S50" s="164" t="n">
        <f aca="false">SUM(D50:Q50)</f>
        <v>0</v>
      </c>
    </row>
    <row r="51" customFormat="false" ht="12.75" hidden="false" customHeight="false" outlineLevel="0" collapsed="false">
      <c r="A51" s="0" t="str">
        <f aca="false">IF(ISBLANK('Data Entry'!C51)," ",('Data Entry'!B51))</f>
        <v> </v>
      </c>
      <c r="B51" s="165" t="str">
        <f aca="false">IF(ISBLANK('Data Entry'!C51)," ",'Data Entry'!C51)</f>
        <v> </v>
      </c>
      <c r="C51" s="166" t="str">
        <f aca="false">IF(ISBLANK('Data Entry'!C51)," ",'Data Entry'!$B$4)</f>
        <v> </v>
      </c>
      <c r="D51" s="159" t="str">
        <f aca="false">IF('Data Entry'!F51="Y",($C$4),"")</f>
        <v/>
      </c>
      <c r="E51" s="160" t="str">
        <f aca="false">IF('Data Entry'!F51="Y",($C$5*(1+$G$4)),"")</f>
        <v/>
      </c>
      <c r="F51" s="160" t="str">
        <f aca="false">IF('Data Entry'!F51="Y",($C$6*(1+$G$4)),"")</f>
        <v/>
      </c>
      <c r="G51" s="160" t="str">
        <f aca="false">IF('Data Entry'!F51="Y",($C$7*(1+$G$4)),"")</f>
        <v/>
      </c>
      <c r="H51" s="160" t="str">
        <f aca="false">IF('Data Entry'!F51="Y",($C$8*(1+$G$4)),"")</f>
        <v/>
      </c>
      <c r="I51" s="160" t="str">
        <f aca="false">IF('Data Entry'!F51="Y",($C$9*(1+$G$4)),"")</f>
        <v/>
      </c>
      <c r="J51" s="167"/>
      <c r="K51" s="167"/>
      <c r="L51" s="167"/>
      <c r="M51" s="167"/>
      <c r="N51" s="167"/>
      <c r="O51" s="167"/>
      <c r="P51" s="168"/>
      <c r="Q51" s="169"/>
      <c r="S51" s="164" t="n">
        <f aca="false">SUM(D51:Q51)</f>
        <v>0</v>
      </c>
    </row>
    <row r="52" customFormat="false" ht="12.75" hidden="false" customHeight="false" outlineLevel="0" collapsed="false">
      <c r="A52" s="0" t="str">
        <f aca="false">IF(ISBLANK('Data Entry'!C52)," ",('Data Entry'!B52))</f>
        <v> </v>
      </c>
      <c r="B52" s="165" t="str">
        <f aca="false">IF(ISBLANK('Data Entry'!C52)," ",'Data Entry'!C52)</f>
        <v> </v>
      </c>
      <c r="C52" s="166" t="str">
        <f aca="false">IF(ISBLANK('Data Entry'!C52)," ",'Data Entry'!$B$4)</f>
        <v> </v>
      </c>
      <c r="D52" s="159" t="str">
        <f aca="false">IF('Data Entry'!F52="Y",($C$4),"")</f>
        <v/>
      </c>
      <c r="E52" s="160" t="str">
        <f aca="false">IF('Data Entry'!F52="Y",($C$5*(1+$G$4)),"")</f>
        <v/>
      </c>
      <c r="F52" s="160" t="str">
        <f aca="false">IF('Data Entry'!F52="Y",($C$6*(1+$G$4)),"")</f>
        <v/>
      </c>
      <c r="G52" s="160" t="str">
        <f aca="false">IF('Data Entry'!F52="Y",($C$7*(1+$G$4)),"")</f>
        <v/>
      </c>
      <c r="H52" s="160" t="str">
        <f aca="false">IF('Data Entry'!F52="Y",($C$8*(1+$G$4)),"")</f>
        <v/>
      </c>
      <c r="I52" s="160" t="str">
        <f aca="false">IF('Data Entry'!F52="Y",($C$9*(1+$G$4)),"")</f>
        <v/>
      </c>
      <c r="J52" s="167"/>
      <c r="K52" s="167"/>
      <c r="L52" s="167"/>
      <c r="M52" s="167"/>
      <c r="N52" s="167"/>
      <c r="O52" s="167"/>
      <c r="P52" s="168"/>
      <c r="Q52" s="169"/>
      <c r="S52" s="164" t="n">
        <f aca="false">SUM(D52:Q52)</f>
        <v>0</v>
      </c>
    </row>
    <row r="53" customFormat="false" ht="12.75" hidden="false" customHeight="false" outlineLevel="0" collapsed="false">
      <c r="A53" s="0" t="str">
        <f aca="false">IF(ISBLANK('Data Entry'!C53)," ",('Data Entry'!B53))</f>
        <v> </v>
      </c>
      <c r="B53" s="165" t="str">
        <f aca="false">IF(ISBLANK('Data Entry'!C53)," ",'Data Entry'!C53)</f>
        <v> </v>
      </c>
      <c r="C53" s="166" t="str">
        <f aca="false">IF(ISBLANK('Data Entry'!C53)," ",'Data Entry'!$B$4)</f>
        <v> </v>
      </c>
      <c r="D53" s="159" t="str">
        <f aca="false">IF('Data Entry'!F53="Y",($C$4),"")</f>
        <v/>
      </c>
      <c r="E53" s="160" t="str">
        <f aca="false">IF('Data Entry'!F53="Y",($C$5*(1+$G$4)),"")</f>
        <v/>
      </c>
      <c r="F53" s="160" t="str">
        <f aca="false">IF('Data Entry'!F53="Y",($C$6*(1+$G$4)),"")</f>
        <v/>
      </c>
      <c r="G53" s="160" t="str">
        <f aca="false">IF('Data Entry'!F53="Y",($C$7*(1+$G$4)),"")</f>
        <v/>
      </c>
      <c r="H53" s="160" t="str">
        <f aca="false">IF('Data Entry'!F53="Y",($C$8*(1+$G$4)),"")</f>
        <v/>
      </c>
      <c r="I53" s="160" t="str">
        <f aca="false">IF('Data Entry'!F53="Y",($C$9*(1+$G$4)),"")</f>
        <v/>
      </c>
      <c r="J53" s="167"/>
      <c r="K53" s="167"/>
      <c r="L53" s="167"/>
      <c r="M53" s="167"/>
      <c r="N53" s="167"/>
      <c r="O53" s="167"/>
      <c r="P53" s="168"/>
      <c r="Q53" s="169"/>
      <c r="S53" s="164" t="n">
        <f aca="false">SUM(D53:Q53)</f>
        <v>0</v>
      </c>
    </row>
    <row r="54" customFormat="false" ht="12.75" hidden="false" customHeight="false" outlineLevel="0" collapsed="false">
      <c r="A54" s="0" t="str">
        <f aca="false">IF(ISBLANK('Data Entry'!C54)," ",('Data Entry'!B54))</f>
        <v> </v>
      </c>
      <c r="B54" s="165" t="str">
        <f aca="false">IF(ISBLANK('Data Entry'!C54)," ",'Data Entry'!C54)</f>
        <v> </v>
      </c>
      <c r="C54" s="166" t="str">
        <f aca="false">IF(ISBLANK('Data Entry'!C54)," ",'Data Entry'!$B$4)</f>
        <v> </v>
      </c>
      <c r="D54" s="159" t="str">
        <f aca="false">IF('Data Entry'!F54="Y",($C$4),"")</f>
        <v/>
      </c>
      <c r="E54" s="160" t="str">
        <f aca="false">IF('Data Entry'!F54="Y",($C$5*(1+$G$4)),"")</f>
        <v/>
      </c>
      <c r="F54" s="160" t="str">
        <f aca="false">IF('Data Entry'!F54="Y",($C$6*(1+$G$4)),"")</f>
        <v/>
      </c>
      <c r="G54" s="160" t="str">
        <f aca="false">IF('Data Entry'!F54="Y",($C$7*(1+$G$4)),"")</f>
        <v/>
      </c>
      <c r="H54" s="160" t="str">
        <f aca="false">IF('Data Entry'!F54="Y",($C$8*(1+$G$4)),"")</f>
        <v/>
      </c>
      <c r="I54" s="160" t="str">
        <f aca="false">IF('Data Entry'!F54="Y",($C$9*(1+$G$4)),"")</f>
        <v/>
      </c>
      <c r="J54" s="167"/>
      <c r="K54" s="167"/>
      <c r="L54" s="167"/>
      <c r="M54" s="167"/>
      <c r="N54" s="167"/>
      <c r="O54" s="167"/>
      <c r="P54" s="168"/>
      <c r="Q54" s="169"/>
      <c r="S54" s="164" t="n">
        <f aca="false">SUM(D54:Q54)</f>
        <v>0</v>
      </c>
    </row>
    <row r="55" customFormat="false" ht="12.75" hidden="false" customHeight="false" outlineLevel="0" collapsed="false">
      <c r="A55" s="0" t="str">
        <f aca="false">IF(ISBLANK('Data Entry'!C55)," ",('Data Entry'!B55))</f>
        <v> </v>
      </c>
      <c r="B55" s="165" t="str">
        <f aca="false">IF(ISBLANK('Data Entry'!C55)," ",'Data Entry'!C55)</f>
        <v> </v>
      </c>
      <c r="C55" s="166" t="str">
        <f aca="false">IF(ISBLANK('Data Entry'!C55)," ",'Data Entry'!$B$4)</f>
        <v> </v>
      </c>
      <c r="D55" s="159" t="str">
        <f aca="false">IF('Data Entry'!F55="Y",($C$4),"")</f>
        <v/>
      </c>
      <c r="E55" s="160" t="str">
        <f aca="false">IF('Data Entry'!F55="Y",($C$5*(1+$G$4)),"")</f>
        <v/>
      </c>
      <c r="F55" s="160" t="str">
        <f aca="false">IF('Data Entry'!F55="Y",($C$6*(1+$G$4)),"")</f>
        <v/>
      </c>
      <c r="G55" s="160" t="str">
        <f aca="false">IF('Data Entry'!F55="Y",($C$7*(1+$G$4)),"")</f>
        <v/>
      </c>
      <c r="H55" s="160" t="str">
        <f aca="false">IF('Data Entry'!F55="Y",($C$8*(1+$G$4)),"")</f>
        <v/>
      </c>
      <c r="I55" s="160" t="str">
        <f aca="false">IF('Data Entry'!F55="Y",($C$9*(1+$G$4)),"")</f>
        <v/>
      </c>
      <c r="J55" s="167"/>
      <c r="K55" s="167"/>
      <c r="L55" s="167"/>
      <c r="M55" s="167"/>
      <c r="N55" s="167"/>
      <c r="O55" s="167"/>
      <c r="P55" s="168"/>
      <c r="Q55" s="169"/>
      <c r="S55" s="164" t="n">
        <f aca="false">SUM(D55:Q55)</f>
        <v>0</v>
      </c>
    </row>
    <row r="56" customFormat="false" ht="12.75" hidden="false" customHeight="false" outlineLevel="0" collapsed="false">
      <c r="A56" s="0" t="str">
        <f aca="false">IF(ISBLANK('Data Entry'!C56)," ",('Data Entry'!B56))</f>
        <v> </v>
      </c>
      <c r="B56" s="165" t="str">
        <f aca="false">IF(ISBLANK('Data Entry'!C56)," ",'Data Entry'!C56)</f>
        <v> </v>
      </c>
      <c r="C56" s="166" t="str">
        <f aca="false">IF(ISBLANK('Data Entry'!C56)," ",'Data Entry'!$B$4)</f>
        <v> </v>
      </c>
      <c r="D56" s="159" t="str">
        <f aca="false">IF('Data Entry'!F56="Y",($C$4),"")</f>
        <v/>
      </c>
      <c r="E56" s="160" t="str">
        <f aca="false">IF('Data Entry'!F56="Y",($C$5*(1+$G$4)),"")</f>
        <v/>
      </c>
      <c r="F56" s="160" t="str">
        <f aca="false">IF('Data Entry'!F56="Y",($C$6*(1+$G$4)),"")</f>
        <v/>
      </c>
      <c r="G56" s="160" t="str">
        <f aca="false">IF('Data Entry'!F56="Y",($C$7*(1+$G$4)),"")</f>
        <v/>
      </c>
      <c r="H56" s="160" t="str">
        <f aca="false">IF('Data Entry'!F56="Y",($C$8*(1+$G$4)),"")</f>
        <v/>
      </c>
      <c r="I56" s="160" t="str">
        <f aca="false">IF('Data Entry'!F56="Y",($C$9*(1+$G$4)),"")</f>
        <v/>
      </c>
      <c r="J56" s="167"/>
      <c r="K56" s="167"/>
      <c r="L56" s="167"/>
      <c r="M56" s="167"/>
      <c r="N56" s="167"/>
      <c r="O56" s="167"/>
      <c r="P56" s="168"/>
      <c r="Q56" s="169"/>
      <c r="S56" s="164" t="n">
        <f aca="false">SUM(D56:Q56)</f>
        <v>0</v>
      </c>
    </row>
    <row r="57" customFormat="false" ht="12.75" hidden="false" customHeight="false" outlineLevel="0" collapsed="false">
      <c r="B57" s="165" t="str">
        <f aca="false">IF(ISBLANK('Data Entry'!C57)," ",'Data Entry'!C57)</f>
        <v> </v>
      </c>
      <c r="C57" s="166" t="str">
        <f aca="false">IF(ISBLANK('Data Entry'!C57)," ",'Data Entry'!$B$4)</f>
        <v> </v>
      </c>
      <c r="D57" s="159" t="str">
        <f aca="false">IF('Data Entry'!F57="Y",($C$4),"")</f>
        <v/>
      </c>
      <c r="E57" s="160" t="str">
        <f aca="false">IF('Data Entry'!F57="Y",($C$5*(1+$G$4)),"")</f>
        <v/>
      </c>
      <c r="F57" s="160" t="str">
        <f aca="false">IF('Data Entry'!F57="Y",($C$6*(1+$G$4)),"")</f>
        <v/>
      </c>
      <c r="G57" s="160" t="str">
        <f aca="false">IF('Data Entry'!F57="Y",($C$7*(1+$G$4)),"")</f>
        <v/>
      </c>
      <c r="H57" s="160" t="str">
        <f aca="false">IF('Data Entry'!F57="Y",($C$8*(1+$G$4)),"")</f>
        <v/>
      </c>
      <c r="I57" s="160" t="str">
        <f aca="false">IF('Data Entry'!F57="Y",($C$9*(1+$G$4)),"")</f>
        <v/>
      </c>
      <c r="J57" s="167"/>
      <c r="K57" s="167"/>
      <c r="L57" s="167"/>
      <c r="M57" s="167"/>
      <c r="N57" s="167"/>
      <c r="O57" s="167"/>
      <c r="P57" s="168"/>
      <c r="Q57" s="169"/>
      <c r="S57" s="164" t="n">
        <f aca="false">SUM(D57:Q57)</f>
        <v>0</v>
      </c>
    </row>
    <row r="58" customFormat="false" ht="12.75" hidden="false" customHeight="false" outlineLevel="0" collapsed="false">
      <c r="B58" s="165" t="str">
        <f aca="false">IF(ISBLANK('Data Entry'!C58)," ",'Data Entry'!C58)</f>
        <v> </v>
      </c>
      <c r="C58" s="166" t="str">
        <f aca="false">IF(ISBLANK('Data Entry'!C58)," ",'Data Entry'!$B$4)</f>
        <v> </v>
      </c>
      <c r="D58" s="159" t="str">
        <f aca="false">IF('Data Entry'!F58="Y",($C$4),"")</f>
        <v/>
      </c>
      <c r="E58" s="160" t="str">
        <f aca="false">IF('Data Entry'!F58="Y",($C$5*(1+$G$4)),"")</f>
        <v/>
      </c>
      <c r="F58" s="160" t="str">
        <f aca="false">IF('Data Entry'!F58="Y",($C$6*(1+$G$4)),"")</f>
        <v/>
      </c>
      <c r="G58" s="160" t="str">
        <f aca="false">IF('Data Entry'!F58="Y",($C$7*(1+$G$4)),"")</f>
        <v/>
      </c>
      <c r="H58" s="160" t="str">
        <f aca="false">IF('Data Entry'!F58="Y",($C$8*(1+$G$4)),"")</f>
        <v/>
      </c>
      <c r="I58" s="160" t="str">
        <f aca="false">IF('Data Entry'!F58="Y",($C$9*(1+$G$4)),"")</f>
        <v/>
      </c>
      <c r="J58" s="167"/>
      <c r="K58" s="167"/>
      <c r="L58" s="167"/>
      <c r="M58" s="167"/>
      <c r="N58" s="167"/>
      <c r="O58" s="167"/>
      <c r="P58" s="168"/>
      <c r="Q58" s="169"/>
      <c r="S58" s="164" t="n">
        <f aca="false">SUM(D58:Q58)</f>
        <v>0</v>
      </c>
    </row>
    <row r="59" customFormat="false" ht="12.75" hidden="false" customHeight="false" outlineLevel="0" collapsed="false">
      <c r="A59" s="8"/>
      <c r="B59" s="165" t="str">
        <f aca="false">IF(ISBLANK('Data Entry'!C59)," ",'Data Entry'!C59)</f>
        <v> </v>
      </c>
      <c r="C59" s="166" t="str">
        <f aca="false">IF(ISBLANK('Data Entry'!C59)," ",'Data Entry'!$B$4)</f>
        <v> </v>
      </c>
      <c r="D59" s="159" t="str">
        <f aca="false">IF('Data Entry'!F59="Y",($C$4),"")</f>
        <v/>
      </c>
      <c r="E59" s="160" t="str">
        <f aca="false">IF('Data Entry'!F59="Y",($C$5*(1+$G$4)),"")</f>
        <v/>
      </c>
      <c r="F59" s="160" t="str">
        <f aca="false">IF('Data Entry'!F59="Y",($C$6*(1+$G$4)),"")</f>
        <v/>
      </c>
      <c r="G59" s="160" t="str">
        <f aca="false">IF('Data Entry'!F59="Y",($C$7*(1+$G$4)),"")</f>
        <v/>
      </c>
      <c r="H59" s="160" t="str">
        <f aca="false">IF('Data Entry'!F59="Y",($C$8*(1+$G$4)),"")</f>
        <v/>
      </c>
      <c r="I59" s="160" t="str">
        <f aca="false">IF('Data Entry'!F59="Y",($C$9*(1+$G$4)),"")</f>
        <v/>
      </c>
      <c r="J59" s="170"/>
      <c r="K59" s="170"/>
      <c r="L59" s="170"/>
      <c r="M59" s="170"/>
      <c r="N59" s="170"/>
      <c r="O59" s="170"/>
      <c r="P59" s="171"/>
      <c r="Q59" s="172"/>
      <c r="S59" s="164" t="n">
        <f aca="false">SUM(D59:Q59)</f>
        <v>0</v>
      </c>
      <c r="T59" s="173"/>
    </row>
    <row r="60" customFormat="false" ht="12.75" hidden="false" customHeight="false" outlineLevel="0" collapsed="false">
      <c r="B60" s="165" t="str">
        <f aca="false">IF(ISBLANK('Data Entry'!C60)," ",'Data Entry'!C60)</f>
        <v> </v>
      </c>
      <c r="C60" s="166" t="str">
        <f aca="false">IF(ISBLANK('Data Entry'!C60)," ",'Data Entry'!$B$4)</f>
        <v> </v>
      </c>
      <c r="D60" s="159" t="str">
        <f aca="false">IF('Data Entry'!F60="Y",($C$4),"")</f>
        <v/>
      </c>
      <c r="E60" s="160" t="str">
        <f aca="false">IF('Data Entry'!F60="Y",($C$5*(1+$G$4)),"")</f>
        <v/>
      </c>
      <c r="F60" s="160" t="str">
        <f aca="false">IF('Data Entry'!F60="Y",($C$6*(1+$G$4)),"")</f>
        <v/>
      </c>
      <c r="G60" s="160" t="str">
        <f aca="false">IF('Data Entry'!F60="Y",($C$7*(1+$G$4)),"")</f>
        <v/>
      </c>
      <c r="H60" s="160" t="str">
        <f aca="false">IF('Data Entry'!F60="Y",($C$8*(1+$G$4)),"")</f>
        <v/>
      </c>
      <c r="I60" s="160" t="str">
        <f aca="false">IF('Data Entry'!F60="Y",($C$9*(1+$G$4)),"")</f>
        <v/>
      </c>
      <c r="J60" s="167"/>
      <c r="K60" s="167"/>
      <c r="L60" s="167"/>
      <c r="M60" s="167"/>
      <c r="N60" s="167"/>
      <c r="O60" s="167"/>
      <c r="P60" s="168"/>
      <c r="Q60" s="169"/>
      <c r="S60" s="164" t="n">
        <f aca="false">SUM(D60:Q60)</f>
        <v>0</v>
      </c>
    </row>
    <row r="61" customFormat="false" ht="12.75" hidden="false" customHeight="false" outlineLevel="0" collapsed="false">
      <c r="B61" s="165" t="str">
        <f aca="false">IF(ISBLANK('Data Entry'!C61)," ",'Data Entry'!C61)</f>
        <v> </v>
      </c>
      <c r="C61" s="166" t="str">
        <f aca="false">IF(ISBLANK('Data Entry'!C61)," ",'Data Entry'!$B$4)</f>
        <v> </v>
      </c>
      <c r="D61" s="159" t="str">
        <f aca="false">IF('Data Entry'!F61="Y",($C$4),"")</f>
        <v/>
      </c>
      <c r="E61" s="160" t="str">
        <f aca="false">IF('Data Entry'!F61="Y",($C$5*(1+$G$4)),"")</f>
        <v/>
      </c>
      <c r="F61" s="160" t="str">
        <f aca="false">IF('Data Entry'!F61="Y",($C$6*(1+$G$4)),"")</f>
        <v/>
      </c>
      <c r="G61" s="160" t="str">
        <f aca="false">IF('Data Entry'!F61="Y",($C$7*(1+$G$4)),"")</f>
        <v/>
      </c>
      <c r="H61" s="160" t="str">
        <f aca="false">IF('Data Entry'!F61="Y",($C$8*(1+$G$4)),"")</f>
        <v/>
      </c>
      <c r="I61" s="160" t="str">
        <f aca="false">IF('Data Entry'!F61="Y",($C$9*(1+$G$4)),"")</f>
        <v/>
      </c>
      <c r="J61" s="167"/>
      <c r="K61" s="167"/>
      <c r="L61" s="167"/>
      <c r="M61" s="167"/>
      <c r="N61" s="167"/>
      <c r="O61" s="167"/>
      <c r="P61" s="168"/>
      <c r="Q61" s="169"/>
      <c r="S61" s="164" t="n">
        <f aca="false">SUM(D61:Q61)</f>
        <v>0</v>
      </c>
    </row>
    <row r="62" customFormat="false" ht="12.75" hidden="false" customHeight="false" outlineLevel="0" collapsed="false">
      <c r="B62" s="165" t="str">
        <f aca="false">IF(ISBLANK('Data Entry'!C62)," ",'Data Entry'!C62)</f>
        <v> </v>
      </c>
      <c r="C62" s="166" t="str">
        <f aca="false">IF(ISBLANK('Data Entry'!C62)," ",'Data Entry'!$B$4)</f>
        <v> </v>
      </c>
      <c r="D62" s="159" t="str">
        <f aca="false">IF('Data Entry'!F62="Y",($C$4),"")</f>
        <v/>
      </c>
      <c r="E62" s="160" t="str">
        <f aca="false">IF('Data Entry'!F62="Y",($C$5*(1+$G$4)),"")</f>
        <v/>
      </c>
      <c r="F62" s="160" t="str">
        <f aca="false">IF('Data Entry'!F62="Y",($C$6*(1+$G$4)),"")</f>
        <v/>
      </c>
      <c r="G62" s="160" t="str">
        <f aca="false">IF('Data Entry'!F62="Y",($C$7*(1+$G$4)),"")</f>
        <v/>
      </c>
      <c r="H62" s="160" t="str">
        <f aca="false">IF('Data Entry'!F62="Y",($C$8*(1+$G$4)),"")</f>
        <v/>
      </c>
      <c r="I62" s="160" t="str">
        <f aca="false">IF('Data Entry'!F62="Y",($C$9*(1+$G$4)),"")</f>
        <v/>
      </c>
      <c r="J62" s="167"/>
      <c r="K62" s="167"/>
      <c r="L62" s="167"/>
      <c r="M62" s="167"/>
      <c r="N62" s="167"/>
      <c r="O62" s="167"/>
      <c r="P62" s="168"/>
      <c r="Q62" s="169"/>
      <c r="S62" s="164" t="n">
        <f aca="false">SUM(D62:Q62)</f>
        <v>0</v>
      </c>
    </row>
    <row r="63" customFormat="false" ht="12.75" hidden="false" customHeight="false" outlineLevel="0" collapsed="false">
      <c r="B63" s="165" t="str">
        <f aca="false">IF(ISBLANK('Data Entry'!C63)," ",'Data Entry'!C63)</f>
        <v> </v>
      </c>
      <c r="C63" s="166" t="str">
        <f aca="false">IF(ISBLANK('Data Entry'!C63)," ",'Data Entry'!$B$4)</f>
        <v> </v>
      </c>
      <c r="D63" s="159" t="str">
        <f aca="false">IF('Data Entry'!F63="Y",($C$4),"")</f>
        <v/>
      </c>
      <c r="E63" s="160" t="str">
        <f aca="false">IF('Data Entry'!F63="Y",($C$5*(1+$G$4)),"")</f>
        <v/>
      </c>
      <c r="F63" s="160" t="str">
        <f aca="false">IF('Data Entry'!F63="Y",($C$6*(1+$G$4)),"")</f>
        <v/>
      </c>
      <c r="G63" s="160" t="str">
        <f aca="false">IF('Data Entry'!F63="Y",($C$7*(1+$G$4)),"")</f>
        <v/>
      </c>
      <c r="H63" s="160" t="str">
        <f aca="false">IF('Data Entry'!F63="Y",($C$8*(1+$G$4)),"")</f>
        <v/>
      </c>
      <c r="I63" s="160" t="str">
        <f aca="false">IF('Data Entry'!F63="Y",($C$9*(1+$G$4)),"")</f>
        <v/>
      </c>
      <c r="J63" s="167"/>
      <c r="K63" s="167"/>
      <c r="L63" s="167"/>
      <c r="M63" s="167"/>
      <c r="N63" s="167"/>
      <c r="O63" s="167"/>
      <c r="P63" s="168"/>
      <c r="Q63" s="169"/>
      <c r="S63" s="164" t="n">
        <f aca="false">SUM(D63:Q63)</f>
        <v>0</v>
      </c>
    </row>
    <row r="64" customFormat="false" ht="12.75" hidden="false" customHeight="false" outlineLevel="0" collapsed="false">
      <c r="B64" s="165" t="str">
        <f aca="false">IF(ISBLANK('Data Entry'!C64)," ",'Data Entry'!C64)</f>
        <v> </v>
      </c>
      <c r="C64" s="166" t="str">
        <f aca="false">IF(ISBLANK('Data Entry'!C64)," ",'Data Entry'!$B$4)</f>
        <v> </v>
      </c>
      <c r="D64" s="159" t="str">
        <f aca="false">IF('Data Entry'!F64="Y",($C$4),"")</f>
        <v/>
      </c>
      <c r="E64" s="160" t="str">
        <f aca="false">IF('Data Entry'!F64="Y",($C$5*(1+$G$4)),"")</f>
        <v/>
      </c>
      <c r="F64" s="160" t="str">
        <f aca="false">IF('Data Entry'!F64="Y",($C$6*(1+$G$4)),"")</f>
        <v/>
      </c>
      <c r="G64" s="160" t="str">
        <f aca="false">IF('Data Entry'!F64="Y",($C$7*(1+$G$4)),"")</f>
        <v/>
      </c>
      <c r="H64" s="160" t="str">
        <f aca="false">IF('Data Entry'!F64="Y",($C$8*(1+$G$4)),"")</f>
        <v/>
      </c>
      <c r="I64" s="160" t="str">
        <f aca="false">IF('Data Entry'!F64="Y",($C$9*(1+$G$4)),"")</f>
        <v/>
      </c>
      <c r="J64" s="167"/>
      <c r="K64" s="167"/>
      <c r="L64" s="167"/>
      <c r="M64" s="167"/>
      <c r="N64" s="167"/>
      <c r="O64" s="167"/>
      <c r="P64" s="168"/>
      <c r="Q64" s="169"/>
      <c r="S64" s="164" t="n">
        <f aca="false">SUM(D64:Q64)</f>
        <v>0</v>
      </c>
    </row>
    <row r="65" customFormat="false" ht="12.75" hidden="false" customHeight="false" outlineLevel="0" collapsed="false">
      <c r="B65" s="165" t="str">
        <f aca="false">IF(ISBLANK('Data Entry'!C65)," ",'Data Entry'!C65)</f>
        <v> </v>
      </c>
      <c r="C65" s="166" t="str">
        <f aca="false">IF(ISBLANK('Data Entry'!C65)," ",'Data Entry'!$B$4)</f>
        <v> </v>
      </c>
      <c r="D65" s="159" t="str">
        <f aca="false">IF('Data Entry'!F65="Y",($C$4),"")</f>
        <v/>
      </c>
      <c r="E65" s="160" t="str">
        <f aca="false">IF('Data Entry'!F65="Y",($C$5*(1+$G$4)),"")</f>
        <v/>
      </c>
      <c r="F65" s="160" t="str">
        <f aca="false">IF('Data Entry'!F65="Y",($C$6*(1+$G$4)),"")</f>
        <v/>
      </c>
      <c r="G65" s="160" t="str">
        <f aca="false">IF('Data Entry'!F65="Y",($C$7*(1+$G$4)),"")</f>
        <v/>
      </c>
      <c r="H65" s="160" t="str">
        <f aca="false">IF('Data Entry'!F65="Y",($C$8*(1+$G$4)),"")</f>
        <v/>
      </c>
      <c r="I65" s="160" t="str">
        <f aca="false">IF('Data Entry'!F65="Y",($C$9*(1+$G$4)),"")</f>
        <v/>
      </c>
      <c r="J65" s="167"/>
      <c r="K65" s="167"/>
      <c r="L65" s="167"/>
      <c r="M65" s="167"/>
      <c r="N65" s="167"/>
      <c r="O65" s="167"/>
      <c r="P65" s="168"/>
      <c r="Q65" s="169"/>
      <c r="S65" s="164" t="n">
        <f aca="false">SUM(D65:Q65)</f>
        <v>0</v>
      </c>
    </row>
    <row r="66" customFormat="false" ht="12.75" hidden="false" customHeight="false" outlineLevel="0" collapsed="false">
      <c r="B66" s="165" t="str">
        <f aca="false">IF(ISBLANK('Data Entry'!C66)," ",'Data Entry'!C66)</f>
        <v> </v>
      </c>
      <c r="C66" s="166" t="str">
        <f aca="false">IF(ISBLANK('Data Entry'!C66)," ",'Data Entry'!$B$4)</f>
        <v> </v>
      </c>
      <c r="D66" s="159" t="str">
        <f aca="false">IF('Data Entry'!F66="Y",($C$4),"")</f>
        <v/>
      </c>
      <c r="E66" s="160" t="str">
        <f aca="false">IF('Data Entry'!F66="Y",($C$5*(1+$G$4)),"")</f>
        <v/>
      </c>
      <c r="F66" s="160" t="str">
        <f aca="false">IF('Data Entry'!F66="Y",($C$6*(1+$G$4)),"")</f>
        <v/>
      </c>
      <c r="G66" s="160" t="str">
        <f aca="false">IF('Data Entry'!F66="Y",($C$7*(1+$G$4)),"")</f>
        <v/>
      </c>
      <c r="H66" s="160" t="str">
        <f aca="false">IF('Data Entry'!F66="Y",($C$8*(1+$G$4)),"")</f>
        <v/>
      </c>
      <c r="I66" s="160" t="str">
        <f aca="false">IF('Data Entry'!F66="Y",($C$9*(1+$G$4)),"")</f>
        <v/>
      </c>
      <c r="J66" s="167"/>
      <c r="K66" s="167"/>
      <c r="L66" s="167"/>
      <c r="M66" s="167"/>
      <c r="N66" s="167"/>
      <c r="O66" s="167"/>
      <c r="P66" s="168"/>
      <c r="Q66" s="169"/>
      <c r="S66" s="164" t="n">
        <f aca="false">SUM(D66:Q66)</f>
        <v>0</v>
      </c>
    </row>
    <row r="67" customFormat="false" ht="12.75" hidden="false" customHeight="false" outlineLevel="0" collapsed="false">
      <c r="B67" s="165" t="str">
        <f aca="false">IF(ISBLANK('Data Entry'!C67)," ",'Data Entry'!C67)</f>
        <v> </v>
      </c>
      <c r="C67" s="166" t="str">
        <f aca="false">IF(ISBLANK('Data Entry'!C67)," ",'Data Entry'!$B$4)</f>
        <v> </v>
      </c>
      <c r="D67" s="159" t="str">
        <f aca="false">IF('Data Entry'!F67="Y",($C$4),"")</f>
        <v/>
      </c>
      <c r="E67" s="160" t="str">
        <f aca="false">IF('Data Entry'!F67="Y",($C$5*(1+$G$4)),"")</f>
        <v/>
      </c>
      <c r="F67" s="160" t="str">
        <f aca="false">IF('Data Entry'!F67="Y",($C$6*(1+$G$4)),"")</f>
        <v/>
      </c>
      <c r="G67" s="160" t="str">
        <f aca="false">IF('Data Entry'!F67="Y",($C$7*(1+$G$4)),"")</f>
        <v/>
      </c>
      <c r="H67" s="160" t="str">
        <f aca="false">IF('Data Entry'!F67="Y",($C$8*(1+$G$4)),"")</f>
        <v/>
      </c>
      <c r="I67" s="160" t="str">
        <f aca="false">IF('Data Entry'!F67="Y",($C$9*(1+$G$4)),"")</f>
        <v/>
      </c>
      <c r="J67" s="167"/>
      <c r="K67" s="167"/>
      <c r="L67" s="167"/>
      <c r="M67" s="167"/>
      <c r="N67" s="167"/>
      <c r="O67" s="167"/>
      <c r="P67" s="168"/>
      <c r="Q67" s="169"/>
      <c r="S67" s="164" t="n">
        <f aca="false">SUM(D67:Q67)</f>
        <v>0</v>
      </c>
    </row>
    <row r="68" customFormat="false" ht="12.75" hidden="false" customHeight="false" outlineLevel="0" collapsed="false">
      <c r="B68" s="165" t="str">
        <f aca="false">IF(ISBLANK('Data Entry'!C68)," ",'Data Entry'!C68)</f>
        <v> </v>
      </c>
      <c r="C68" s="166" t="str">
        <f aca="false">IF(ISBLANK('Data Entry'!C68)," ",'Data Entry'!$B$4)</f>
        <v> </v>
      </c>
      <c r="D68" s="159" t="str">
        <f aca="false">IF('Data Entry'!F68="Y",($C$4),"")</f>
        <v/>
      </c>
      <c r="E68" s="160" t="str">
        <f aca="false">IF('Data Entry'!F68="Y",($C$5*(1+$G$4)),"")</f>
        <v/>
      </c>
      <c r="F68" s="160" t="str">
        <f aca="false">IF('Data Entry'!F68="Y",($C$6*(1+$G$4)),"")</f>
        <v/>
      </c>
      <c r="G68" s="160" t="str">
        <f aca="false">IF('Data Entry'!F68="Y",($C$7*(1+$G$4)),"")</f>
        <v/>
      </c>
      <c r="H68" s="160" t="str">
        <f aca="false">IF('Data Entry'!F68="Y",($C$8*(1+$G$4)),"")</f>
        <v/>
      </c>
      <c r="I68" s="160" t="str">
        <f aca="false">IF('Data Entry'!F68="Y",($C$9*(1+$G$4)),"")</f>
        <v/>
      </c>
      <c r="J68" s="167"/>
      <c r="K68" s="167"/>
      <c r="L68" s="167"/>
      <c r="M68" s="167"/>
      <c r="N68" s="167"/>
      <c r="O68" s="167"/>
      <c r="P68" s="168"/>
      <c r="Q68" s="169"/>
      <c r="S68" s="164" t="n">
        <f aca="false">SUM(D68:Q68)</f>
        <v>0</v>
      </c>
    </row>
    <row r="69" customFormat="false" ht="12.75" hidden="false" customHeight="false" outlineLevel="0" collapsed="false">
      <c r="B69" s="165" t="str">
        <f aca="false">IF(ISBLANK('Data Entry'!C69)," ",'Data Entry'!C69)</f>
        <v> </v>
      </c>
      <c r="C69" s="166" t="str">
        <f aca="false">IF(ISBLANK('Data Entry'!C69)," ",'Data Entry'!$B$4)</f>
        <v> </v>
      </c>
      <c r="D69" s="159" t="str">
        <f aca="false">IF('Data Entry'!F69="Y",($C$4),"")</f>
        <v/>
      </c>
      <c r="E69" s="160" t="str">
        <f aca="false">IF('Data Entry'!F69="Y",($C$5*(1+$G$4)),"")</f>
        <v/>
      </c>
      <c r="F69" s="160" t="str">
        <f aca="false">IF('Data Entry'!F69="Y",($C$6*(1+$G$4)),"")</f>
        <v/>
      </c>
      <c r="G69" s="160" t="str">
        <f aca="false">IF('Data Entry'!F69="Y",($C$7*(1+$G$4)),"")</f>
        <v/>
      </c>
      <c r="H69" s="160" t="str">
        <f aca="false">IF('Data Entry'!F69="Y",($C$8*(1+$G$4)),"")</f>
        <v/>
      </c>
      <c r="I69" s="160" t="str">
        <f aca="false">IF('Data Entry'!F69="Y",($C$9*(1+$G$4)),"")</f>
        <v/>
      </c>
      <c r="J69" s="167"/>
      <c r="K69" s="167"/>
      <c r="L69" s="167"/>
      <c r="M69" s="167"/>
      <c r="N69" s="167"/>
      <c r="O69" s="167"/>
      <c r="P69" s="168"/>
      <c r="Q69" s="169"/>
      <c r="S69" s="164" t="n">
        <f aca="false">SUM(D69:Q69)</f>
        <v>0</v>
      </c>
    </row>
    <row r="70" customFormat="false" ht="12.75" hidden="false" customHeight="false" outlineLevel="0" collapsed="false">
      <c r="B70" s="165" t="str">
        <f aca="false">IF(ISBLANK('Data Entry'!C70)," ",'Data Entry'!C70)</f>
        <v> </v>
      </c>
      <c r="C70" s="166" t="str">
        <f aca="false">IF(ISBLANK('Data Entry'!C70)," ",'Data Entry'!$B$4)</f>
        <v> </v>
      </c>
      <c r="D70" s="159" t="str">
        <f aca="false">IF('Data Entry'!F70="Y",($C$4),"")</f>
        <v/>
      </c>
      <c r="E70" s="160" t="str">
        <f aca="false">IF('Data Entry'!F70="Y",($C$5*(1+$G$4)),"")</f>
        <v/>
      </c>
      <c r="F70" s="160" t="str">
        <f aca="false">IF('Data Entry'!F70="Y",($C$6*(1+$G$4)),"")</f>
        <v/>
      </c>
      <c r="G70" s="160" t="str">
        <f aca="false">IF('Data Entry'!F70="Y",($C$7*(1+$G$4)),"")</f>
        <v/>
      </c>
      <c r="H70" s="160" t="str">
        <f aca="false">IF('Data Entry'!F70="Y",($C$8*(1+$G$4)),"")</f>
        <v/>
      </c>
      <c r="I70" s="160" t="str">
        <f aca="false">IF('Data Entry'!F70="Y",($C$9*(1+$G$4)),"")</f>
        <v/>
      </c>
      <c r="J70" s="167"/>
      <c r="K70" s="167"/>
      <c r="L70" s="167"/>
      <c r="M70" s="167"/>
      <c r="N70" s="167"/>
      <c r="O70" s="167"/>
      <c r="P70" s="168"/>
      <c r="Q70" s="169"/>
      <c r="S70" s="164" t="n">
        <f aca="false">SUM(D70:Q70)</f>
        <v>0</v>
      </c>
    </row>
    <row r="71" customFormat="false" ht="12.75" hidden="false" customHeight="false" outlineLevel="0" collapsed="false">
      <c r="B71" s="165" t="str">
        <f aca="false">IF(ISBLANK('Data Entry'!C71)," ",'Data Entry'!C71)</f>
        <v> </v>
      </c>
      <c r="C71" s="166" t="str">
        <f aca="false">IF(ISBLANK('Data Entry'!C71)," ",'Data Entry'!$B$4)</f>
        <v> </v>
      </c>
      <c r="D71" s="159" t="str">
        <f aca="false">IF('Data Entry'!F71="Y",($C$4),"")</f>
        <v/>
      </c>
      <c r="E71" s="160" t="str">
        <f aca="false">IF('Data Entry'!F71="Y",($C$5*(1+$G$4)),"")</f>
        <v/>
      </c>
      <c r="F71" s="160" t="str">
        <f aca="false">IF('Data Entry'!F71="Y",($C$6*(1+$G$4)),"")</f>
        <v/>
      </c>
      <c r="G71" s="160" t="str">
        <f aca="false">IF('Data Entry'!F71="Y",($C$7*(1+$G$4)),"")</f>
        <v/>
      </c>
      <c r="H71" s="160" t="str">
        <f aca="false">IF('Data Entry'!F71="Y",($C$8*(1+$G$4)),"")</f>
        <v/>
      </c>
      <c r="I71" s="160" t="str">
        <f aca="false">IF('Data Entry'!F71="Y",($C$9*(1+$G$4)),"")</f>
        <v/>
      </c>
      <c r="J71" s="167"/>
      <c r="K71" s="167"/>
      <c r="L71" s="167"/>
      <c r="M71" s="167"/>
      <c r="N71" s="167"/>
      <c r="O71" s="167"/>
      <c r="P71" s="168"/>
      <c r="Q71" s="169"/>
      <c r="S71" s="164" t="n">
        <f aca="false">SUM(D71:Q71)</f>
        <v>0</v>
      </c>
    </row>
    <row r="72" customFormat="false" ht="12.75" hidden="false" customHeight="false" outlineLevel="0" collapsed="false">
      <c r="B72" s="165" t="str">
        <f aca="false">IF(ISBLANK('Data Entry'!C72)," ",'Data Entry'!C72)</f>
        <v> </v>
      </c>
      <c r="C72" s="166" t="str">
        <f aca="false">IF(ISBLANK('Data Entry'!C72)," ",'Data Entry'!$B$4)</f>
        <v> </v>
      </c>
      <c r="D72" s="159" t="str">
        <f aca="false">IF('Data Entry'!F72="Y",($C$4),"")</f>
        <v/>
      </c>
      <c r="E72" s="160" t="str">
        <f aca="false">IF('Data Entry'!F72="Y",($C$5*(1+$G$4)),"")</f>
        <v/>
      </c>
      <c r="F72" s="160" t="str">
        <f aca="false">IF('Data Entry'!F72="Y",($C$6*(1+$G$4)),"")</f>
        <v/>
      </c>
      <c r="G72" s="160" t="str">
        <f aca="false">IF('Data Entry'!F72="Y",($C$7*(1+$G$4)),"")</f>
        <v/>
      </c>
      <c r="H72" s="160" t="str">
        <f aca="false">IF('Data Entry'!F72="Y",($C$8*(1+$G$4)),"")</f>
        <v/>
      </c>
      <c r="I72" s="160" t="str">
        <f aca="false">IF('Data Entry'!F72="Y",($C$9*(1+$G$4)),"")</f>
        <v/>
      </c>
      <c r="J72" s="167"/>
      <c r="K72" s="167"/>
      <c r="L72" s="167"/>
      <c r="M72" s="167"/>
      <c r="N72" s="167"/>
      <c r="O72" s="167"/>
      <c r="P72" s="168"/>
      <c r="Q72" s="169"/>
      <c r="S72" s="164" t="n">
        <f aca="false">SUM(D72:Q72)</f>
        <v>0</v>
      </c>
    </row>
    <row r="73" customFormat="false" ht="12.75" hidden="false" customHeight="false" outlineLevel="0" collapsed="false">
      <c r="B73" s="165" t="str">
        <f aca="false">IF(ISBLANK('Data Entry'!C73)," ",'Data Entry'!C73)</f>
        <v> </v>
      </c>
      <c r="C73" s="166" t="str">
        <f aca="false">IF(ISBLANK('Data Entry'!C73)," ",'Data Entry'!$B$4)</f>
        <v> </v>
      </c>
      <c r="D73" s="159" t="str">
        <f aca="false">IF('Data Entry'!F73="Y",($C$4),"")</f>
        <v/>
      </c>
      <c r="E73" s="160" t="str">
        <f aca="false">IF('Data Entry'!F73="Y",($C$5*(1+$G$4)),"")</f>
        <v/>
      </c>
      <c r="F73" s="160" t="str">
        <f aca="false">IF('Data Entry'!F73="Y",($C$6*(1+$G$4)),"")</f>
        <v/>
      </c>
      <c r="G73" s="160" t="str">
        <f aca="false">IF('Data Entry'!F73="Y",($C$7*(1+$G$4)),"")</f>
        <v/>
      </c>
      <c r="H73" s="160" t="str">
        <f aca="false">IF('Data Entry'!F73="Y",($C$8*(1+$G$4)),"")</f>
        <v/>
      </c>
      <c r="I73" s="160" t="str">
        <f aca="false">IF('Data Entry'!F73="Y",($C$9*(1+$G$4)),"")</f>
        <v/>
      </c>
      <c r="J73" s="174"/>
      <c r="K73" s="174"/>
      <c r="L73" s="174"/>
      <c r="M73" s="174"/>
      <c r="N73" s="174"/>
      <c r="O73" s="174"/>
      <c r="P73" s="175"/>
      <c r="Q73" s="176"/>
      <c r="S73" s="164" t="n">
        <f aca="false">SUM(D73:Q73)</f>
        <v>0</v>
      </c>
      <c r="T73" s="0"/>
    </row>
    <row r="74" customFormat="false" ht="5.25" hidden="false" customHeight="true" outlineLevel="0" collapsed="false">
      <c r="B74" s="30"/>
      <c r="C74" s="177"/>
      <c r="D74" s="178"/>
      <c r="E74" s="179"/>
      <c r="F74" s="179"/>
      <c r="G74" s="179"/>
      <c r="H74" s="179"/>
      <c r="I74" s="179"/>
      <c r="J74" s="179"/>
      <c r="K74" s="179"/>
      <c r="L74" s="179"/>
      <c r="M74" s="179"/>
      <c r="N74" s="179"/>
      <c r="O74" s="179"/>
      <c r="P74" s="179"/>
      <c r="Q74" s="180"/>
      <c r="S74" s="181"/>
      <c r="T74" s="0"/>
    </row>
    <row r="75" customFormat="false" ht="12.75" hidden="false" customHeight="false" outlineLevel="0" collapsed="false">
      <c r="A75" s="48"/>
      <c r="B75" s="182" t="s">
        <v>76</v>
      </c>
      <c r="C75" s="183"/>
      <c r="D75" s="184" t="n">
        <f aca="false">SUM(D17:D73)</f>
        <v>0</v>
      </c>
      <c r="E75" s="184" t="n">
        <f aca="false">SUM(E17:E73)</f>
        <v>0</v>
      </c>
      <c r="F75" s="184" t="n">
        <f aca="false">SUM(F17:F73)</f>
        <v>0</v>
      </c>
      <c r="G75" s="184" t="n">
        <f aca="false">SUM(G17:G73)</f>
        <v>0</v>
      </c>
      <c r="H75" s="184" t="n">
        <f aca="false">SUM(H17:H73)</f>
        <v>0</v>
      </c>
      <c r="I75" s="184" t="n">
        <f aca="false">SUM(I17:I73)</f>
        <v>0</v>
      </c>
      <c r="J75" s="185" t="n">
        <f aca="false">SUM(J17:J73)</f>
        <v>0</v>
      </c>
      <c r="K75" s="185" t="n">
        <f aca="false">SUM(K17:K73)</f>
        <v>0</v>
      </c>
      <c r="L75" s="185" t="n">
        <f aca="false">SUM(L17:L73)</f>
        <v>0</v>
      </c>
      <c r="M75" s="185" t="n">
        <f aca="false">SUM(M17:M73)</f>
        <v>0</v>
      </c>
      <c r="N75" s="185" t="n">
        <f aca="false">SUM(N17:N73)</f>
        <v>0</v>
      </c>
      <c r="O75" s="185" t="n">
        <f aca="false">SUM(O17:O73)</f>
        <v>0</v>
      </c>
      <c r="P75" s="185" t="n">
        <f aca="false">SUM(P17:P73)</f>
        <v>0</v>
      </c>
      <c r="Q75" s="185" t="n">
        <f aca="false">SUM(Q17:Q73)</f>
        <v>0</v>
      </c>
      <c r="S75" s="186" t="n">
        <f aca="false">SUM(S17:S73)</f>
        <v>0</v>
      </c>
      <c r="T75" s="48"/>
    </row>
    <row r="76" customFormat="false" ht="4.5" hidden="false" customHeight="true" outlineLevel="0" collapsed="false">
      <c r="S76" s="187"/>
      <c r="T76" s="0"/>
    </row>
    <row r="77" customFormat="false" ht="12.75" hidden="false" customHeight="false" outlineLevel="0" collapsed="false">
      <c r="P77" s="188"/>
      <c r="Q77" s="189" t="s">
        <v>154</v>
      </c>
      <c r="S77" s="186" t="n">
        <f aca="false">S75*12</f>
        <v>0</v>
      </c>
      <c r="T77" s="0"/>
    </row>
    <row r="78" customFormat="false" ht="12.75" hidden="false" customHeight="false" outlineLevel="0" collapsed="false">
      <c r="S78" s="187"/>
      <c r="T78" s="0"/>
    </row>
    <row r="82" customFormat="false" ht="12.75" hidden="false" customHeight="false" outlineLevel="0" collapsed="false">
      <c r="S82" s="0"/>
      <c r="T82" s="0"/>
    </row>
    <row r="83" customFormat="false" ht="12.75" hidden="false" customHeight="false" outlineLevel="0" collapsed="false">
      <c r="S83" s="0"/>
      <c r="T83" s="0"/>
    </row>
    <row r="84" customFormat="false" ht="12.75" hidden="false" customHeight="false" outlineLevel="0" collapsed="false">
      <c r="S84" s="0"/>
      <c r="T84" s="0"/>
    </row>
    <row r="85" customFormat="false" ht="12.75" hidden="false" customHeight="false" outlineLevel="0" collapsed="false">
      <c r="S85" s="0"/>
      <c r="T85" s="0"/>
    </row>
    <row r="86" customFormat="false" ht="12.75" hidden="false" customHeight="false" outlineLevel="0" collapsed="false">
      <c r="S86" s="0"/>
      <c r="T86" s="0"/>
    </row>
    <row r="87" customFormat="false" ht="12.75" hidden="false" customHeight="false" outlineLevel="0" collapsed="false">
      <c r="S87" s="0"/>
      <c r="T87" s="0"/>
    </row>
    <row r="88" customFormat="false" ht="12.75" hidden="false" customHeight="false" outlineLevel="0" collapsed="false">
      <c r="S88" s="0"/>
      <c r="T88" s="0"/>
    </row>
    <row r="89" customFormat="false" ht="12.75" hidden="false" customHeight="false" outlineLevel="0" collapsed="false">
      <c r="S89" s="0"/>
      <c r="T89" s="0"/>
    </row>
    <row r="90" customFormat="false" ht="12.75" hidden="false" customHeight="false" outlineLevel="0" collapsed="false">
      <c r="S90" s="0"/>
      <c r="T90" s="0"/>
    </row>
    <row r="91" customFormat="false" ht="12.75" hidden="false" customHeight="false" outlineLevel="0" collapsed="false">
      <c r="S91" s="0"/>
      <c r="T91" s="0"/>
    </row>
    <row r="92" customFormat="false" ht="12.75" hidden="false" customHeight="false" outlineLevel="0" collapsed="false">
      <c r="S92" s="0"/>
      <c r="T92" s="0"/>
    </row>
    <row r="93" customFormat="false" ht="12.75" hidden="false" customHeight="false" outlineLevel="0" collapsed="false">
      <c r="S93" s="0"/>
      <c r="T93" s="0"/>
    </row>
    <row r="94" customFormat="false" ht="12.75" hidden="false" customHeight="false" outlineLevel="0" collapsed="false">
      <c r="Q94" s="187"/>
      <c r="R94" s="0" t="e">
        <f aca="false">ROUND(+(Q94+#REF!)*($L$88),0)</f>
        <v>#REF!</v>
      </c>
    </row>
    <row r="95" customFormat="false" ht="12.75" hidden="false" customHeight="false" outlineLevel="0" collapsed="false">
      <c r="Q95" s="187"/>
      <c r="R95" s="0" t="e">
        <f aca="false">ROUND(+(Q95+#REF!)*($L$88),0)</f>
        <v>#REF!</v>
      </c>
    </row>
    <row r="96" customFormat="false" ht="12.75" hidden="false" customHeight="false" outlineLevel="0" collapsed="false">
      <c r="Q96" s="187"/>
      <c r="R96" s="0" t="e">
        <f aca="false">ROUND(+(Q96+#REF!)*($L$88),0)</f>
        <v>#REF!</v>
      </c>
    </row>
    <row r="97" customFormat="false" ht="12.75" hidden="false" customHeight="false" outlineLevel="0" collapsed="false">
      <c r="Q97" s="187"/>
      <c r="R97" s="0" t="e">
        <f aca="false">ROUND(+(Q97+#REF!)*($L$88),0)</f>
        <v>#REF!</v>
      </c>
    </row>
    <row r="98" customFormat="false" ht="12.75" hidden="false" customHeight="false" outlineLevel="0" collapsed="false">
      <c r="Q98" s="187"/>
      <c r="R98" s="0" t="e">
        <f aca="false">ROUND(+(Q98+#REF!)*($L$88),0)</f>
        <v>#REF!</v>
      </c>
    </row>
    <row r="99" customFormat="false" ht="12.75" hidden="false" customHeight="false" outlineLevel="0" collapsed="false">
      <c r="Q99" s="187"/>
      <c r="R99" s="0" t="e">
        <f aca="false">ROUND(+(Q99+#REF!)*($L$88),0)</f>
        <v>#REF!</v>
      </c>
    </row>
    <row r="100" customFormat="false" ht="12.75" hidden="false" customHeight="false" outlineLevel="0" collapsed="false">
      <c r="Q100" s="187"/>
      <c r="R100" s="0" t="e">
        <f aca="false">ROUND(+(Q100+#REF!)*($L$88),0)</f>
        <v>#REF!</v>
      </c>
    </row>
    <row r="101" customFormat="false" ht="12.75" hidden="false" customHeight="false" outlineLevel="0" collapsed="false">
      <c r="Q101" s="187"/>
      <c r="R101" s="0" t="e">
        <f aca="false">ROUND(+(Q101+#REF!)*($L$88),0)</f>
        <v>#REF!</v>
      </c>
    </row>
    <row r="102" customFormat="false" ht="12.75" hidden="false" customHeight="false" outlineLevel="0" collapsed="false">
      <c r="Q102" s="187"/>
      <c r="R102" s="0" t="e">
        <f aca="false">ROUND(+(Q102+#REF!)*($L$88),0)</f>
        <v>#REF!</v>
      </c>
    </row>
    <row r="103" customFormat="false" ht="12.75" hidden="false" customHeight="false" outlineLevel="0" collapsed="false">
      <c r="Q103" s="187"/>
      <c r="R103" s="0" t="e">
        <f aca="false">ROUND(+(Q103+#REF!)*($L$88),0)</f>
        <v>#REF!</v>
      </c>
    </row>
    <row r="104" customFormat="false" ht="12.75" hidden="false" customHeight="false" outlineLevel="0" collapsed="false">
      <c r="Q104" s="187"/>
      <c r="R104" s="0" t="e">
        <f aca="false">ROUND(+(Q104+#REF!)*($L$88),0)</f>
        <v>#REF!</v>
      </c>
    </row>
    <row r="105" customFormat="false" ht="12.75" hidden="false" customHeight="false" outlineLevel="0" collapsed="false">
      <c r="Q105" s="187"/>
      <c r="R105" s="0" t="e">
        <f aca="false">ROUND(+(Q105+#REF!)*($L$88),0)</f>
        <v>#REF!</v>
      </c>
    </row>
    <row r="106" customFormat="false" ht="12.75" hidden="false" customHeight="false" outlineLevel="0" collapsed="false">
      <c r="Q106" s="187"/>
      <c r="R106" s="0" t="e">
        <f aca="false">ROUND(+(Q106+#REF!)*($L$88),0)</f>
        <v>#REF!</v>
      </c>
    </row>
    <row r="107" customFormat="false" ht="12.75" hidden="false" customHeight="false" outlineLevel="0" collapsed="false">
      <c r="Q107" s="187"/>
      <c r="R107" s="0" t="e">
        <f aca="false">ROUND(+(Q107+#REF!)*($L$88),0)</f>
        <v>#REF!</v>
      </c>
    </row>
    <row r="108" customFormat="false" ht="12.75" hidden="false" customHeight="false" outlineLevel="0" collapsed="false">
      <c r="Q108" s="187"/>
      <c r="R108" s="0" t="e">
        <f aca="false">ROUND(+(Q108+#REF!)*($L$88),0)</f>
        <v>#REF!</v>
      </c>
    </row>
    <row r="109" customFormat="false" ht="12.75" hidden="false" customHeight="false" outlineLevel="0" collapsed="false">
      <c r="Q109" s="187"/>
      <c r="R109" s="0" t="e">
        <f aca="false">ROUND(+(Q109+#REF!)*($L$88),0)</f>
        <v>#REF!</v>
      </c>
    </row>
    <row r="110" customFormat="false" ht="12.75" hidden="false" customHeight="false" outlineLevel="0" collapsed="false">
      <c r="Q110" s="187"/>
      <c r="R110" s="0" t="e">
        <f aca="false">ROUND(+(Q110+#REF!)*($L$88),0)</f>
        <v>#REF!</v>
      </c>
    </row>
    <row r="111" customFormat="false" ht="12.75" hidden="false" customHeight="false" outlineLevel="0" collapsed="false">
      <c r="Q111" s="187"/>
      <c r="R111" s="0" t="e">
        <f aca="false">ROUND(+(Q111+#REF!)*($L$88),0)</f>
        <v>#REF!</v>
      </c>
    </row>
    <row r="112" customFormat="false" ht="12.75" hidden="false" customHeight="false" outlineLevel="0" collapsed="false">
      <c r="Q112" s="187"/>
      <c r="R112" s="0" t="e">
        <f aca="false">ROUND(+(Q112+#REF!)*($L$88),0)</f>
        <v>#REF!</v>
      </c>
    </row>
    <row r="113" customFormat="false" ht="12.75" hidden="false" customHeight="false" outlineLevel="0" collapsed="false">
      <c r="Q113" s="187"/>
      <c r="R113" s="0" t="e">
        <f aca="false">ROUND(+(Q113+#REF!)*($L$88),0)</f>
        <v>#REF!</v>
      </c>
    </row>
    <row r="114" customFormat="false" ht="12.75" hidden="false" customHeight="false" outlineLevel="0" collapsed="false">
      <c r="Q114" s="187"/>
      <c r="R114" s="0" t="e">
        <f aca="false">ROUND(+(Q114+#REF!)*($L$88),0)</f>
        <v>#REF!</v>
      </c>
    </row>
    <row r="115" customFormat="false" ht="12.75" hidden="false" customHeight="false" outlineLevel="0" collapsed="false">
      <c r="Q115" s="187"/>
      <c r="R115" s="0" t="e">
        <f aca="false">ROUND(+(Q115+#REF!)*($L$88),0)</f>
        <v>#REF!</v>
      </c>
    </row>
    <row r="116" customFormat="false" ht="12.75" hidden="false" customHeight="false" outlineLevel="0" collapsed="false">
      <c r="Q116" s="187"/>
      <c r="R116" s="0" t="e">
        <f aca="false">ROUND(+(Q116+#REF!)*($L$88),0)</f>
        <v>#REF!</v>
      </c>
    </row>
    <row r="117" customFormat="false" ht="12.75" hidden="false" customHeight="false" outlineLevel="0" collapsed="false">
      <c r="Q117" s="187"/>
      <c r="R117" s="0" t="e">
        <f aca="false">ROUND(+(Q117+#REF!)*($L$88),0)</f>
        <v>#REF!</v>
      </c>
    </row>
    <row r="118" customFormat="false" ht="12.75" hidden="false" customHeight="false" outlineLevel="0" collapsed="false">
      <c r="Q118" s="187"/>
      <c r="R118" s="0" t="e">
        <f aca="false">ROUND(+(Q118+#REF!)*($L$88),0)</f>
        <v>#REF!</v>
      </c>
    </row>
    <row r="119" customFormat="false" ht="12.75" hidden="false" customHeight="false" outlineLevel="0" collapsed="false">
      <c r="Q119" s="187"/>
      <c r="R119" s="0" t="e">
        <f aca="false">ROUND(+(Q119+#REF!)*($L$88),0)</f>
        <v>#REF!</v>
      </c>
    </row>
    <row r="120" customFormat="false" ht="12.75" hidden="false" customHeight="false" outlineLevel="0" collapsed="false">
      <c r="Q120" s="187"/>
      <c r="R120" s="0" t="e">
        <f aca="false">ROUND(+(Q120+#REF!)*($L$88),0)</f>
        <v>#REF!</v>
      </c>
    </row>
    <row r="121" customFormat="false" ht="12.75" hidden="false" customHeight="false" outlineLevel="0" collapsed="false">
      <c r="Q121" s="187"/>
      <c r="R121" s="0" t="e">
        <f aca="false">ROUND(+(Q121+#REF!)*($L$88),0)</f>
        <v>#REF!</v>
      </c>
    </row>
    <row r="122" customFormat="false" ht="12.75" hidden="false" customHeight="false" outlineLevel="0" collapsed="false">
      <c r="Q122" s="187"/>
      <c r="R122" s="0" t="e">
        <f aca="false">ROUND(+(Q122+#REF!)*($L$88),0)</f>
        <v>#REF!</v>
      </c>
    </row>
    <row r="123" customFormat="false" ht="12.75" hidden="false" customHeight="false" outlineLevel="0" collapsed="false">
      <c r="Q123" s="187"/>
      <c r="R123" s="0" t="e">
        <f aca="false">ROUND(+(Q123+#REF!)*($L$88),0)</f>
        <v>#REF!</v>
      </c>
    </row>
    <row r="124" customFormat="false" ht="12.75" hidden="false" customHeight="false" outlineLevel="0" collapsed="false">
      <c r="Q124" s="187"/>
      <c r="R124" s="0" t="e">
        <f aca="false">ROUND(+(Q124+#REF!)*($L$88),0)</f>
        <v>#REF!</v>
      </c>
    </row>
    <row r="125" customFormat="false" ht="12.75" hidden="false" customHeight="false" outlineLevel="0" collapsed="false">
      <c r="Q125" s="187"/>
      <c r="R125" s="0" t="e">
        <f aca="false">ROUND(+(Q125+#REF!)*($L$88),0)</f>
        <v>#REF!</v>
      </c>
    </row>
    <row r="126" customFormat="false" ht="12.75" hidden="false" customHeight="false" outlineLevel="0" collapsed="false">
      <c r="Q126" s="187"/>
      <c r="R126" s="0" t="e">
        <f aca="false">ROUND(+(Q126+#REF!)*($L$88),0)</f>
        <v>#REF!</v>
      </c>
    </row>
    <row r="127" customFormat="false" ht="12.75" hidden="false" customHeight="false" outlineLevel="0" collapsed="false">
      <c r="Q127" s="187"/>
      <c r="R127" s="0" t="e">
        <f aca="false">ROUND(+(Q127+#REF!)*($L$88),0)</f>
        <v>#REF!</v>
      </c>
    </row>
    <row r="128" customFormat="false" ht="12.75" hidden="false" customHeight="false" outlineLevel="0" collapsed="false">
      <c r="Q128" s="187"/>
      <c r="R128" s="0" t="e">
        <f aca="false">ROUND(+(Q128+#REF!)*($L$88),0)</f>
        <v>#REF!</v>
      </c>
    </row>
    <row r="129" customFormat="false" ht="12.75" hidden="false" customHeight="false" outlineLevel="0" collapsed="false">
      <c r="Q129" s="187"/>
      <c r="R129" s="0" t="e">
        <f aca="false">ROUND(+(Q129+#REF!)*($L$88),0)</f>
        <v>#REF!</v>
      </c>
    </row>
    <row r="130" customFormat="false" ht="12.75" hidden="false" customHeight="false" outlineLevel="0" collapsed="false">
      <c r="Q130" s="187"/>
      <c r="R130" s="0" t="e">
        <f aca="false">ROUND(+(Q130+#REF!)*($L$88),0)</f>
        <v>#REF!</v>
      </c>
    </row>
    <row r="131" customFormat="false" ht="12.75" hidden="false" customHeight="false" outlineLevel="0" collapsed="false">
      <c r="Q131" s="187"/>
      <c r="R131" s="0" t="e">
        <f aca="false">ROUND(+(Q131+#REF!)*($L$88),0)</f>
        <v>#REF!</v>
      </c>
    </row>
    <row r="132" customFormat="false" ht="12.75" hidden="false" customHeight="false" outlineLevel="0" collapsed="false">
      <c r="Q132" s="187"/>
      <c r="R132" s="0" t="e">
        <f aca="false">ROUND(+(Q132+#REF!)*($L$88),0)</f>
        <v>#REF!</v>
      </c>
    </row>
    <row r="133" customFormat="false" ht="12.75" hidden="false" customHeight="false" outlineLevel="0" collapsed="false">
      <c r="Q133" s="187"/>
      <c r="R133" s="0" t="e">
        <f aca="false">ROUND(+(Q133+#REF!)*($L$88),0)</f>
        <v>#REF!</v>
      </c>
    </row>
    <row r="134" customFormat="false" ht="12.75" hidden="false" customHeight="false" outlineLevel="0" collapsed="false">
      <c r="Q134" s="187"/>
      <c r="R134" s="0" t="e">
        <f aca="false">ROUND(+(Q134+#REF!)*($L$88),0)</f>
        <v>#REF!</v>
      </c>
    </row>
    <row r="135" customFormat="false" ht="12.75" hidden="false" customHeight="false" outlineLevel="0" collapsed="false">
      <c r="Q135" s="187"/>
      <c r="R135" s="0" t="e">
        <f aca="false">ROUND(+(Q135+#REF!)*($L$88),0)</f>
        <v>#REF!</v>
      </c>
    </row>
  </sheetData>
  <mergeCells count="5">
    <mergeCell ref="B2:C2"/>
    <mergeCell ref="J2:O2"/>
    <mergeCell ref="B13:C13"/>
    <mergeCell ref="D13:I13"/>
    <mergeCell ref="J13:Q13"/>
  </mergeCells>
  <printOptions headings="false" gridLines="false" gridLinesSet="true" horizontalCentered="false" verticalCentered="false"/>
  <pageMargins left="0.25" right="0.340277777777778" top="0.630555555555556" bottom="0.379861111111111" header="0.390277777777778"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0"/>
  <sheetViews>
    <sheetView showFormulas="false" showGridLines="false" showRowColHeaders="true" showZeros="true" rightToLeft="false" tabSelected="false" showOutlineSymbols="true" defaultGridColor="true" view="normal" topLeftCell="B1" colorId="64" zoomScale="100" zoomScaleNormal="100" zoomScalePageLayoutView="100" workbookViewId="0">
      <selection pane="topLeft" activeCell="K30" activeCellId="0" sqref="K30"/>
    </sheetView>
  </sheetViews>
  <sheetFormatPr defaultColWidth="9.0546875" defaultRowHeight="12.75" customHeight="true" zeroHeight="false" outlineLevelRow="0" outlineLevelCol="0"/>
  <cols>
    <col collapsed="false" customWidth="true" hidden="false" outlineLevel="0" max="2" min="2" style="0" width="1.99"/>
    <col collapsed="false" customWidth="true" hidden="false" outlineLevel="0" max="3" min="3" style="0" width="11.28"/>
    <col collapsed="false" customWidth="true" hidden="false" outlineLevel="0" max="6" min="6" style="0" width="1.56"/>
    <col collapsed="false" customWidth="true" hidden="false" outlineLevel="0" max="7" min="7" style="0" width="8.99"/>
    <col collapsed="false" customWidth="true" hidden="false" outlineLevel="0" max="8" min="8" style="0" width="1.13"/>
    <col collapsed="false" customWidth="true" hidden="false" outlineLevel="0" max="9" min="9" style="0" width="8.99"/>
    <col collapsed="false" customWidth="true" hidden="false" outlineLevel="0" max="10" min="10" style="0" width="1.28"/>
    <col collapsed="false" customWidth="true" hidden="false" outlineLevel="0" max="22" min="11" style="0" width="9.28"/>
    <col collapsed="false" customWidth="true" hidden="false" outlineLevel="0" max="23" min="23" style="0" width="10.28"/>
  </cols>
  <sheetData>
    <row r="1" customFormat="false" ht="12.75" hidden="false" customHeight="false" outlineLevel="0" collapsed="false">
      <c r="A1" s="190" t="s">
        <v>155</v>
      </c>
    </row>
    <row r="2" customFormat="false" ht="12.75" hidden="false" customHeight="false" outlineLevel="0" collapsed="false">
      <c r="A2" s="190"/>
    </row>
    <row r="4" customFormat="false" ht="12.75" hidden="false" customHeight="false" outlineLevel="0" collapsed="false">
      <c r="A4" s="190"/>
      <c r="C4" s="191" t="s">
        <v>156</v>
      </c>
      <c r="D4" s="192" t="n">
        <f aca="false">'Data Entry'!B4</f>
        <v>111721</v>
      </c>
    </row>
    <row r="5" customFormat="false" ht="12.75" hidden="false" customHeight="false" outlineLevel="0" collapsed="false">
      <c r="C5" s="193" t="s">
        <v>157</v>
      </c>
      <c r="D5" s="192" t="n">
        <v>600</v>
      </c>
      <c r="F5" s="194"/>
      <c r="G5" s="194"/>
      <c r="H5" s="194"/>
      <c r="I5" s="194"/>
      <c r="J5" s="194"/>
      <c r="K5" s="194"/>
      <c r="L5" s="194"/>
      <c r="M5" s="194"/>
      <c r="N5" s="194"/>
      <c r="O5" s="194"/>
    </row>
    <row r="6" customFormat="false" ht="12.75" hidden="false" customHeight="false" outlineLevel="0" collapsed="false">
      <c r="C6" s="193" t="s">
        <v>158</v>
      </c>
      <c r="D6" s="150" t="n">
        <f aca="false">'Data Entry'!F74</f>
        <v>4</v>
      </c>
      <c r="F6" s="194"/>
      <c r="G6" s="194"/>
      <c r="H6" s="194"/>
      <c r="I6" s="194"/>
      <c r="J6" s="194"/>
      <c r="K6" s="194"/>
      <c r="L6" s="194"/>
      <c r="M6" s="194"/>
      <c r="O6" s="195"/>
    </row>
    <row r="7" customFormat="false" ht="12.75" hidden="false" customHeight="false" outlineLevel="0" collapsed="false">
      <c r="F7" s="194"/>
      <c r="G7" s="194"/>
      <c r="H7" s="194"/>
      <c r="I7" s="194"/>
      <c r="J7" s="194"/>
      <c r="K7" s="194"/>
      <c r="L7" s="194"/>
      <c r="M7" s="194"/>
    </row>
    <row r="8" customFormat="false" ht="12.75" hidden="false" customHeight="false" outlineLevel="0" collapsed="false">
      <c r="A8" s="8" t="s">
        <v>159</v>
      </c>
      <c r="B8" s="8"/>
    </row>
    <row r="9" customFormat="false" ht="12.75" hidden="false" customHeight="false" outlineLevel="0" collapsed="false">
      <c r="A9" s="196" t="s">
        <v>160</v>
      </c>
      <c r="B9" s="197"/>
      <c r="C9" s="197" t="s">
        <v>161</v>
      </c>
      <c r="D9" s="197"/>
      <c r="E9" s="197"/>
      <c r="F9" s="197"/>
      <c r="G9" s="196" t="s">
        <v>162</v>
      </c>
      <c r="H9" s="197"/>
      <c r="I9" s="197" t="s">
        <v>163</v>
      </c>
      <c r="J9" s="197"/>
      <c r="K9" s="198" t="s">
        <v>164</v>
      </c>
      <c r="L9" s="199" t="s">
        <v>165</v>
      </c>
      <c r="M9" s="198" t="s">
        <v>166</v>
      </c>
      <c r="N9" s="199" t="s">
        <v>167</v>
      </c>
      <c r="O9" s="198" t="s">
        <v>168</v>
      </c>
      <c r="P9" s="199" t="s">
        <v>169</v>
      </c>
      <c r="Q9" s="198" t="s">
        <v>170</v>
      </c>
      <c r="R9" s="199" t="s">
        <v>171</v>
      </c>
      <c r="S9" s="198" t="s">
        <v>172</v>
      </c>
      <c r="T9" s="199" t="s">
        <v>173</v>
      </c>
      <c r="U9" s="198" t="s">
        <v>174</v>
      </c>
      <c r="V9" s="199" t="s">
        <v>175</v>
      </c>
      <c r="W9" s="198" t="s">
        <v>176</v>
      </c>
      <c r="X9" s="200"/>
      <c r="Y9" s="200"/>
    </row>
    <row r="10" customFormat="false" ht="12.75" hidden="false" customHeight="false" outlineLevel="0" collapsed="false">
      <c r="A10" s="201" t="s">
        <v>82</v>
      </c>
      <c r="B10" s="202"/>
      <c r="C10" s="203" t="s">
        <v>177</v>
      </c>
      <c r="D10" s="203"/>
      <c r="E10" s="203"/>
      <c r="F10" s="204"/>
      <c r="G10" s="205"/>
      <c r="H10" s="202"/>
      <c r="I10" s="206" t="s">
        <v>178</v>
      </c>
      <c r="J10" s="204"/>
      <c r="K10" s="207" t="n">
        <f aca="false">$G$10</f>
        <v>0</v>
      </c>
      <c r="L10" s="208" t="n">
        <f aca="false">$G$10</f>
        <v>0</v>
      </c>
      <c r="M10" s="207" t="n">
        <f aca="false">$G$10</f>
        <v>0</v>
      </c>
      <c r="N10" s="208" t="n">
        <f aca="false">$G$10</f>
        <v>0</v>
      </c>
      <c r="O10" s="207" t="n">
        <f aca="false">$G$10</f>
        <v>0</v>
      </c>
      <c r="P10" s="208" t="n">
        <f aca="false">$G$10</f>
        <v>0</v>
      </c>
      <c r="Q10" s="207" t="n">
        <f aca="false">$G$10</f>
        <v>0</v>
      </c>
      <c r="R10" s="208" t="n">
        <f aca="false">$G$10</f>
        <v>0</v>
      </c>
      <c r="S10" s="207" t="n">
        <f aca="false">$G$10</f>
        <v>0</v>
      </c>
      <c r="T10" s="208" t="n">
        <f aca="false">$G$10</f>
        <v>0</v>
      </c>
      <c r="U10" s="207" t="n">
        <f aca="false">$G$10</f>
        <v>0</v>
      </c>
      <c r="V10" s="209" t="n">
        <f aca="false">$G$10</f>
        <v>0</v>
      </c>
      <c r="W10" s="210" t="n">
        <f aca="false">SUM(K10:V10)</f>
        <v>0</v>
      </c>
    </row>
    <row r="11" customFormat="false" ht="12.75" hidden="false" customHeight="false" outlineLevel="0" collapsed="false">
      <c r="A11" s="211" t="s">
        <v>179</v>
      </c>
      <c r="B11" s="212"/>
      <c r="C11" s="213" t="s">
        <v>180</v>
      </c>
      <c r="D11" s="213"/>
      <c r="E11" s="213"/>
      <c r="F11" s="214"/>
      <c r="G11" s="215" t="n">
        <v>40</v>
      </c>
      <c r="H11" s="212"/>
      <c r="I11" s="216" t="s">
        <v>178</v>
      </c>
      <c r="J11" s="214"/>
      <c r="K11" s="217" t="n">
        <f aca="false">$G$11</f>
        <v>40</v>
      </c>
      <c r="L11" s="218" t="n">
        <f aca="false">$G$11</f>
        <v>40</v>
      </c>
      <c r="M11" s="217" t="n">
        <f aca="false">$G$11</f>
        <v>40</v>
      </c>
      <c r="N11" s="218" t="n">
        <f aca="false">$G$11</f>
        <v>40</v>
      </c>
      <c r="O11" s="217" t="n">
        <f aca="false">$G$11</f>
        <v>40</v>
      </c>
      <c r="P11" s="218" t="n">
        <f aca="false">$G$11</f>
        <v>40</v>
      </c>
      <c r="Q11" s="217" t="n">
        <f aca="false">$G$11</f>
        <v>40</v>
      </c>
      <c r="R11" s="218" t="n">
        <f aca="false">$G$11</f>
        <v>40</v>
      </c>
      <c r="S11" s="217" t="n">
        <f aca="false">$G$11</f>
        <v>40</v>
      </c>
      <c r="T11" s="218" t="n">
        <f aca="false">$G$11</f>
        <v>40</v>
      </c>
      <c r="U11" s="217" t="n">
        <f aca="false">$G$11</f>
        <v>40</v>
      </c>
      <c r="V11" s="219" t="n">
        <f aca="false">$G$11</f>
        <v>40</v>
      </c>
      <c r="W11" s="210" t="n">
        <f aca="false">SUM(K11:V11)</f>
        <v>480</v>
      </c>
    </row>
    <row r="12" customFormat="false" ht="12.75" hidden="false" customHeight="false" outlineLevel="0" collapsed="false">
      <c r="A12" s="211" t="s">
        <v>181</v>
      </c>
      <c r="B12" s="212"/>
      <c r="C12" s="213" t="s">
        <v>182</v>
      </c>
      <c r="D12" s="213"/>
      <c r="E12" s="213"/>
      <c r="F12" s="214"/>
      <c r="G12" s="215" t="n">
        <v>80</v>
      </c>
      <c r="H12" s="212"/>
      <c r="I12" s="216" t="s">
        <v>178</v>
      </c>
      <c r="J12" s="214"/>
      <c r="K12" s="217" t="n">
        <f aca="false">$G$12</f>
        <v>80</v>
      </c>
      <c r="L12" s="218" t="n">
        <f aca="false">$G$12</f>
        <v>80</v>
      </c>
      <c r="M12" s="217" t="n">
        <f aca="false">$G$12</f>
        <v>80</v>
      </c>
      <c r="N12" s="218" t="n">
        <f aca="false">$G$12</f>
        <v>80</v>
      </c>
      <c r="O12" s="217" t="n">
        <f aca="false">$G$12</f>
        <v>80</v>
      </c>
      <c r="P12" s="218" t="n">
        <f aca="false">$G$12</f>
        <v>80</v>
      </c>
      <c r="Q12" s="217" t="n">
        <f aca="false">$G$12</f>
        <v>80</v>
      </c>
      <c r="R12" s="218" t="n">
        <f aca="false">$G$12</f>
        <v>80</v>
      </c>
      <c r="S12" s="217" t="n">
        <f aca="false">$G$12</f>
        <v>80</v>
      </c>
      <c r="T12" s="218" t="n">
        <f aca="false">$G$12</f>
        <v>80</v>
      </c>
      <c r="U12" s="217" t="n">
        <f aca="false">$G$12</f>
        <v>80</v>
      </c>
      <c r="V12" s="219" t="n">
        <f aca="false">$G$12</f>
        <v>80</v>
      </c>
      <c r="W12" s="210" t="n">
        <f aca="false">SUM(K12:V12)</f>
        <v>960</v>
      </c>
    </row>
    <row r="13" customFormat="false" ht="12.75" hidden="false" customHeight="false" outlineLevel="0" collapsed="false">
      <c r="A13" s="211" t="s">
        <v>183</v>
      </c>
      <c r="B13" s="212"/>
      <c r="C13" s="213" t="s">
        <v>184</v>
      </c>
      <c r="D13" s="213"/>
      <c r="E13" s="213"/>
      <c r="F13" s="214"/>
      <c r="G13" s="215" t="n">
        <v>50</v>
      </c>
      <c r="H13" s="212"/>
      <c r="I13" s="216" t="s">
        <v>178</v>
      </c>
      <c r="J13" s="214"/>
      <c r="K13" s="217" t="n">
        <f aca="false">$G$13</f>
        <v>50</v>
      </c>
      <c r="L13" s="218" t="n">
        <f aca="false">$G$13</f>
        <v>50</v>
      </c>
      <c r="M13" s="217" t="n">
        <f aca="false">$G$13</f>
        <v>50</v>
      </c>
      <c r="N13" s="218" t="n">
        <f aca="false">$G$13</f>
        <v>50</v>
      </c>
      <c r="O13" s="217" t="n">
        <f aca="false">$G$13</f>
        <v>50</v>
      </c>
      <c r="P13" s="218" t="n">
        <f aca="false">$G$13</f>
        <v>50</v>
      </c>
      <c r="Q13" s="217" t="n">
        <f aca="false">$G$13</f>
        <v>50</v>
      </c>
      <c r="R13" s="218" t="n">
        <f aca="false">$G$13</f>
        <v>50</v>
      </c>
      <c r="S13" s="217" t="n">
        <f aca="false">$G$13</f>
        <v>50</v>
      </c>
      <c r="T13" s="218" t="n">
        <f aca="false">$G$13</f>
        <v>50</v>
      </c>
      <c r="U13" s="217" t="n">
        <f aca="false">$G$13</f>
        <v>50</v>
      </c>
      <c r="V13" s="219" t="n">
        <f aca="false">$G$13</f>
        <v>50</v>
      </c>
      <c r="W13" s="210" t="n">
        <f aca="false">SUM(K13:V13)</f>
        <v>600</v>
      </c>
    </row>
    <row r="14" customFormat="false" ht="12.75" hidden="false" customHeight="false" outlineLevel="0" collapsed="false">
      <c r="A14" s="211" t="s">
        <v>185</v>
      </c>
      <c r="B14" s="212"/>
      <c r="C14" s="213" t="s">
        <v>186</v>
      </c>
      <c r="D14" s="213"/>
      <c r="E14" s="213"/>
      <c r="F14" s="214"/>
      <c r="G14" s="215" t="n">
        <v>50</v>
      </c>
      <c r="H14" s="212"/>
      <c r="I14" s="216" t="s">
        <v>178</v>
      </c>
      <c r="J14" s="214"/>
      <c r="K14" s="217" t="n">
        <f aca="false">$G$14</f>
        <v>50</v>
      </c>
      <c r="L14" s="218" t="n">
        <f aca="false">$G$14</f>
        <v>50</v>
      </c>
      <c r="M14" s="217" t="n">
        <f aca="false">$G$14</f>
        <v>50</v>
      </c>
      <c r="N14" s="218" t="n">
        <f aca="false">$G$14</f>
        <v>50</v>
      </c>
      <c r="O14" s="217" t="n">
        <f aca="false">$G$14</f>
        <v>50</v>
      </c>
      <c r="P14" s="218" t="n">
        <f aca="false">$G$14</f>
        <v>50</v>
      </c>
      <c r="Q14" s="217" t="n">
        <f aca="false">$G$14</f>
        <v>50</v>
      </c>
      <c r="R14" s="218" t="n">
        <f aca="false">$G$14</f>
        <v>50</v>
      </c>
      <c r="S14" s="217" t="n">
        <f aca="false">$G$14</f>
        <v>50</v>
      </c>
      <c r="T14" s="218" t="n">
        <f aca="false">$G$14</f>
        <v>50</v>
      </c>
      <c r="U14" s="217" t="n">
        <f aca="false">$G$14</f>
        <v>50</v>
      </c>
      <c r="V14" s="219" t="n">
        <f aca="false">$G$14</f>
        <v>50</v>
      </c>
      <c r="W14" s="210" t="n">
        <f aca="false">SUM(K14:V14)</f>
        <v>600</v>
      </c>
    </row>
    <row r="15" customFormat="false" ht="12.75" hidden="false" customHeight="false" outlineLevel="0" collapsed="false">
      <c r="A15" s="211" t="s">
        <v>187</v>
      </c>
      <c r="B15" s="212"/>
      <c r="C15" s="213" t="s">
        <v>188</v>
      </c>
      <c r="D15" s="213"/>
      <c r="E15" s="213"/>
      <c r="F15" s="214"/>
      <c r="G15" s="215" t="n">
        <v>100</v>
      </c>
      <c r="H15" s="212"/>
      <c r="I15" s="216" t="s">
        <v>178</v>
      </c>
      <c r="J15" s="214"/>
      <c r="K15" s="217" t="n">
        <f aca="false">$G$15</f>
        <v>100</v>
      </c>
      <c r="L15" s="218" t="n">
        <f aca="false">$G$15</f>
        <v>100</v>
      </c>
      <c r="M15" s="217" t="n">
        <f aca="false">$G$15</f>
        <v>100</v>
      </c>
      <c r="N15" s="218" t="n">
        <f aca="false">$G$15</f>
        <v>100</v>
      </c>
      <c r="O15" s="217" t="n">
        <f aca="false">$G$15</f>
        <v>100</v>
      </c>
      <c r="P15" s="218" t="n">
        <f aca="false">$G$15</f>
        <v>100</v>
      </c>
      <c r="Q15" s="217" t="n">
        <f aca="false">$G$15</f>
        <v>100</v>
      </c>
      <c r="R15" s="218" t="n">
        <f aca="false">$G$15</f>
        <v>100</v>
      </c>
      <c r="S15" s="217" t="n">
        <f aca="false">$G$15</f>
        <v>100</v>
      </c>
      <c r="T15" s="218" t="n">
        <f aca="false">$G$15</f>
        <v>100</v>
      </c>
      <c r="U15" s="217" t="n">
        <f aca="false">$G$15</f>
        <v>100</v>
      </c>
      <c r="V15" s="219" t="n">
        <f aca="false">$G$15</f>
        <v>100</v>
      </c>
      <c r="W15" s="210" t="n">
        <f aca="false">SUM(K15:V15)</f>
        <v>1200</v>
      </c>
    </row>
    <row r="16" customFormat="false" ht="12.75" hidden="false" customHeight="false" outlineLevel="0" collapsed="false">
      <c r="A16" s="211" t="s">
        <v>189</v>
      </c>
      <c r="B16" s="212"/>
      <c r="C16" s="213" t="s">
        <v>190</v>
      </c>
      <c r="D16" s="213"/>
      <c r="E16" s="213"/>
      <c r="F16" s="214"/>
      <c r="G16" s="211"/>
      <c r="H16" s="220"/>
      <c r="I16" s="221" t="n">
        <v>16.52</v>
      </c>
      <c r="J16" s="222"/>
      <c r="K16" s="223" t="n">
        <f aca="false">+$I16*$D$6</f>
        <v>66.08</v>
      </c>
      <c r="L16" s="224" t="n">
        <f aca="false">+$I16*$D$6</f>
        <v>66.08</v>
      </c>
      <c r="M16" s="225" t="n">
        <f aca="false">+$I16*$D$6</f>
        <v>66.08</v>
      </c>
      <c r="N16" s="224" t="n">
        <f aca="false">+$I16*$D$6</f>
        <v>66.08</v>
      </c>
      <c r="O16" s="225" t="n">
        <f aca="false">+$I16*$D$6</f>
        <v>66.08</v>
      </c>
      <c r="P16" s="224" t="n">
        <f aca="false">+$I16*$D$6</f>
        <v>66.08</v>
      </c>
      <c r="Q16" s="225" t="n">
        <f aca="false">+$I16*$D$6</f>
        <v>66.08</v>
      </c>
      <c r="R16" s="224" t="n">
        <f aca="false">+$I16*$D$6</f>
        <v>66.08</v>
      </c>
      <c r="S16" s="225" t="n">
        <f aca="false">+$I16*$D$6</f>
        <v>66.08</v>
      </c>
      <c r="T16" s="224" t="n">
        <f aca="false">+$I16*$D$6</f>
        <v>66.08</v>
      </c>
      <c r="U16" s="225" t="n">
        <f aca="false">+$I16*$D$6</f>
        <v>66.08</v>
      </c>
      <c r="V16" s="226" t="n">
        <f aca="false">+$I16*$D$6</f>
        <v>66.08</v>
      </c>
      <c r="W16" s="210" t="n">
        <f aca="false">SUM(K16:V16)</f>
        <v>792.96</v>
      </c>
    </row>
    <row r="17" customFormat="false" ht="12.75" hidden="false" customHeight="false" outlineLevel="0" collapsed="false">
      <c r="A17" s="211" t="s">
        <v>191</v>
      </c>
      <c r="B17" s="212"/>
      <c r="C17" s="213" t="s">
        <v>192</v>
      </c>
      <c r="D17" s="213"/>
      <c r="E17" s="213"/>
      <c r="F17" s="214"/>
      <c r="G17" s="211"/>
      <c r="H17" s="220"/>
      <c r="I17" s="227" t="n">
        <f aca="false">0.46/12</f>
        <v>0.0383333333333333</v>
      </c>
      <c r="J17" s="222"/>
      <c r="K17" s="225" t="n">
        <v>27</v>
      </c>
      <c r="L17" s="224" t="n">
        <f aca="false">+K17</f>
        <v>27</v>
      </c>
      <c r="M17" s="225" t="n">
        <f aca="false">+L17</f>
        <v>27</v>
      </c>
      <c r="N17" s="224" t="n">
        <f aca="false">+M17</f>
        <v>27</v>
      </c>
      <c r="O17" s="225" t="n">
        <f aca="false">+N17</f>
        <v>27</v>
      </c>
      <c r="P17" s="224" t="n">
        <f aca="false">+O17</f>
        <v>27</v>
      </c>
      <c r="Q17" s="225" t="n">
        <f aca="false">+P17</f>
        <v>27</v>
      </c>
      <c r="R17" s="224" t="n">
        <f aca="false">+Q17</f>
        <v>27</v>
      </c>
      <c r="S17" s="225" t="n">
        <f aca="false">+R17</f>
        <v>27</v>
      </c>
      <c r="T17" s="224" t="n">
        <f aca="false">+S17</f>
        <v>27</v>
      </c>
      <c r="U17" s="225" t="n">
        <f aca="false">+T17</f>
        <v>27</v>
      </c>
      <c r="V17" s="226" t="n">
        <f aca="false">+U17</f>
        <v>27</v>
      </c>
      <c r="W17" s="210" t="n">
        <f aca="false">SUM(K17:V17)</f>
        <v>324</v>
      </c>
    </row>
    <row r="18" customFormat="false" ht="12.75" hidden="false" customHeight="false" outlineLevel="0" collapsed="false">
      <c r="A18" s="211" t="s">
        <v>193</v>
      </c>
      <c r="B18" s="212"/>
      <c r="C18" s="213" t="s">
        <v>194</v>
      </c>
      <c r="D18" s="213"/>
      <c r="E18" s="213"/>
      <c r="F18" s="214"/>
      <c r="G18" s="211"/>
      <c r="H18" s="220"/>
      <c r="I18" s="227" t="n">
        <v>0</v>
      </c>
      <c r="J18" s="222"/>
      <c r="K18" s="223" t="n">
        <v>50</v>
      </c>
      <c r="L18" s="224" t="n">
        <f aca="false">+K18</f>
        <v>50</v>
      </c>
      <c r="M18" s="225" t="n">
        <f aca="false">+L18</f>
        <v>50</v>
      </c>
      <c r="N18" s="224" t="n">
        <f aca="false">+M18</f>
        <v>50</v>
      </c>
      <c r="O18" s="225" t="n">
        <f aca="false">+N18</f>
        <v>50</v>
      </c>
      <c r="P18" s="224" t="n">
        <f aca="false">+O18</f>
        <v>50</v>
      </c>
      <c r="Q18" s="225" t="n">
        <f aca="false">+P18</f>
        <v>50</v>
      </c>
      <c r="R18" s="224" t="n">
        <f aca="false">+Q18</f>
        <v>50</v>
      </c>
      <c r="S18" s="225" t="n">
        <f aca="false">+R18</f>
        <v>50</v>
      </c>
      <c r="T18" s="224" t="n">
        <f aca="false">+S18</f>
        <v>50</v>
      </c>
      <c r="U18" s="225" t="n">
        <f aca="false">+T18</f>
        <v>50</v>
      </c>
      <c r="V18" s="226" t="n">
        <f aca="false">+U18</f>
        <v>50</v>
      </c>
      <c r="W18" s="210" t="n">
        <f aca="false">SUM(K18:V18)</f>
        <v>600</v>
      </c>
    </row>
    <row r="19" customFormat="false" ht="12.75" hidden="false" customHeight="false" outlineLevel="0" collapsed="false">
      <c r="A19" s="211" t="s">
        <v>195</v>
      </c>
      <c r="B19" s="212"/>
      <c r="C19" s="213" t="s">
        <v>196</v>
      </c>
      <c r="D19" s="213"/>
      <c r="E19" s="213"/>
      <c r="F19" s="214"/>
      <c r="G19" s="211"/>
      <c r="H19" s="220"/>
      <c r="I19" s="227" t="n">
        <f aca="false">0.79/12</f>
        <v>0.0658333333333333</v>
      </c>
      <c r="J19" s="222"/>
      <c r="K19" s="225" t="n">
        <v>47</v>
      </c>
      <c r="L19" s="224" t="n">
        <f aca="false">+K19</f>
        <v>47</v>
      </c>
      <c r="M19" s="225" t="n">
        <f aca="false">+L19</f>
        <v>47</v>
      </c>
      <c r="N19" s="224" t="n">
        <f aca="false">+M19</f>
        <v>47</v>
      </c>
      <c r="O19" s="225" t="n">
        <f aca="false">+N19</f>
        <v>47</v>
      </c>
      <c r="P19" s="224" t="n">
        <f aca="false">+O19</f>
        <v>47</v>
      </c>
      <c r="Q19" s="225" t="n">
        <f aca="false">+P19</f>
        <v>47</v>
      </c>
      <c r="R19" s="224" t="n">
        <f aca="false">+Q19</f>
        <v>47</v>
      </c>
      <c r="S19" s="225" t="n">
        <f aca="false">+R19</f>
        <v>47</v>
      </c>
      <c r="T19" s="224" t="n">
        <f aca="false">+S19</f>
        <v>47</v>
      </c>
      <c r="U19" s="225" t="n">
        <f aca="false">+T19</f>
        <v>47</v>
      </c>
      <c r="V19" s="226" t="n">
        <f aca="false">+U19</f>
        <v>47</v>
      </c>
      <c r="W19" s="210" t="n">
        <f aca="false">SUM(K19:V19)</f>
        <v>564</v>
      </c>
    </row>
    <row r="20" customFormat="false" ht="12.75" hidden="false" customHeight="false" outlineLevel="0" collapsed="false">
      <c r="A20" s="211" t="s">
        <v>197</v>
      </c>
      <c r="B20" s="212"/>
      <c r="C20" s="213" t="s">
        <v>198</v>
      </c>
      <c r="D20" s="213"/>
      <c r="E20" s="213"/>
      <c r="F20" s="214"/>
      <c r="G20" s="215"/>
      <c r="H20" s="212"/>
      <c r="I20" s="228" t="s">
        <v>178</v>
      </c>
      <c r="J20" s="214"/>
      <c r="K20" s="217" t="n">
        <f aca="false">$G$20</f>
        <v>0</v>
      </c>
      <c r="L20" s="218" t="n">
        <f aca="false">$G$20</f>
        <v>0</v>
      </c>
      <c r="M20" s="217" t="n">
        <f aca="false">$G$20</f>
        <v>0</v>
      </c>
      <c r="N20" s="218" t="n">
        <f aca="false">$G$20</f>
        <v>0</v>
      </c>
      <c r="O20" s="217" t="n">
        <f aca="false">$G$20</f>
        <v>0</v>
      </c>
      <c r="P20" s="218" t="n">
        <f aca="false">$G$20</f>
        <v>0</v>
      </c>
      <c r="Q20" s="217" t="n">
        <f aca="false">$G$20</f>
        <v>0</v>
      </c>
      <c r="R20" s="218" t="n">
        <f aca="false">$G$20</f>
        <v>0</v>
      </c>
      <c r="S20" s="217" t="n">
        <f aca="false">$G$20</f>
        <v>0</v>
      </c>
      <c r="T20" s="218" t="n">
        <f aca="false">$G$20</f>
        <v>0</v>
      </c>
      <c r="U20" s="217" t="n">
        <f aca="false">$G$20</f>
        <v>0</v>
      </c>
      <c r="V20" s="219" t="n">
        <f aca="false">$G$20</f>
        <v>0</v>
      </c>
      <c r="W20" s="210" t="n">
        <f aca="false">SUM(K20:V20)</f>
        <v>0</v>
      </c>
    </row>
    <row r="21" customFormat="false" ht="12.75" hidden="false" customHeight="false" outlineLevel="0" collapsed="false">
      <c r="A21" s="211" t="s">
        <v>199</v>
      </c>
      <c r="B21" s="212"/>
      <c r="C21" s="213" t="s">
        <v>200</v>
      </c>
      <c r="D21" s="213"/>
      <c r="E21" s="213"/>
      <c r="F21" s="214"/>
      <c r="G21" s="215"/>
      <c r="H21" s="212"/>
      <c r="I21" s="228" t="s">
        <v>178</v>
      </c>
      <c r="J21" s="214"/>
      <c r="K21" s="217" t="n">
        <f aca="false">$G$21</f>
        <v>0</v>
      </c>
      <c r="L21" s="218" t="n">
        <f aca="false">$G$21</f>
        <v>0</v>
      </c>
      <c r="M21" s="217" t="n">
        <f aca="false">$G$21</f>
        <v>0</v>
      </c>
      <c r="N21" s="218" t="n">
        <f aca="false">$G$21</f>
        <v>0</v>
      </c>
      <c r="O21" s="217" t="n">
        <f aca="false">$G$21</f>
        <v>0</v>
      </c>
      <c r="P21" s="218" t="n">
        <f aca="false">$G$21</f>
        <v>0</v>
      </c>
      <c r="Q21" s="217" t="n">
        <f aca="false">$G$21</f>
        <v>0</v>
      </c>
      <c r="R21" s="218" t="n">
        <f aca="false">$G$21</f>
        <v>0</v>
      </c>
      <c r="S21" s="217" t="n">
        <f aca="false">$G$21</f>
        <v>0</v>
      </c>
      <c r="T21" s="218" t="n">
        <f aca="false">$G$21</f>
        <v>0</v>
      </c>
      <c r="U21" s="217" t="n">
        <f aca="false">$G$21</f>
        <v>0</v>
      </c>
      <c r="V21" s="219" t="n">
        <f aca="false">$G$21</f>
        <v>0</v>
      </c>
      <c r="W21" s="210" t="n">
        <f aca="false">SUM(K21:V21)</f>
        <v>0</v>
      </c>
    </row>
    <row r="22" customFormat="false" ht="12.75" hidden="false" customHeight="false" outlineLevel="0" collapsed="false">
      <c r="A22" s="211" t="s">
        <v>201</v>
      </c>
      <c r="B22" s="212"/>
      <c r="C22" s="213" t="s">
        <v>202</v>
      </c>
      <c r="D22" s="213"/>
      <c r="E22" s="213"/>
      <c r="F22" s="214"/>
      <c r="G22" s="215"/>
      <c r="H22" s="212"/>
      <c r="I22" s="228" t="s">
        <v>178</v>
      </c>
      <c r="J22" s="214"/>
      <c r="K22" s="217" t="n">
        <f aca="false">$G$22</f>
        <v>0</v>
      </c>
      <c r="L22" s="218" t="n">
        <f aca="false">$G$22</f>
        <v>0</v>
      </c>
      <c r="M22" s="217" t="n">
        <f aca="false">$G$22</f>
        <v>0</v>
      </c>
      <c r="N22" s="218" t="n">
        <f aca="false">$G$22</f>
        <v>0</v>
      </c>
      <c r="O22" s="217" t="n">
        <f aca="false">$G$22</f>
        <v>0</v>
      </c>
      <c r="P22" s="218" t="n">
        <f aca="false">$G$22</f>
        <v>0</v>
      </c>
      <c r="Q22" s="217" t="n">
        <f aca="false">$G$22</f>
        <v>0</v>
      </c>
      <c r="R22" s="218" t="n">
        <f aca="false">$G$22</f>
        <v>0</v>
      </c>
      <c r="S22" s="217" t="n">
        <f aca="false">$G$22</f>
        <v>0</v>
      </c>
      <c r="T22" s="218" t="n">
        <f aca="false">$G$22</f>
        <v>0</v>
      </c>
      <c r="U22" s="217" t="n">
        <f aca="false">$G$22</f>
        <v>0</v>
      </c>
      <c r="V22" s="219" t="n">
        <f aca="false">$G$22</f>
        <v>0</v>
      </c>
      <c r="W22" s="210" t="n">
        <f aca="false">SUM(K22:V22)</f>
        <v>0</v>
      </c>
    </row>
    <row r="23" customFormat="false" ht="12.75" hidden="false" customHeight="false" outlineLevel="0" collapsed="false">
      <c r="A23" s="211" t="s">
        <v>203</v>
      </c>
      <c r="B23" s="212"/>
      <c r="C23" s="213" t="s">
        <v>204</v>
      </c>
      <c r="D23" s="213"/>
      <c r="E23" s="213"/>
      <c r="F23" s="214"/>
      <c r="G23" s="211"/>
      <c r="H23" s="220"/>
      <c r="I23" s="229" t="n">
        <f aca="false">0.3/12</f>
        <v>0.025</v>
      </c>
      <c r="J23" s="222"/>
      <c r="K23" s="225" t="n">
        <v>18</v>
      </c>
      <c r="L23" s="224" t="n">
        <f aca="false">+K23</f>
        <v>18</v>
      </c>
      <c r="M23" s="225" t="n">
        <f aca="false">+L23</f>
        <v>18</v>
      </c>
      <c r="N23" s="224" t="n">
        <f aca="false">+M23</f>
        <v>18</v>
      </c>
      <c r="O23" s="225" t="n">
        <f aca="false">+N23</f>
        <v>18</v>
      </c>
      <c r="P23" s="224" t="n">
        <f aca="false">+O23</f>
        <v>18</v>
      </c>
      <c r="Q23" s="225" t="n">
        <f aca="false">+P23</f>
        <v>18</v>
      </c>
      <c r="R23" s="224" t="n">
        <f aca="false">+Q23</f>
        <v>18</v>
      </c>
      <c r="S23" s="225" t="n">
        <f aca="false">+R23</f>
        <v>18</v>
      </c>
      <c r="T23" s="224" t="n">
        <f aca="false">+S23</f>
        <v>18</v>
      </c>
      <c r="U23" s="225" t="n">
        <f aca="false">+T23</f>
        <v>18</v>
      </c>
      <c r="V23" s="226" t="n">
        <f aca="false">+U23</f>
        <v>18</v>
      </c>
      <c r="W23" s="210" t="n">
        <f aca="false">SUM(K23:V23)</f>
        <v>216</v>
      </c>
    </row>
    <row r="24" customFormat="false" ht="12.75" hidden="false" customHeight="false" outlineLevel="0" collapsed="false">
      <c r="A24" s="211" t="s">
        <v>205</v>
      </c>
      <c r="B24" s="212"/>
      <c r="C24" s="213" t="s">
        <v>206</v>
      </c>
      <c r="D24" s="213"/>
      <c r="E24" s="213"/>
      <c r="F24" s="214"/>
      <c r="G24" s="215"/>
      <c r="H24" s="212"/>
      <c r="I24" s="227" t="s">
        <v>178</v>
      </c>
      <c r="J24" s="214"/>
      <c r="K24" s="217" t="n">
        <f aca="false">$G$24</f>
        <v>0</v>
      </c>
      <c r="L24" s="217" t="n">
        <f aca="false">$G$24</f>
        <v>0</v>
      </c>
      <c r="M24" s="217" t="n">
        <f aca="false">$G$24</f>
        <v>0</v>
      </c>
      <c r="N24" s="217" t="n">
        <f aca="false">$G$24</f>
        <v>0</v>
      </c>
      <c r="O24" s="217" t="n">
        <f aca="false">$G$24</f>
        <v>0</v>
      </c>
      <c r="P24" s="217" t="n">
        <f aca="false">$G$24</f>
        <v>0</v>
      </c>
      <c r="Q24" s="217" t="n">
        <f aca="false">$G$24</f>
        <v>0</v>
      </c>
      <c r="R24" s="217" t="n">
        <f aca="false">$G$24</f>
        <v>0</v>
      </c>
      <c r="S24" s="217" t="n">
        <f aca="false">$G$24</f>
        <v>0</v>
      </c>
      <c r="T24" s="217" t="n">
        <f aca="false">$G$24</f>
        <v>0</v>
      </c>
      <c r="U24" s="217" t="n">
        <f aca="false">$G$24</f>
        <v>0</v>
      </c>
      <c r="V24" s="217" t="n">
        <f aca="false">$G$24</f>
        <v>0</v>
      </c>
      <c r="W24" s="210" t="n">
        <f aca="false">SUM(K24:V24)</f>
        <v>0</v>
      </c>
    </row>
    <row r="25" customFormat="false" ht="12.75" hidden="false" customHeight="false" outlineLevel="0" collapsed="false">
      <c r="A25" s="211" t="s">
        <v>207</v>
      </c>
      <c r="B25" s="212"/>
      <c r="C25" s="213" t="s">
        <v>208</v>
      </c>
      <c r="D25" s="213"/>
      <c r="E25" s="213"/>
      <c r="F25" s="214"/>
      <c r="G25" s="211"/>
      <c r="H25" s="220"/>
      <c r="I25" s="229" t="n">
        <f aca="false">0.5/12</f>
        <v>0.0416666666666667</v>
      </c>
      <c r="J25" s="222"/>
      <c r="K25" s="225" t="n">
        <v>30</v>
      </c>
      <c r="L25" s="224" t="n">
        <f aca="false">+K25</f>
        <v>30</v>
      </c>
      <c r="M25" s="225" t="n">
        <f aca="false">+L25</f>
        <v>30</v>
      </c>
      <c r="N25" s="224" t="n">
        <f aca="false">+M25</f>
        <v>30</v>
      </c>
      <c r="O25" s="225" t="n">
        <f aca="false">+N25</f>
        <v>30</v>
      </c>
      <c r="P25" s="224" t="n">
        <f aca="false">+O25</f>
        <v>30</v>
      </c>
      <c r="Q25" s="225" t="n">
        <f aca="false">+P25</f>
        <v>30</v>
      </c>
      <c r="R25" s="224" t="n">
        <f aca="false">+Q25</f>
        <v>30</v>
      </c>
      <c r="S25" s="225" t="n">
        <f aca="false">+R25</f>
        <v>30</v>
      </c>
      <c r="T25" s="224" t="n">
        <f aca="false">+S25</f>
        <v>30</v>
      </c>
      <c r="U25" s="225" t="n">
        <f aca="false">+T25</f>
        <v>30</v>
      </c>
      <c r="V25" s="226" t="n">
        <f aca="false">+U25</f>
        <v>30</v>
      </c>
      <c r="W25" s="210" t="n">
        <f aca="false">SUM(K25:V25)</f>
        <v>360</v>
      </c>
    </row>
    <row r="26" customFormat="false" ht="12.75" hidden="false" customHeight="false" outlineLevel="0" collapsed="false">
      <c r="A26" s="211" t="s">
        <v>209</v>
      </c>
      <c r="B26" s="212"/>
      <c r="C26" s="213" t="s">
        <v>210</v>
      </c>
      <c r="D26" s="213"/>
      <c r="E26" s="213"/>
      <c r="F26" s="214"/>
      <c r="G26" s="215" t="n">
        <v>50</v>
      </c>
      <c r="H26" s="212"/>
      <c r="I26" s="228" t="s">
        <v>178</v>
      </c>
      <c r="J26" s="214"/>
      <c r="K26" s="217" t="n">
        <f aca="false">$G$26</f>
        <v>50</v>
      </c>
      <c r="L26" s="218" t="n">
        <f aca="false">$G$26</f>
        <v>50</v>
      </c>
      <c r="M26" s="217" t="n">
        <f aca="false">$G$26</f>
        <v>50</v>
      </c>
      <c r="N26" s="218" t="n">
        <f aca="false">$G$26</f>
        <v>50</v>
      </c>
      <c r="O26" s="217" t="n">
        <f aca="false">$G$26</f>
        <v>50</v>
      </c>
      <c r="P26" s="218" t="n">
        <f aca="false">$G$26</f>
        <v>50</v>
      </c>
      <c r="Q26" s="217" t="n">
        <f aca="false">$G$26</f>
        <v>50</v>
      </c>
      <c r="R26" s="218" t="n">
        <f aca="false">$G$26</f>
        <v>50</v>
      </c>
      <c r="S26" s="217" t="n">
        <f aca="false">$G$26</f>
        <v>50</v>
      </c>
      <c r="T26" s="218" t="n">
        <f aca="false">$G$26</f>
        <v>50</v>
      </c>
      <c r="U26" s="217" t="n">
        <f aca="false">$G$26</f>
        <v>50</v>
      </c>
      <c r="V26" s="219" t="n">
        <f aca="false">$G$26</f>
        <v>50</v>
      </c>
      <c r="W26" s="210" t="n">
        <f aca="false">SUM(K26:V26)</f>
        <v>600</v>
      </c>
    </row>
    <row r="27" customFormat="false" ht="12.75" hidden="false" customHeight="false" outlineLevel="0" collapsed="false">
      <c r="A27" s="211" t="s">
        <v>211</v>
      </c>
      <c r="B27" s="212"/>
      <c r="C27" s="213" t="s">
        <v>212</v>
      </c>
      <c r="D27" s="213"/>
      <c r="E27" s="213"/>
      <c r="F27" s="214"/>
      <c r="G27" s="215"/>
      <c r="H27" s="212"/>
      <c r="I27" s="228" t="s">
        <v>178</v>
      </c>
      <c r="J27" s="214"/>
      <c r="K27" s="217" t="n">
        <f aca="false">$G$27</f>
        <v>0</v>
      </c>
      <c r="L27" s="218" t="n">
        <f aca="false">$G$27</f>
        <v>0</v>
      </c>
      <c r="M27" s="217" t="n">
        <f aca="false">$G$27</f>
        <v>0</v>
      </c>
      <c r="N27" s="218" t="n">
        <f aca="false">$G$27</f>
        <v>0</v>
      </c>
      <c r="O27" s="217" t="n">
        <f aca="false">$G$27</f>
        <v>0</v>
      </c>
      <c r="P27" s="218" t="n">
        <f aca="false">$G$27</f>
        <v>0</v>
      </c>
      <c r="Q27" s="217" t="n">
        <f aca="false">$G$27</f>
        <v>0</v>
      </c>
      <c r="R27" s="218" t="n">
        <f aca="false">$G$27</f>
        <v>0</v>
      </c>
      <c r="S27" s="217" t="n">
        <f aca="false">$G$27</f>
        <v>0</v>
      </c>
      <c r="T27" s="218" t="n">
        <f aca="false">$G$27</f>
        <v>0</v>
      </c>
      <c r="U27" s="217" t="n">
        <f aca="false">$G$27</f>
        <v>0</v>
      </c>
      <c r="V27" s="219" t="n">
        <f aca="false">$G$27</f>
        <v>0</v>
      </c>
      <c r="W27" s="210" t="n">
        <f aca="false">SUM(K27:V27)</f>
        <v>0</v>
      </c>
    </row>
    <row r="28" customFormat="false" ht="12.75" hidden="false" customHeight="false" outlineLevel="0" collapsed="false">
      <c r="A28" s="211" t="s">
        <v>213</v>
      </c>
      <c r="B28" s="212"/>
      <c r="C28" s="213" t="s">
        <v>214</v>
      </c>
      <c r="D28" s="213"/>
      <c r="E28" s="213"/>
      <c r="F28" s="214"/>
      <c r="G28" s="215"/>
      <c r="H28" s="212"/>
      <c r="I28" s="228" t="s">
        <v>178</v>
      </c>
      <c r="J28" s="214"/>
      <c r="K28" s="217" t="n">
        <f aca="false">$G$28</f>
        <v>0</v>
      </c>
      <c r="L28" s="218" t="n">
        <f aca="false">$G$28</f>
        <v>0</v>
      </c>
      <c r="M28" s="217" t="n">
        <f aca="false">$G$28</f>
        <v>0</v>
      </c>
      <c r="N28" s="218" t="n">
        <f aca="false">$G$28</f>
        <v>0</v>
      </c>
      <c r="O28" s="217" t="n">
        <f aca="false">$G$28</f>
        <v>0</v>
      </c>
      <c r="P28" s="218" t="n">
        <f aca="false">$G$28</f>
        <v>0</v>
      </c>
      <c r="Q28" s="217" t="n">
        <f aca="false">$G$28</f>
        <v>0</v>
      </c>
      <c r="R28" s="218" t="n">
        <f aca="false">$G$28</f>
        <v>0</v>
      </c>
      <c r="S28" s="217" t="n">
        <f aca="false">$G$28</f>
        <v>0</v>
      </c>
      <c r="T28" s="218" t="n">
        <f aca="false">$G$28</f>
        <v>0</v>
      </c>
      <c r="U28" s="217" t="n">
        <f aca="false">$G$28</f>
        <v>0</v>
      </c>
      <c r="V28" s="219" t="n">
        <f aca="false">$G$28</f>
        <v>0</v>
      </c>
      <c r="W28" s="210" t="n">
        <f aca="false">SUM(K28:V28)</f>
        <v>0</v>
      </c>
    </row>
    <row r="29" customFormat="false" ht="12.75" hidden="false" customHeight="false" outlineLevel="0" collapsed="false">
      <c r="A29" s="211" t="s">
        <v>215</v>
      </c>
      <c r="B29" s="212"/>
      <c r="C29" s="213" t="s">
        <v>216</v>
      </c>
      <c r="D29" s="213"/>
      <c r="E29" s="213"/>
      <c r="F29" s="214"/>
      <c r="G29" s="211"/>
      <c r="H29" s="220"/>
      <c r="I29" s="229" t="n">
        <v>16.25</v>
      </c>
      <c r="J29" s="222"/>
      <c r="K29" s="223" t="n">
        <f aca="false">+I29*$D$6</f>
        <v>65</v>
      </c>
      <c r="L29" s="224" t="n">
        <f aca="false">+K29</f>
        <v>65</v>
      </c>
      <c r="M29" s="225" t="n">
        <f aca="false">+L29</f>
        <v>65</v>
      </c>
      <c r="N29" s="224" t="n">
        <f aca="false">+M29</f>
        <v>65</v>
      </c>
      <c r="O29" s="225" t="n">
        <f aca="false">+N29</f>
        <v>65</v>
      </c>
      <c r="P29" s="224" t="n">
        <f aca="false">+O29</f>
        <v>65</v>
      </c>
      <c r="Q29" s="225" t="n">
        <f aca="false">+P29</f>
        <v>65</v>
      </c>
      <c r="R29" s="224" t="n">
        <f aca="false">+Q29</f>
        <v>65</v>
      </c>
      <c r="S29" s="225" t="n">
        <f aca="false">+R29</f>
        <v>65</v>
      </c>
      <c r="T29" s="224" t="n">
        <f aca="false">+S29</f>
        <v>65</v>
      </c>
      <c r="U29" s="225" t="n">
        <f aca="false">+T29</f>
        <v>65</v>
      </c>
      <c r="V29" s="226" t="n">
        <f aca="false">+U29</f>
        <v>65</v>
      </c>
      <c r="W29" s="210" t="n">
        <f aca="false">SUM(K29:V29)</f>
        <v>780</v>
      </c>
    </row>
    <row r="30" customFormat="false" ht="12.75" hidden="false" customHeight="false" outlineLevel="0" collapsed="false">
      <c r="A30" s="211" t="s">
        <v>217</v>
      </c>
      <c r="B30" s="212"/>
      <c r="C30" s="213" t="s">
        <v>218</v>
      </c>
      <c r="D30" s="213"/>
      <c r="E30" s="213"/>
      <c r="F30" s="214"/>
      <c r="G30" s="211"/>
      <c r="H30" s="220"/>
      <c r="I30" s="229" t="n">
        <f aca="false">25/12</f>
        <v>2.08333333333333</v>
      </c>
      <c r="J30" s="222"/>
      <c r="K30" s="225" t="n">
        <v>1479</v>
      </c>
      <c r="L30" s="224" t="n">
        <f aca="false">+K30</f>
        <v>1479</v>
      </c>
      <c r="M30" s="225" t="n">
        <f aca="false">+L30</f>
        <v>1479</v>
      </c>
      <c r="N30" s="224" t="n">
        <f aca="false">+M30</f>
        <v>1479</v>
      </c>
      <c r="O30" s="225" t="n">
        <f aca="false">+N30</f>
        <v>1479</v>
      </c>
      <c r="P30" s="224" t="n">
        <f aca="false">+O30</f>
        <v>1479</v>
      </c>
      <c r="Q30" s="225" t="n">
        <f aca="false">+P30</f>
        <v>1479</v>
      </c>
      <c r="R30" s="224" t="n">
        <f aca="false">+Q30</f>
        <v>1479</v>
      </c>
      <c r="S30" s="225" t="n">
        <f aca="false">+R30</f>
        <v>1479</v>
      </c>
      <c r="T30" s="224" t="n">
        <f aca="false">+S30</f>
        <v>1479</v>
      </c>
      <c r="U30" s="225" t="n">
        <f aca="false">+T30</f>
        <v>1479</v>
      </c>
      <c r="V30" s="226" t="n">
        <f aca="false">+U30</f>
        <v>1479</v>
      </c>
      <c r="W30" s="210" t="n">
        <f aca="false">SUM(K30:V30)</f>
        <v>17748</v>
      </c>
    </row>
    <row r="31" customFormat="false" ht="12.75" hidden="false" customHeight="false" outlineLevel="0" collapsed="false">
      <c r="A31" s="27" t="s">
        <v>219</v>
      </c>
      <c r="B31" s="230"/>
      <c r="C31" s="231" t="s">
        <v>220</v>
      </c>
      <c r="D31" s="231"/>
      <c r="E31" s="231"/>
      <c r="F31" s="232"/>
      <c r="G31" s="151" t="n">
        <v>57</v>
      </c>
      <c r="H31" s="230"/>
      <c r="I31" s="233" t="s">
        <v>178</v>
      </c>
      <c r="J31" s="232"/>
      <c r="K31" s="234" t="n">
        <f aca="false">$G$31</f>
        <v>57</v>
      </c>
      <c r="L31" s="235" t="n">
        <f aca="false">$G$31</f>
        <v>57</v>
      </c>
      <c r="M31" s="234" t="n">
        <f aca="false">$G$31</f>
        <v>57</v>
      </c>
      <c r="N31" s="235" t="n">
        <f aca="false">$G$31</f>
        <v>57</v>
      </c>
      <c r="O31" s="234" t="n">
        <f aca="false">$G$31</f>
        <v>57</v>
      </c>
      <c r="P31" s="235" t="n">
        <f aca="false">$G$31</f>
        <v>57</v>
      </c>
      <c r="Q31" s="234" t="n">
        <f aca="false">$G$31</f>
        <v>57</v>
      </c>
      <c r="R31" s="235" t="n">
        <f aca="false">$G$31</f>
        <v>57</v>
      </c>
      <c r="S31" s="234" t="n">
        <f aca="false">$G$31</f>
        <v>57</v>
      </c>
      <c r="T31" s="235" t="n">
        <f aca="false">$G$31</f>
        <v>57</v>
      </c>
      <c r="U31" s="234" t="n">
        <f aca="false">$G$31</f>
        <v>57</v>
      </c>
      <c r="V31" s="236" t="n">
        <f aca="false">$G$31</f>
        <v>57</v>
      </c>
      <c r="W31" s="210" t="n">
        <f aca="false">SUM(K31:V31)</f>
        <v>684</v>
      </c>
    </row>
    <row r="32" customFormat="false" ht="3" hidden="false" customHeight="true" outlineLevel="0" collapsed="false">
      <c r="A32" s="30"/>
      <c r="B32" s="31"/>
      <c r="C32" s="31"/>
      <c r="D32" s="31"/>
      <c r="E32" s="31"/>
      <c r="F32" s="31"/>
      <c r="G32" s="31"/>
      <c r="H32" s="31"/>
      <c r="I32" s="31"/>
      <c r="J32" s="31"/>
      <c r="K32" s="237"/>
      <c r="L32" s="237"/>
      <c r="M32" s="237"/>
      <c r="N32" s="237"/>
      <c r="O32" s="237"/>
      <c r="P32" s="237"/>
      <c r="Q32" s="237"/>
      <c r="R32" s="237"/>
      <c r="S32" s="237"/>
      <c r="T32" s="237"/>
      <c r="U32" s="237"/>
      <c r="V32" s="238"/>
      <c r="W32" s="239"/>
    </row>
    <row r="33" customFormat="false" ht="12.75" hidden="false" customHeight="false" outlineLevel="0" collapsed="false">
      <c r="A33" s="188"/>
      <c r="B33" s="240"/>
      <c r="C33" s="241"/>
      <c r="D33" s="240"/>
      <c r="E33" s="240"/>
      <c r="F33" s="240"/>
      <c r="G33" s="240"/>
      <c r="H33" s="240"/>
      <c r="I33" s="240"/>
      <c r="J33" s="241" t="s">
        <v>176</v>
      </c>
      <c r="K33" s="210" t="n">
        <f aca="false">SUM(K10:K31)</f>
        <v>2209.08</v>
      </c>
      <c r="L33" s="210" t="n">
        <f aca="false">SUM(L10:L31)</f>
        <v>2209.08</v>
      </c>
      <c r="M33" s="210" t="n">
        <f aca="false">SUM(M10:M31)</f>
        <v>2209.08</v>
      </c>
      <c r="N33" s="210" t="n">
        <f aca="false">SUM(N10:N31)</f>
        <v>2209.08</v>
      </c>
      <c r="O33" s="210" t="n">
        <f aca="false">SUM(O10:O31)</f>
        <v>2209.08</v>
      </c>
      <c r="P33" s="210" t="n">
        <f aca="false">SUM(P10:P31)</f>
        <v>2209.08</v>
      </c>
      <c r="Q33" s="210" t="n">
        <f aca="false">SUM(Q10:Q31)</f>
        <v>2209.08</v>
      </c>
      <c r="R33" s="210" t="n">
        <f aca="false">SUM(R10:R31)</f>
        <v>2209.08</v>
      </c>
      <c r="S33" s="210" t="n">
        <f aca="false">SUM(S10:S31)</f>
        <v>2209.08</v>
      </c>
      <c r="T33" s="210" t="n">
        <f aca="false">SUM(T10:T31)</f>
        <v>2209.08</v>
      </c>
      <c r="U33" s="210" t="n">
        <f aca="false">SUM(U10:U31)</f>
        <v>2209.08</v>
      </c>
      <c r="V33" s="210" t="n">
        <f aca="false">SUM(V10:V31)</f>
        <v>2209.08</v>
      </c>
      <c r="W33" s="210" t="n">
        <f aca="false">SUM(W10:W31)</f>
        <v>26508.96</v>
      </c>
    </row>
    <row r="38" customFormat="false" ht="12.75" hidden="false" customHeight="false" outlineLevel="0" collapsed="false">
      <c r="D38" s="194"/>
    </row>
    <row r="39" customFormat="false" ht="12.75" hidden="false" customHeight="false" outlineLevel="0" collapsed="false">
      <c r="D39" s="194"/>
    </row>
    <row r="40" customFormat="false" ht="12.75" hidden="false" customHeight="false" outlineLevel="0" collapsed="false">
      <c r="D40" s="194"/>
    </row>
  </sheetData>
  <mergeCells count="1">
    <mergeCell ref="C9:E9"/>
  </mergeCells>
  <printOptions headings="false" gridLines="false" gridLinesSet="true" horizontalCentered="false" verticalCentered="false"/>
  <pageMargins left="0.25" right="0.25"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88"/>
  <sheetViews>
    <sheetView showFormulas="false" showGridLines="false" showRowColHeaders="true" showZeros="true" rightToLeft="false" tabSelected="true" showOutlineSymbols="true" defaultGridColor="true" view="normal" topLeftCell="T57" colorId="64" zoomScale="85" zoomScaleNormal="85" zoomScalePageLayoutView="100" workbookViewId="0">
      <selection pane="topLeft" activeCell="AC42" activeCellId="0" sqref="AC42"/>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34.28"/>
    <col collapsed="false" customWidth="true" hidden="false" outlineLevel="0" max="3" min="3" style="0" width="3.99"/>
    <col collapsed="false" customWidth="true" hidden="false" outlineLevel="0" max="4" min="4" style="0" width="0.85"/>
    <col collapsed="false" customWidth="true" hidden="false" outlineLevel="0" max="5" min="5" style="0" width="14.28"/>
    <col collapsed="false" customWidth="true" hidden="false" outlineLevel="0" max="6" min="6" style="0" width="0.41"/>
    <col collapsed="false" customWidth="true" hidden="false" outlineLevel="0" max="7" min="7" style="0" width="5.13"/>
    <col collapsed="false" customWidth="true" hidden="false" outlineLevel="0" max="8" min="8" style="0" width="0.41"/>
    <col collapsed="false" customWidth="true" hidden="false" outlineLevel="0" max="9" min="9" style="0" width="9.7"/>
    <col collapsed="false" customWidth="true" hidden="false" outlineLevel="0" max="10" min="10" style="0" width="0.41"/>
    <col collapsed="false" customWidth="true" hidden="false" outlineLevel="0" max="11" min="11" style="0" width="7.7"/>
    <col collapsed="false" customWidth="true" hidden="false" outlineLevel="0" max="12" min="12" style="0" width="0.56"/>
    <col collapsed="false" customWidth="true" hidden="false" outlineLevel="0" max="13" min="13" style="0" width="8.99"/>
    <col collapsed="false" customWidth="true" hidden="false" outlineLevel="0" max="14" min="14" style="0" width="9.41"/>
    <col collapsed="false" customWidth="true" hidden="false" outlineLevel="0" max="15" min="15" style="242" width="8.99"/>
    <col collapsed="false" customWidth="true" hidden="false" outlineLevel="0" max="18" min="16" style="242" width="8.7"/>
    <col collapsed="false" customWidth="true" hidden="false" outlineLevel="0" max="19" min="19" style="242" width="8.56"/>
    <col collapsed="false" customWidth="true" hidden="false" outlineLevel="0" max="22" min="20" style="242" width="8.7"/>
    <col collapsed="false" customWidth="true" hidden="false" outlineLevel="0" max="24" min="23" style="242" width="8.56"/>
    <col collapsed="false" customWidth="true" hidden="false" outlineLevel="0" max="25" min="25" style="242" width="8.99"/>
    <col collapsed="false" customWidth="true" hidden="false" outlineLevel="0" max="26" min="26" style="242" width="8.85"/>
    <col collapsed="false" customWidth="true" hidden="false" outlineLevel="0" max="27" min="27" style="242" width="8.99"/>
    <col collapsed="false" customWidth="true" hidden="false" outlineLevel="0" max="28" min="28" style="242" width="0.41"/>
    <col collapsed="false" customWidth="true" hidden="false" outlineLevel="0" max="29" min="29" style="242" width="10.41"/>
    <col collapsed="false" customWidth="true" hidden="false" outlineLevel="0" max="30" min="30" style="242" width="0.7"/>
    <col collapsed="false" customWidth="true" hidden="false" outlineLevel="0" max="31" min="31" style="242" width="12.85"/>
    <col collapsed="false" customWidth="true" hidden="false" outlineLevel="0" max="32" min="32" style="0" width="0.7"/>
    <col collapsed="false" customWidth="true" hidden="false" outlineLevel="0" max="33" min="33" style="0" width="10.41"/>
  </cols>
  <sheetData>
    <row r="1" customFormat="false" ht="12.75" hidden="false" customHeight="false" outlineLevel="0" collapsed="false">
      <c r="A1" s="243" t="s">
        <v>221</v>
      </c>
      <c r="B1" s="243"/>
      <c r="C1" s="120"/>
      <c r="D1" s="120"/>
      <c r="E1" s="120"/>
      <c r="F1" s="120"/>
      <c r="G1" s="120"/>
      <c r="H1" s="120"/>
      <c r="I1" s="120"/>
      <c r="J1" s="120"/>
      <c r="K1" s="120"/>
      <c r="L1" s="120"/>
      <c r="M1" s="121"/>
    </row>
    <row r="2" customFormat="false" ht="15.75" hidden="false" customHeight="false" outlineLevel="0" collapsed="false">
      <c r="B2" s="244" t="s">
        <v>222</v>
      </c>
    </row>
    <row r="3" customFormat="false" ht="4.5" hidden="false" customHeight="true" outlineLevel="0" collapsed="false"/>
    <row r="4" customFormat="false" ht="12.75" hidden="false" customHeight="false" outlineLevel="0" collapsed="false">
      <c r="A4" s="245" t="str">
        <f aca="false">'Data Entry'!B2</f>
        <v>0366</v>
      </c>
      <c r="B4" s="246" t="s">
        <v>223</v>
      </c>
      <c r="D4" s="47"/>
      <c r="E4" s="47"/>
      <c r="F4" s="47"/>
      <c r="G4" s="19"/>
      <c r="H4" s="19"/>
      <c r="I4" s="19"/>
      <c r="J4" s="19"/>
      <c r="K4" s="19"/>
      <c r="L4" s="19"/>
      <c r="M4" s="19"/>
      <c r="N4" s="19"/>
    </row>
    <row r="5" customFormat="false" ht="3.75" hidden="false" customHeight="true" outlineLevel="0" collapsed="false">
      <c r="E5" s="76"/>
      <c r="F5" s="76"/>
    </row>
    <row r="6" customFormat="false" ht="12.75" hidden="false" customHeight="false" outlineLevel="0" collapsed="false">
      <c r="A6" s="247" t="n">
        <f aca="false">'Data Entry'!B4</f>
        <v>111721</v>
      </c>
      <c r="B6" s="246" t="s">
        <v>224</v>
      </c>
      <c r="D6" s="47"/>
      <c r="E6" s="47"/>
      <c r="F6" s="47"/>
      <c r="G6" s="19"/>
      <c r="H6" s="19"/>
      <c r="I6" s="19"/>
      <c r="J6" s="19"/>
      <c r="K6" s="19"/>
      <c r="L6" s="19"/>
      <c r="M6" s="19"/>
    </row>
    <row r="7" customFormat="false" ht="3" hidden="false" customHeight="true" outlineLevel="0" collapsed="false">
      <c r="A7" s="248"/>
      <c r="B7" s="246"/>
      <c r="D7" s="47"/>
      <c r="E7" s="47"/>
      <c r="F7" s="47"/>
      <c r="G7" s="19"/>
      <c r="H7" s="19"/>
      <c r="I7" s="19"/>
      <c r="J7" s="19"/>
      <c r="K7" s="19"/>
      <c r="L7" s="19"/>
      <c r="M7" s="19"/>
    </row>
    <row r="8" customFormat="false" ht="12.75" hidden="false" customHeight="false" outlineLevel="0" collapsed="false">
      <c r="D8" s="47"/>
      <c r="E8" s="47"/>
      <c r="F8" s="47"/>
      <c r="G8" s="19"/>
      <c r="H8" s="19"/>
      <c r="I8" s="19"/>
      <c r="J8" s="19"/>
      <c r="K8" s="19"/>
      <c r="L8" s="19"/>
      <c r="M8" s="19"/>
    </row>
    <row r="9" customFormat="false" ht="3" hidden="false" customHeight="true" outlineLevel="0" collapsed="false">
      <c r="A9" s="128"/>
      <c r="C9" s="9"/>
      <c r="D9" s="9"/>
      <c r="F9" s="249"/>
    </row>
    <row r="10" customFormat="false" ht="12.75" hidden="false" customHeight="false" outlineLevel="0" collapsed="false">
      <c r="A10" s="111" t="s">
        <v>225</v>
      </c>
      <c r="B10" s="250"/>
      <c r="C10" s="111" t="n">
        <v>3</v>
      </c>
      <c r="D10" s="19"/>
      <c r="E10" s="47"/>
      <c r="F10" s="47"/>
    </row>
    <row r="11" customFormat="false" ht="12.75" hidden="false" customHeight="false" outlineLevel="0" collapsed="false">
      <c r="A11" s="111" t="s">
        <v>226</v>
      </c>
      <c r="B11" s="250"/>
      <c r="C11" s="192" t="n">
        <f aca="false">'Data Entry'!F74</f>
        <v>4</v>
      </c>
      <c r="D11" s="47"/>
      <c r="E11" s="251"/>
      <c r="F11" s="47"/>
    </row>
    <row r="12" customFormat="false" ht="6.75" hidden="false" customHeight="true" outlineLevel="0" collapsed="false">
      <c r="D12" s="47"/>
      <c r="E12" s="251"/>
      <c r="F12" s="47"/>
    </row>
    <row r="13" customFormat="false" ht="12.75" hidden="false" customHeight="false" outlineLevel="0" collapsed="false">
      <c r="A13" s="252" t="s">
        <v>227</v>
      </c>
      <c r="B13" s="253" t="s">
        <v>228</v>
      </c>
      <c r="C13" s="254"/>
      <c r="D13" s="20"/>
      <c r="E13" s="255" t="n">
        <v>2001</v>
      </c>
      <c r="F13" s="25"/>
      <c r="G13" s="17"/>
      <c r="H13" s="8"/>
      <c r="I13" s="255" t="n">
        <v>2001</v>
      </c>
      <c r="J13" s="8"/>
      <c r="K13" s="17"/>
      <c r="L13" s="8"/>
      <c r="M13" s="17" t="n">
        <v>2001</v>
      </c>
      <c r="O13" s="256"/>
      <c r="P13" s="256"/>
      <c r="Q13" s="256"/>
      <c r="R13" s="256"/>
      <c r="S13" s="256"/>
      <c r="T13" s="256"/>
      <c r="U13" s="256"/>
      <c r="V13" s="256"/>
      <c r="W13" s="256"/>
      <c r="X13" s="256"/>
      <c r="Y13" s="256"/>
      <c r="Z13" s="256"/>
      <c r="AA13" s="257" t="n">
        <v>2002</v>
      </c>
      <c r="AC13" s="258" t="s">
        <v>229</v>
      </c>
      <c r="AD13" s="259"/>
      <c r="AE13" s="258" t="s">
        <v>230</v>
      </c>
      <c r="AF13" s="259"/>
      <c r="AG13" s="258" t="s">
        <v>231</v>
      </c>
    </row>
    <row r="14" customFormat="false" ht="12.75" hidden="false" customHeight="false" outlineLevel="0" collapsed="false">
      <c r="A14" s="260" t="s">
        <v>232</v>
      </c>
      <c r="B14" s="261"/>
      <c r="C14" s="262"/>
      <c r="D14" s="21"/>
      <c r="E14" s="85" t="s">
        <v>233</v>
      </c>
      <c r="F14" s="263"/>
      <c r="G14" s="29" t="s">
        <v>234</v>
      </c>
      <c r="H14" s="8"/>
      <c r="I14" s="85" t="s">
        <v>235</v>
      </c>
      <c r="J14" s="8"/>
      <c r="K14" s="29" t="s">
        <v>234</v>
      </c>
      <c r="L14" s="8"/>
      <c r="M14" s="29" t="s">
        <v>236</v>
      </c>
      <c r="N14" s="8"/>
      <c r="O14" s="264" t="s">
        <v>164</v>
      </c>
      <c r="P14" s="264" t="s">
        <v>165</v>
      </c>
      <c r="Q14" s="264" t="s">
        <v>166</v>
      </c>
      <c r="R14" s="264" t="s">
        <v>167</v>
      </c>
      <c r="S14" s="264" t="s">
        <v>168</v>
      </c>
      <c r="T14" s="264" t="s">
        <v>169</v>
      </c>
      <c r="U14" s="264" t="s">
        <v>170</v>
      </c>
      <c r="V14" s="264" t="s">
        <v>171</v>
      </c>
      <c r="W14" s="264" t="s">
        <v>172</v>
      </c>
      <c r="X14" s="264" t="s">
        <v>173</v>
      </c>
      <c r="Y14" s="264" t="s">
        <v>174</v>
      </c>
      <c r="Z14" s="264" t="s">
        <v>175</v>
      </c>
      <c r="AA14" s="264" t="s">
        <v>176</v>
      </c>
      <c r="AB14" s="265"/>
      <c r="AC14" s="266" t="s">
        <v>237</v>
      </c>
      <c r="AD14" s="267"/>
      <c r="AE14" s="266" t="s">
        <v>237</v>
      </c>
      <c r="AF14" s="259"/>
      <c r="AG14" s="268" t="s">
        <v>237</v>
      </c>
    </row>
    <row r="15" customFormat="false" ht="12.75" hidden="false" customHeight="false" outlineLevel="0" collapsed="false">
      <c r="A15" s="269" t="s">
        <v>238</v>
      </c>
      <c r="B15" s="212"/>
      <c r="C15" s="214"/>
      <c r="D15" s="20"/>
      <c r="E15" s="270"/>
      <c r="F15" s="271"/>
      <c r="G15" s="272"/>
      <c r="H15" s="242"/>
      <c r="I15" s="270"/>
      <c r="J15" s="242"/>
      <c r="K15" s="272"/>
      <c r="L15" s="242"/>
      <c r="M15" s="272"/>
      <c r="O15" s="272"/>
      <c r="P15" s="272"/>
      <c r="Q15" s="272"/>
      <c r="R15" s="272"/>
      <c r="S15" s="272"/>
      <c r="T15" s="272"/>
      <c r="U15" s="272"/>
      <c r="V15" s="272"/>
      <c r="W15" s="272"/>
      <c r="X15" s="272"/>
      <c r="Y15" s="272"/>
      <c r="Z15" s="272"/>
      <c r="AA15" s="272"/>
      <c r="AC15" s="272"/>
      <c r="AE15" s="272"/>
      <c r="AF15" s="267"/>
      <c r="AG15" s="272"/>
    </row>
    <row r="16" customFormat="false" ht="12.75" hidden="false" customHeight="false" outlineLevel="0" collapsed="false">
      <c r="A16" s="211" t="n">
        <v>52000500</v>
      </c>
      <c r="B16" s="212" t="s">
        <v>239</v>
      </c>
      <c r="C16" s="214"/>
      <c r="D16" s="20"/>
      <c r="E16" s="270" t="n">
        <f aca="false">273912-93828</f>
        <v>180084</v>
      </c>
      <c r="F16" s="271"/>
      <c r="G16" s="272"/>
      <c r="H16" s="242"/>
      <c r="I16" s="270" t="n">
        <f aca="false">E16+G16</f>
        <v>180084</v>
      </c>
      <c r="J16" s="242"/>
      <c r="K16" s="272"/>
      <c r="L16" s="242"/>
      <c r="M16" s="272" t="n">
        <f aca="false">I16+K16</f>
        <v>180084</v>
      </c>
      <c r="O16" s="225" t="n">
        <v>22584</v>
      </c>
      <c r="P16" s="225" t="n">
        <v>22584</v>
      </c>
      <c r="Q16" s="225" t="n">
        <v>22584</v>
      </c>
      <c r="R16" s="225" t="n">
        <v>22584</v>
      </c>
      <c r="S16" s="225" t="n">
        <v>22584</v>
      </c>
      <c r="T16" s="225" t="n">
        <v>22584</v>
      </c>
      <c r="U16" s="225" t="n">
        <v>22584</v>
      </c>
      <c r="V16" s="225" t="n">
        <v>22584</v>
      </c>
      <c r="W16" s="225" t="n">
        <v>22584</v>
      </c>
      <c r="X16" s="225" t="n">
        <v>22584</v>
      </c>
      <c r="Y16" s="225" t="n">
        <v>22584</v>
      </c>
      <c r="Z16" s="225" t="n">
        <v>22584</v>
      </c>
      <c r="AA16" s="272" t="n">
        <f aca="false">SUM(O16:Z16)</f>
        <v>271008</v>
      </c>
      <c r="AC16" s="272" t="n">
        <f aca="false">AA16-E16</f>
        <v>90924</v>
      </c>
      <c r="AE16" s="272" t="n">
        <f aca="false">AA16-I16</f>
        <v>90924</v>
      </c>
      <c r="AF16" s="242"/>
      <c r="AG16" s="272" t="n">
        <f aca="false">AA16-M16</f>
        <v>90924</v>
      </c>
    </row>
    <row r="17" customFormat="false" ht="12.75" hidden="false" customHeight="false" outlineLevel="0" collapsed="false">
      <c r="A17" s="211" t="n">
        <v>52001500</v>
      </c>
      <c r="B17" s="212" t="s">
        <v>240</v>
      </c>
      <c r="C17" s="214"/>
      <c r="D17" s="20"/>
      <c r="E17" s="270" t="n">
        <v>0</v>
      </c>
      <c r="F17" s="271"/>
      <c r="G17" s="272"/>
      <c r="H17" s="242"/>
      <c r="I17" s="270" t="n">
        <f aca="false">E17+G17</f>
        <v>0</v>
      </c>
      <c r="J17" s="242"/>
      <c r="K17" s="272"/>
      <c r="L17" s="242"/>
      <c r="M17" s="272" t="n">
        <f aca="false">I17+K17</f>
        <v>0</v>
      </c>
      <c r="O17" s="272" t="n">
        <v>500</v>
      </c>
      <c r="P17" s="272" t="n">
        <v>0</v>
      </c>
      <c r="Q17" s="272" t="n">
        <v>0</v>
      </c>
      <c r="R17" s="272" t="n">
        <v>0</v>
      </c>
      <c r="S17" s="272" t="n">
        <v>0</v>
      </c>
      <c r="T17" s="272" t="n">
        <v>0</v>
      </c>
      <c r="U17" s="272" t="n">
        <v>0</v>
      </c>
      <c r="V17" s="272" t="n">
        <v>0</v>
      </c>
      <c r="W17" s="272" t="n">
        <v>0</v>
      </c>
      <c r="X17" s="272" t="n">
        <v>0</v>
      </c>
      <c r="Y17" s="272" t="n">
        <v>0</v>
      </c>
      <c r="Z17" s="272" t="n">
        <v>0</v>
      </c>
      <c r="AA17" s="272" t="n">
        <f aca="false">SUM(O17:Z17)</f>
        <v>500</v>
      </c>
      <c r="AC17" s="272" t="n">
        <f aca="false">AA17-E17</f>
        <v>500</v>
      </c>
      <c r="AE17" s="272" t="n">
        <f aca="false">AA17-I17</f>
        <v>500</v>
      </c>
      <c r="AF17" s="267"/>
      <c r="AG17" s="272" t="n">
        <f aca="false">AA17-M17</f>
        <v>500</v>
      </c>
    </row>
    <row r="18" customFormat="false" ht="12.75" hidden="false" customHeight="false" outlineLevel="0" collapsed="false">
      <c r="A18" s="211" t="n">
        <v>52002500</v>
      </c>
      <c r="B18" s="212" t="s">
        <v>241</v>
      </c>
      <c r="C18" s="214"/>
      <c r="D18" s="20"/>
      <c r="E18" s="270" t="n">
        <v>15000</v>
      </c>
      <c r="F18" s="271"/>
      <c r="G18" s="272"/>
      <c r="H18" s="242"/>
      <c r="I18" s="270" t="n">
        <f aca="false">E18+G18</f>
        <v>15000</v>
      </c>
      <c r="J18" s="242"/>
      <c r="K18" s="272"/>
      <c r="L18" s="242"/>
      <c r="M18" s="272" t="n">
        <f aca="false">I18+K18</f>
        <v>15000</v>
      </c>
      <c r="O18" s="272" t="n">
        <v>500</v>
      </c>
      <c r="P18" s="272" t="n">
        <v>500</v>
      </c>
      <c r="Q18" s="272" t="n">
        <v>500</v>
      </c>
      <c r="R18" s="272" t="n">
        <v>500</v>
      </c>
      <c r="S18" s="272" t="n">
        <v>500</v>
      </c>
      <c r="T18" s="272" t="n">
        <v>500</v>
      </c>
      <c r="U18" s="272" t="n">
        <v>500</v>
      </c>
      <c r="V18" s="272" t="n">
        <v>500</v>
      </c>
      <c r="W18" s="272" t="n">
        <v>500</v>
      </c>
      <c r="X18" s="272" t="n">
        <v>500</v>
      </c>
      <c r="Y18" s="272" t="n">
        <v>500</v>
      </c>
      <c r="Z18" s="272" t="n">
        <v>500</v>
      </c>
      <c r="AA18" s="272" t="n">
        <f aca="false">SUM(O18:Z18)</f>
        <v>6000</v>
      </c>
      <c r="AC18" s="272" t="n">
        <f aca="false">AA18-E18</f>
        <v>-9000</v>
      </c>
      <c r="AE18" s="272" t="n">
        <f aca="false">AA18-I18</f>
        <v>-9000</v>
      </c>
      <c r="AF18" s="267"/>
      <c r="AG18" s="272" t="n">
        <f aca="false">AA18-M18</f>
        <v>-9000</v>
      </c>
    </row>
    <row r="19" customFormat="false" ht="12.75" hidden="false" customHeight="false" outlineLevel="0" collapsed="false">
      <c r="A19" s="211" t="n">
        <v>52003000</v>
      </c>
      <c r="B19" s="212" t="s">
        <v>242</v>
      </c>
      <c r="C19" s="214"/>
      <c r="D19" s="20"/>
      <c r="E19" s="270" t="n">
        <v>0</v>
      </c>
      <c r="F19" s="271"/>
      <c r="G19" s="272"/>
      <c r="H19" s="242"/>
      <c r="I19" s="270" t="n">
        <f aca="false">E19+G19</f>
        <v>0</v>
      </c>
      <c r="J19" s="242"/>
      <c r="K19" s="272"/>
      <c r="L19" s="242"/>
      <c r="M19" s="272" t="n">
        <f aca="false">I19+K19</f>
        <v>0</v>
      </c>
      <c r="O19" s="272" t="n">
        <v>0</v>
      </c>
      <c r="P19" s="272" t="n">
        <v>0</v>
      </c>
      <c r="Q19" s="272" t="n">
        <v>0</v>
      </c>
      <c r="R19" s="272" t="n">
        <v>0</v>
      </c>
      <c r="S19" s="272" t="n">
        <v>0</v>
      </c>
      <c r="T19" s="272" t="n">
        <v>0</v>
      </c>
      <c r="U19" s="272" t="n">
        <v>0</v>
      </c>
      <c r="V19" s="272" t="n">
        <v>0</v>
      </c>
      <c r="W19" s="272" t="n">
        <v>0</v>
      </c>
      <c r="X19" s="272" t="n">
        <v>0</v>
      </c>
      <c r="Y19" s="272" t="n">
        <v>0</v>
      </c>
      <c r="Z19" s="272" t="n">
        <v>0</v>
      </c>
      <c r="AA19" s="272" t="n">
        <f aca="false">SUM(O19:Z19)</f>
        <v>0</v>
      </c>
      <c r="AC19" s="272" t="n">
        <f aca="false">AA19-E19</f>
        <v>0</v>
      </c>
      <c r="AE19" s="272" t="n">
        <f aca="false">AA19-I19</f>
        <v>0</v>
      </c>
      <c r="AF19" s="267"/>
      <c r="AG19" s="272" t="n">
        <f aca="false">AA19-M19</f>
        <v>0</v>
      </c>
    </row>
    <row r="20" customFormat="false" ht="12.75" hidden="false" customHeight="false" outlineLevel="0" collapsed="false">
      <c r="A20" s="211" t="n">
        <v>52003500</v>
      </c>
      <c r="B20" s="212" t="s">
        <v>243</v>
      </c>
      <c r="C20" s="214"/>
      <c r="D20" s="20"/>
      <c r="E20" s="270" t="n">
        <v>9300</v>
      </c>
      <c r="F20" s="271"/>
      <c r="G20" s="272"/>
      <c r="H20" s="242"/>
      <c r="I20" s="270" t="n">
        <f aca="false">E20+G20</f>
        <v>9300</v>
      </c>
      <c r="J20" s="242"/>
      <c r="K20" s="272"/>
      <c r="L20" s="242"/>
      <c r="M20" s="272" t="n">
        <f aca="false">I20+K20</f>
        <v>9300</v>
      </c>
      <c r="O20" s="272" t="n">
        <v>100</v>
      </c>
      <c r="P20" s="272" t="n">
        <v>100</v>
      </c>
      <c r="Q20" s="272" t="n">
        <v>100</v>
      </c>
      <c r="R20" s="272" t="n">
        <v>100</v>
      </c>
      <c r="S20" s="272" t="n">
        <v>100</v>
      </c>
      <c r="T20" s="272" t="n">
        <v>100</v>
      </c>
      <c r="U20" s="272" t="n">
        <v>100</v>
      </c>
      <c r="V20" s="272" t="n">
        <v>100</v>
      </c>
      <c r="W20" s="272" t="n">
        <v>100</v>
      </c>
      <c r="X20" s="272" t="n">
        <v>100</v>
      </c>
      <c r="Y20" s="272" t="n">
        <v>100</v>
      </c>
      <c r="Z20" s="272" t="n">
        <v>100</v>
      </c>
      <c r="AA20" s="272" t="n">
        <f aca="false">SUM(O20:Z20)</f>
        <v>1200</v>
      </c>
      <c r="AC20" s="272" t="n">
        <f aca="false">AA20-E20</f>
        <v>-8100</v>
      </c>
      <c r="AE20" s="272" t="n">
        <f aca="false">AA20-I20</f>
        <v>-8100</v>
      </c>
      <c r="AF20" s="267"/>
      <c r="AG20" s="272" t="n">
        <f aca="false">AA20-M20</f>
        <v>-8100</v>
      </c>
    </row>
    <row r="21" customFormat="false" ht="12.75" hidden="false" customHeight="false" outlineLevel="0" collapsed="false">
      <c r="A21" s="211" t="n">
        <v>52002000</v>
      </c>
      <c r="B21" s="212" t="s">
        <v>244</v>
      </c>
      <c r="C21" s="214"/>
      <c r="D21" s="20"/>
      <c r="E21" s="270" t="n">
        <v>0</v>
      </c>
      <c r="F21" s="271"/>
      <c r="G21" s="272"/>
      <c r="H21" s="242"/>
      <c r="I21" s="270" t="n">
        <f aca="false">E21+G21</f>
        <v>0</v>
      </c>
      <c r="J21" s="242"/>
      <c r="K21" s="272"/>
      <c r="L21" s="242"/>
      <c r="M21" s="272" t="n">
        <f aca="false">I21+K21</f>
        <v>0</v>
      </c>
      <c r="O21" s="272" t="n">
        <v>600</v>
      </c>
      <c r="P21" s="272" t="n">
        <v>0</v>
      </c>
      <c r="Q21" s="272" t="n">
        <v>0</v>
      </c>
      <c r="R21" s="272" t="n">
        <v>0</v>
      </c>
      <c r="S21" s="272" t="n">
        <v>0</v>
      </c>
      <c r="T21" s="272" t="n">
        <v>600</v>
      </c>
      <c r="U21" s="272" t="n">
        <v>0</v>
      </c>
      <c r="V21" s="272" t="n">
        <v>0</v>
      </c>
      <c r="W21" s="272" t="n">
        <v>600</v>
      </c>
      <c r="X21" s="272" t="n">
        <v>0</v>
      </c>
      <c r="Y21" s="272" t="n">
        <v>0</v>
      </c>
      <c r="Z21" s="272" t="n">
        <v>0</v>
      </c>
      <c r="AA21" s="272" t="n">
        <f aca="false">SUM(O21:Z21)</f>
        <v>1800</v>
      </c>
      <c r="AC21" s="272" t="n">
        <f aca="false">AA21-E21</f>
        <v>1800</v>
      </c>
      <c r="AE21" s="272" t="n">
        <f aca="false">AA21-I21</f>
        <v>1800</v>
      </c>
      <c r="AF21" s="267"/>
      <c r="AG21" s="272" t="n">
        <f aca="false">AA21-M21</f>
        <v>1800</v>
      </c>
    </row>
    <row r="22" customFormat="false" ht="12.75" hidden="false" customHeight="false" outlineLevel="0" collapsed="false">
      <c r="A22" s="211" t="n">
        <v>52004000</v>
      </c>
      <c r="B22" s="212" t="s">
        <v>245</v>
      </c>
      <c r="C22" s="214"/>
      <c r="D22" s="20"/>
      <c r="E22" s="270" t="n">
        <v>0</v>
      </c>
      <c r="F22" s="271"/>
      <c r="G22" s="272"/>
      <c r="H22" s="242"/>
      <c r="I22" s="270" t="n">
        <f aca="false">E22+G22</f>
        <v>0</v>
      </c>
      <c r="J22" s="242"/>
      <c r="K22" s="272"/>
      <c r="L22" s="242"/>
      <c r="M22" s="272" t="n">
        <f aca="false">I22+K22</f>
        <v>0</v>
      </c>
      <c r="O22" s="272" t="n">
        <v>0</v>
      </c>
      <c r="P22" s="272" t="n">
        <v>0</v>
      </c>
      <c r="Q22" s="272" t="n">
        <v>0</v>
      </c>
      <c r="R22" s="272" t="n">
        <v>0</v>
      </c>
      <c r="S22" s="272" t="n">
        <v>0</v>
      </c>
      <c r="T22" s="272" t="n">
        <v>0</v>
      </c>
      <c r="U22" s="272" t="n">
        <v>0</v>
      </c>
      <c r="V22" s="272" t="n">
        <v>0</v>
      </c>
      <c r="W22" s="272" t="n">
        <v>0</v>
      </c>
      <c r="X22" s="272" t="n">
        <v>0</v>
      </c>
      <c r="Y22" s="272" t="n">
        <v>0</v>
      </c>
      <c r="Z22" s="272" t="n">
        <v>0</v>
      </c>
      <c r="AA22" s="272" t="n">
        <f aca="false">SUM(O22:Z22)</f>
        <v>0</v>
      </c>
      <c r="AC22" s="272" t="n">
        <f aca="false">AA22-E22</f>
        <v>0</v>
      </c>
      <c r="AE22" s="272" t="n">
        <f aca="false">AA22-I22</f>
        <v>0</v>
      </c>
      <c r="AF22" s="267"/>
      <c r="AG22" s="272" t="n">
        <f aca="false">AA22-M22</f>
        <v>0</v>
      </c>
    </row>
    <row r="23" customFormat="false" ht="12.75" hidden="false" customHeight="false" outlineLevel="0" collapsed="false">
      <c r="A23" s="211" t="n">
        <v>52004500</v>
      </c>
      <c r="B23" s="212" t="s">
        <v>246</v>
      </c>
      <c r="C23" s="214"/>
      <c r="D23" s="20"/>
      <c r="E23" s="270" t="n">
        <v>0</v>
      </c>
      <c r="F23" s="271"/>
      <c r="G23" s="272"/>
      <c r="H23" s="242"/>
      <c r="I23" s="270" t="n">
        <f aca="false">E23+G23</f>
        <v>0</v>
      </c>
      <c r="J23" s="242"/>
      <c r="K23" s="272"/>
      <c r="L23" s="242"/>
      <c r="M23" s="272" t="n">
        <f aca="false">I23+K23</f>
        <v>0</v>
      </c>
      <c r="O23" s="272" t="n">
        <v>750</v>
      </c>
      <c r="P23" s="272" t="n">
        <v>750</v>
      </c>
      <c r="Q23" s="272" t="n">
        <v>750</v>
      </c>
      <c r="R23" s="272" t="n">
        <v>750</v>
      </c>
      <c r="S23" s="272" t="n">
        <v>750</v>
      </c>
      <c r="T23" s="272" t="n">
        <v>750</v>
      </c>
      <c r="U23" s="272" t="n">
        <v>750</v>
      </c>
      <c r="V23" s="272" t="n">
        <v>750</v>
      </c>
      <c r="W23" s="272" t="n">
        <v>750</v>
      </c>
      <c r="X23" s="272" t="n">
        <v>750</v>
      </c>
      <c r="Y23" s="272" t="n">
        <v>750</v>
      </c>
      <c r="Z23" s="272" t="n">
        <v>750</v>
      </c>
      <c r="AA23" s="272" t="n">
        <f aca="false">SUM(O23:Z23)</f>
        <v>9000</v>
      </c>
      <c r="AC23" s="272" t="n">
        <f aca="false">AA23-E23</f>
        <v>9000</v>
      </c>
      <c r="AE23" s="272" t="n">
        <f aca="false">AA23-I23</f>
        <v>9000</v>
      </c>
      <c r="AF23" s="267"/>
      <c r="AG23" s="272" t="n">
        <f aca="false">AA23-M23</f>
        <v>9000</v>
      </c>
    </row>
    <row r="24" customFormat="false" ht="12.75" hidden="false" customHeight="false" outlineLevel="0" collapsed="false">
      <c r="A24" s="211" t="n">
        <v>52500500</v>
      </c>
      <c r="B24" s="212" t="s">
        <v>247</v>
      </c>
      <c r="C24" s="214"/>
      <c r="D24" s="20"/>
      <c r="E24" s="270" t="n">
        <v>0</v>
      </c>
      <c r="F24" s="271"/>
      <c r="G24" s="272"/>
      <c r="H24" s="242"/>
      <c r="I24" s="270" t="n">
        <f aca="false">E24+G24</f>
        <v>0</v>
      </c>
      <c r="J24" s="242"/>
      <c r="K24" s="272"/>
      <c r="L24" s="242"/>
      <c r="M24" s="272" t="n">
        <f aca="false">I24+K24</f>
        <v>0</v>
      </c>
      <c r="O24" s="272" t="n">
        <v>0</v>
      </c>
      <c r="P24" s="272" t="n">
        <v>0</v>
      </c>
      <c r="Q24" s="272" t="n">
        <v>0</v>
      </c>
      <c r="R24" s="272" t="n">
        <v>0</v>
      </c>
      <c r="S24" s="272" t="n">
        <v>0</v>
      </c>
      <c r="T24" s="272" t="n">
        <v>0</v>
      </c>
      <c r="U24" s="272" t="n">
        <v>0</v>
      </c>
      <c r="V24" s="272" t="n">
        <v>0</v>
      </c>
      <c r="W24" s="272" t="n">
        <v>0</v>
      </c>
      <c r="X24" s="272" t="n">
        <v>0</v>
      </c>
      <c r="Y24" s="272" t="n">
        <v>0</v>
      </c>
      <c r="Z24" s="272" t="n">
        <v>0</v>
      </c>
      <c r="AA24" s="272" t="n">
        <f aca="false">SUM(O24:Z24)</f>
        <v>0</v>
      </c>
      <c r="AC24" s="272" t="n">
        <f aca="false">AA24-E24</f>
        <v>0</v>
      </c>
      <c r="AE24" s="272" t="n">
        <f aca="false">AA24-I24</f>
        <v>0</v>
      </c>
      <c r="AF24" s="267"/>
      <c r="AG24" s="272" t="n">
        <f aca="false">AA24-M24</f>
        <v>0</v>
      </c>
    </row>
    <row r="25" customFormat="false" ht="12.75" hidden="false" customHeight="false" outlineLevel="0" collapsed="false">
      <c r="A25" s="211" t="n">
        <v>52502000</v>
      </c>
      <c r="B25" s="212" t="s">
        <v>248</v>
      </c>
      <c r="C25" s="214"/>
      <c r="D25" s="20"/>
      <c r="E25" s="270" t="n">
        <v>5064</v>
      </c>
      <c r="F25" s="271"/>
      <c r="G25" s="272"/>
      <c r="H25" s="242"/>
      <c r="I25" s="270" t="n">
        <f aca="false">E25+G25</f>
        <v>5064</v>
      </c>
      <c r="J25" s="242"/>
      <c r="K25" s="272"/>
      <c r="L25" s="242"/>
      <c r="M25" s="272" t="n">
        <f aca="false">I25+K25</f>
        <v>5064</v>
      </c>
      <c r="O25" s="272" t="n">
        <v>422</v>
      </c>
      <c r="P25" s="272" t="n">
        <v>422</v>
      </c>
      <c r="Q25" s="272" t="n">
        <v>422</v>
      </c>
      <c r="R25" s="272" t="n">
        <v>422</v>
      </c>
      <c r="S25" s="272" t="n">
        <v>422</v>
      </c>
      <c r="T25" s="272" t="n">
        <v>422</v>
      </c>
      <c r="U25" s="272" t="n">
        <v>422</v>
      </c>
      <c r="V25" s="272" t="n">
        <v>422</v>
      </c>
      <c r="W25" s="272" t="n">
        <v>422</v>
      </c>
      <c r="X25" s="272" t="n">
        <v>422</v>
      </c>
      <c r="Y25" s="272" t="n">
        <v>422</v>
      </c>
      <c r="Z25" s="272" t="n">
        <v>422</v>
      </c>
      <c r="AA25" s="272" t="n">
        <f aca="false">SUM(O25:Z25)</f>
        <v>5064</v>
      </c>
      <c r="AC25" s="272" t="n">
        <f aca="false">AA25-E25</f>
        <v>0</v>
      </c>
      <c r="AE25" s="272" t="n">
        <f aca="false">AA25-I25</f>
        <v>0</v>
      </c>
      <c r="AF25" s="267"/>
      <c r="AG25" s="272" t="n">
        <f aca="false">AA25-M25</f>
        <v>0</v>
      </c>
    </row>
    <row r="26" customFormat="false" ht="12.75" hidden="false" customHeight="false" outlineLevel="0" collapsed="false">
      <c r="A26" s="211" t="n">
        <v>52503500</v>
      </c>
      <c r="B26" s="212" t="s">
        <v>249</v>
      </c>
      <c r="C26" s="214"/>
      <c r="D26" s="20"/>
      <c r="E26" s="270" t="n">
        <v>0</v>
      </c>
      <c r="F26" s="271"/>
      <c r="G26" s="272"/>
      <c r="H26" s="242"/>
      <c r="I26" s="270" t="n">
        <f aca="false">E26+G26</f>
        <v>0</v>
      </c>
      <c r="J26" s="242"/>
      <c r="K26" s="272"/>
      <c r="L26" s="242"/>
      <c r="M26" s="272" t="n">
        <f aca="false">I26+K26</f>
        <v>0</v>
      </c>
      <c r="O26" s="272" t="n">
        <v>800</v>
      </c>
      <c r="P26" s="272" t="n">
        <v>800</v>
      </c>
      <c r="Q26" s="272" t="n">
        <v>800</v>
      </c>
      <c r="R26" s="272" t="n">
        <v>800</v>
      </c>
      <c r="S26" s="272" t="n">
        <v>800</v>
      </c>
      <c r="T26" s="272" t="n">
        <v>800</v>
      </c>
      <c r="U26" s="272" t="n">
        <v>800</v>
      </c>
      <c r="V26" s="272" t="n">
        <v>800</v>
      </c>
      <c r="W26" s="272" t="n">
        <v>800</v>
      </c>
      <c r="X26" s="272" t="n">
        <v>800</v>
      </c>
      <c r="Y26" s="272" t="n">
        <v>800</v>
      </c>
      <c r="Z26" s="272" t="n">
        <v>800</v>
      </c>
      <c r="AA26" s="272" t="n">
        <f aca="false">SUM(O26:Z26)</f>
        <v>9600</v>
      </c>
      <c r="AC26" s="272" t="n">
        <f aca="false">AA26-E26</f>
        <v>9600</v>
      </c>
      <c r="AE26" s="272" t="n">
        <f aca="false">AA26-I26</f>
        <v>9600</v>
      </c>
      <c r="AF26" s="267"/>
      <c r="AG26" s="272" t="n">
        <f aca="false">AA26-M26</f>
        <v>9600</v>
      </c>
    </row>
    <row r="27" customFormat="false" ht="12.75" hidden="false" customHeight="false" outlineLevel="0" collapsed="false">
      <c r="A27" s="211" t="n">
        <v>52504000</v>
      </c>
      <c r="B27" s="212" t="s">
        <v>250</v>
      </c>
      <c r="C27" s="214"/>
      <c r="D27" s="20"/>
      <c r="E27" s="270" t="n">
        <v>0</v>
      </c>
      <c r="F27" s="271"/>
      <c r="G27" s="272"/>
      <c r="H27" s="242"/>
      <c r="I27" s="270" t="n">
        <f aca="false">E27+G27</f>
        <v>0</v>
      </c>
      <c r="J27" s="242"/>
      <c r="K27" s="272"/>
      <c r="L27" s="242"/>
      <c r="M27" s="272" t="n">
        <f aca="false">I27+K27</f>
        <v>0</v>
      </c>
      <c r="O27" s="272" t="n">
        <v>0</v>
      </c>
      <c r="P27" s="272" t="n">
        <v>0</v>
      </c>
      <c r="Q27" s="272" t="n">
        <v>0</v>
      </c>
      <c r="R27" s="272" t="n">
        <v>0</v>
      </c>
      <c r="S27" s="272" t="n">
        <v>0</v>
      </c>
      <c r="T27" s="272" t="n">
        <v>0</v>
      </c>
      <c r="U27" s="272" t="n">
        <v>0</v>
      </c>
      <c r="V27" s="272" t="n">
        <v>0</v>
      </c>
      <c r="W27" s="272" t="n">
        <v>0</v>
      </c>
      <c r="X27" s="272" t="n">
        <v>0</v>
      </c>
      <c r="Y27" s="272" t="n">
        <v>0</v>
      </c>
      <c r="Z27" s="272" t="n">
        <v>0</v>
      </c>
      <c r="AA27" s="272" t="n">
        <f aca="false">SUM(O27:Z27)</f>
        <v>0</v>
      </c>
      <c r="AC27" s="272" t="n">
        <f aca="false">AA27-E27</f>
        <v>0</v>
      </c>
      <c r="AE27" s="272" t="n">
        <f aca="false">AA27-I27</f>
        <v>0</v>
      </c>
      <c r="AF27" s="267"/>
      <c r="AG27" s="272" t="n">
        <f aca="false">AA27-M27</f>
        <v>0</v>
      </c>
    </row>
    <row r="28" customFormat="false" ht="12.75" hidden="false" customHeight="false" outlineLevel="0" collapsed="false">
      <c r="A28" s="211" t="n">
        <v>52504100</v>
      </c>
      <c r="B28" s="212" t="s">
        <v>251</v>
      </c>
      <c r="C28" s="214"/>
      <c r="D28" s="20"/>
      <c r="E28" s="270" t="n">
        <v>32000</v>
      </c>
      <c r="F28" s="271"/>
      <c r="G28" s="272"/>
      <c r="H28" s="242"/>
      <c r="I28" s="270" t="n">
        <f aca="false">E28+G28</f>
        <v>32000</v>
      </c>
      <c r="J28" s="242"/>
      <c r="K28" s="272"/>
      <c r="L28" s="242"/>
      <c r="M28" s="272" t="n">
        <f aca="false">I28+K28</f>
        <v>32000</v>
      </c>
      <c r="O28" s="272" t="n">
        <v>2666.66</v>
      </c>
      <c r="P28" s="272" t="n">
        <v>2666.66</v>
      </c>
      <c r="Q28" s="272" t="n">
        <v>2666.66</v>
      </c>
      <c r="R28" s="272" t="n">
        <v>2666.66</v>
      </c>
      <c r="S28" s="272" t="n">
        <v>2666.66</v>
      </c>
      <c r="T28" s="272" t="n">
        <v>2666.66</v>
      </c>
      <c r="U28" s="272" t="n">
        <v>2666.66</v>
      </c>
      <c r="V28" s="272" t="n">
        <v>2666.66</v>
      </c>
      <c r="W28" s="272" t="n">
        <v>2666.66</v>
      </c>
      <c r="X28" s="272" t="n">
        <v>2666.66</v>
      </c>
      <c r="Y28" s="272" t="n">
        <v>2666.66</v>
      </c>
      <c r="Z28" s="272" t="n">
        <v>2666.66</v>
      </c>
      <c r="AA28" s="272" t="n">
        <f aca="false">SUM(O28:Z28)</f>
        <v>31999.92</v>
      </c>
      <c r="AC28" s="272" t="n">
        <f aca="false">AA28-E28</f>
        <v>-0.0800000000017462</v>
      </c>
      <c r="AE28" s="272" t="n">
        <f aca="false">AA28-I28</f>
        <v>-0.0800000000017462</v>
      </c>
      <c r="AF28" s="267"/>
      <c r="AG28" s="272" t="n">
        <f aca="false">AA28-M28</f>
        <v>-0.0800000000017462</v>
      </c>
    </row>
    <row r="29" customFormat="false" ht="12.75" hidden="false" customHeight="false" outlineLevel="0" collapsed="false">
      <c r="A29" s="211" t="n">
        <v>52504200</v>
      </c>
      <c r="B29" s="212" t="s">
        <v>252</v>
      </c>
      <c r="C29" s="214"/>
      <c r="D29" s="20"/>
      <c r="E29" s="270" t="n">
        <v>0</v>
      </c>
      <c r="F29" s="271"/>
      <c r="G29" s="272"/>
      <c r="H29" s="242"/>
      <c r="I29" s="270" t="n">
        <f aca="false">E29+G29</f>
        <v>0</v>
      </c>
      <c r="J29" s="242"/>
      <c r="K29" s="272"/>
      <c r="L29" s="242"/>
      <c r="M29" s="272" t="n">
        <f aca="false">I29+K29</f>
        <v>0</v>
      </c>
      <c r="O29" s="272" t="n">
        <v>0</v>
      </c>
      <c r="P29" s="272" t="n">
        <v>0</v>
      </c>
      <c r="Q29" s="272" t="n">
        <v>0</v>
      </c>
      <c r="R29" s="272" t="n">
        <v>0</v>
      </c>
      <c r="S29" s="272" t="n">
        <v>0</v>
      </c>
      <c r="T29" s="272" t="n">
        <v>0</v>
      </c>
      <c r="U29" s="272" t="n">
        <v>0</v>
      </c>
      <c r="V29" s="272" t="n">
        <v>0</v>
      </c>
      <c r="W29" s="272" t="n">
        <v>0</v>
      </c>
      <c r="X29" s="272" t="n">
        <v>0</v>
      </c>
      <c r="Y29" s="272" t="n">
        <v>0</v>
      </c>
      <c r="Z29" s="272" t="n">
        <v>0</v>
      </c>
      <c r="AA29" s="272" t="n">
        <f aca="false">SUM(O29:Z29)</f>
        <v>0</v>
      </c>
      <c r="AC29" s="272" t="n">
        <f aca="false">AA29-E29</f>
        <v>0</v>
      </c>
      <c r="AE29" s="272" t="n">
        <f aca="false">AA29-I29</f>
        <v>0</v>
      </c>
      <c r="AF29" s="267"/>
      <c r="AG29" s="272" t="n">
        <f aca="false">AA29-M29</f>
        <v>0</v>
      </c>
    </row>
    <row r="30" customFormat="false" ht="12.75" hidden="false" customHeight="false" outlineLevel="0" collapsed="false">
      <c r="A30" s="211" t="n">
        <v>52504500</v>
      </c>
      <c r="B30" s="212" t="s">
        <v>253</v>
      </c>
      <c r="C30" s="214"/>
      <c r="D30" s="20"/>
      <c r="E30" s="270" t="n">
        <v>0</v>
      </c>
      <c r="F30" s="271"/>
      <c r="G30" s="272"/>
      <c r="H30" s="242"/>
      <c r="I30" s="270" t="n">
        <f aca="false">E30+G30</f>
        <v>0</v>
      </c>
      <c r="J30" s="242"/>
      <c r="K30" s="272"/>
      <c r="L30" s="242"/>
      <c r="M30" s="272" t="n">
        <f aca="false">I30+K30</f>
        <v>0</v>
      </c>
      <c r="O30" s="272" t="n">
        <v>0</v>
      </c>
      <c r="P30" s="272" t="n">
        <v>0</v>
      </c>
      <c r="Q30" s="272" t="n">
        <v>0</v>
      </c>
      <c r="R30" s="272" t="n">
        <v>0</v>
      </c>
      <c r="S30" s="272" t="n">
        <v>0</v>
      </c>
      <c r="T30" s="272" t="n">
        <v>0</v>
      </c>
      <c r="U30" s="272" t="n">
        <v>0</v>
      </c>
      <c r="V30" s="272" t="n">
        <v>0</v>
      </c>
      <c r="W30" s="272" t="n">
        <v>0</v>
      </c>
      <c r="X30" s="272" t="n">
        <v>0</v>
      </c>
      <c r="Y30" s="272" t="n">
        <v>0</v>
      </c>
      <c r="Z30" s="272" t="n">
        <v>0</v>
      </c>
      <c r="AA30" s="272" t="n">
        <f aca="false">SUM(O30:Z30)</f>
        <v>0</v>
      </c>
      <c r="AC30" s="272" t="n">
        <f aca="false">AA30-E30</f>
        <v>0</v>
      </c>
      <c r="AE30" s="272" t="n">
        <f aca="false">AA30-I30</f>
        <v>0</v>
      </c>
      <c r="AF30" s="267"/>
      <c r="AG30" s="272" t="n">
        <f aca="false">AA30-M30</f>
        <v>0</v>
      </c>
    </row>
    <row r="31" customFormat="false" ht="12.75" hidden="false" customHeight="false" outlineLevel="0" collapsed="false">
      <c r="A31" s="211" t="n">
        <v>52505500</v>
      </c>
      <c r="B31" s="212" t="s">
        <v>254</v>
      </c>
      <c r="C31" s="214"/>
      <c r="D31" s="20"/>
      <c r="E31" s="270" t="n">
        <v>0</v>
      </c>
      <c r="F31" s="271"/>
      <c r="G31" s="272"/>
      <c r="H31" s="242"/>
      <c r="I31" s="270" t="n">
        <f aca="false">E31+G31</f>
        <v>0</v>
      </c>
      <c r="J31" s="242"/>
      <c r="K31" s="272"/>
      <c r="L31" s="242"/>
      <c r="M31" s="272" t="n">
        <f aca="false">I31+K31</f>
        <v>0</v>
      </c>
      <c r="O31" s="272" t="n">
        <v>0</v>
      </c>
      <c r="P31" s="272" t="n">
        <v>0</v>
      </c>
      <c r="Q31" s="272" t="n">
        <v>0</v>
      </c>
      <c r="R31" s="272" t="n">
        <v>0</v>
      </c>
      <c r="S31" s="272" t="n">
        <v>0</v>
      </c>
      <c r="T31" s="272" t="n">
        <v>0</v>
      </c>
      <c r="U31" s="272" t="n">
        <v>0</v>
      </c>
      <c r="V31" s="272" t="n">
        <v>0</v>
      </c>
      <c r="W31" s="272" t="n">
        <v>0</v>
      </c>
      <c r="X31" s="272" t="n">
        <v>0</v>
      </c>
      <c r="Y31" s="272" t="n">
        <v>0</v>
      </c>
      <c r="Z31" s="272" t="n">
        <v>0</v>
      </c>
      <c r="AA31" s="272" t="n">
        <f aca="false">SUM(O31:Z31)</f>
        <v>0</v>
      </c>
      <c r="AC31" s="272" t="n">
        <f aca="false">AA31-E31</f>
        <v>0</v>
      </c>
      <c r="AE31" s="272" t="n">
        <f aca="false">AA31-I31</f>
        <v>0</v>
      </c>
      <c r="AF31" s="267"/>
      <c r="AG31" s="272" t="n">
        <f aca="false">AA31-M31</f>
        <v>0</v>
      </c>
    </row>
    <row r="32" customFormat="false" ht="12.75" hidden="false" customHeight="false" outlineLevel="0" collapsed="false">
      <c r="A32" s="211" t="n">
        <v>52507000</v>
      </c>
      <c r="B32" s="212" t="s">
        <v>255</v>
      </c>
      <c r="C32" s="214"/>
      <c r="D32" s="20"/>
      <c r="E32" s="270" t="n">
        <v>0</v>
      </c>
      <c r="F32" s="271"/>
      <c r="G32" s="272"/>
      <c r="H32" s="242"/>
      <c r="I32" s="270" t="n">
        <f aca="false">E32+G32</f>
        <v>0</v>
      </c>
      <c r="J32" s="242"/>
      <c r="K32" s="272"/>
      <c r="L32" s="242"/>
      <c r="M32" s="272" t="n">
        <f aca="false">I32+K32</f>
        <v>0</v>
      </c>
      <c r="O32" s="272" t="n">
        <v>0</v>
      </c>
      <c r="P32" s="272" t="n">
        <v>0</v>
      </c>
      <c r="Q32" s="272" t="n">
        <v>0</v>
      </c>
      <c r="R32" s="272" t="n">
        <v>0</v>
      </c>
      <c r="S32" s="272" t="n">
        <v>0</v>
      </c>
      <c r="T32" s="272" t="n">
        <v>0</v>
      </c>
      <c r="U32" s="272" t="n">
        <v>0</v>
      </c>
      <c r="V32" s="272" t="n">
        <v>0</v>
      </c>
      <c r="W32" s="272" t="n">
        <v>0</v>
      </c>
      <c r="X32" s="272" t="n">
        <v>0</v>
      </c>
      <c r="Y32" s="272" t="n">
        <v>0</v>
      </c>
      <c r="Z32" s="272" t="n">
        <v>0</v>
      </c>
      <c r="AA32" s="272" t="n">
        <f aca="false">SUM(O32:Z32)</f>
        <v>0</v>
      </c>
      <c r="AC32" s="272" t="n">
        <f aca="false">AA32-E32</f>
        <v>0</v>
      </c>
      <c r="AE32" s="272" t="n">
        <f aca="false">AA32-I32</f>
        <v>0</v>
      </c>
      <c r="AF32" s="267"/>
      <c r="AG32" s="272" t="n">
        <f aca="false">AA32-M32</f>
        <v>0</v>
      </c>
    </row>
    <row r="33" customFormat="false" ht="12.75" hidden="false" customHeight="false" outlineLevel="0" collapsed="false">
      <c r="A33" s="211" t="n">
        <v>52507400</v>
      </c>
      <c r="B33" s="212" t="s">
        <v>256</v>
      </c>
      <c r="C33" s="214"/>
      <c r="D33" s="20"/>
      <c r="E33" s="270" t="n">
        <v>0</v>
      </c>
      <c r="F33" s="271"/>
      <c r="G33" s="272"/>
      <c r="H33" s="242"/>
      <c r="I33" s="270" t="n">
        <f aca="false">E33+G33</f>
        <v>0</v>
      </c>
      <c r="J33" s="242"/>
      <c r="K33" s="272"/>
      <c r="L33" s="242"/>
      <c r="M33" s="272" t="n">
        <f aca="false">I33+K33</f>
        <v>0</v>
      </c>
      <c r="O33" s="272" t="n">
        <v>0</v>
      </c>
      <c r="P33" s="272" t="n">
        <v>0</v>
      </c>
      <c r="Q33" s="272" t="n">
        <v>0</v>
      </c>
      <c r="R33" s="272" t="n">
        <v>0</v>
      </c>
      <c r="S33" s="272" t="n">
        <v>0</v>
      </c>
      <c r="T33" s="272" t="n">
        <v>0</v>
      </c>
      <c r="U33" s="272" t="n">
        <v>0</v>
      </c>
      <c r="V33" s="272" t="n">
        <v>0</v>
      </c>
      <c r="W33" s="272" t="n">
        <v>0</v>
      </c>
      <c r="X33" s="272" t="n">
        <v>0</v>
      </c>
      <c r="Y33" s="272" t="n">
        <v>0</v>
      </c>
      <c r="Z33" s="272" t="n">
        <v>0</v>
      </c>
      <c r="AA33" s="272" t="n">
        <f aca="false">SUM(O33:Z33)</f>
        <v>0</v>
      </c>
      <c r="AC33" s="272" t="n">
        <f aca="false">AA33-E33</f>
        <v>0</v>
      </c>
      <c r="AE33" s="272" t="n">
        <f aca="false">AA33-I33</f>
        <v>0</v>
      </c>
      <c r="AF33" s="267"/>
      <c r="AG33" s="272" t="n">
        <f aca="false">AA33-M33</f>
        <v>0</v>
      </c>
    </row>
    <row r="34" customFormat="false" ht="12.75" hidden="false" customHeight="false" outlineLevel="0" collapsed="false">
      <c r="A34" s="211" t="n">
        <v>52507500</v>
      </c>
      <c r="B34" s="212" t="s">
        <v>257</v>
      </c>
      <c r="C34" s="214"/>
      <c r="D34" s="20"/>
      <c r="E34" s="270" t="n">
        <v>0</v>
      </c>
      <c r="F34" s="271"/>
      <c r="G34" s="272"/>
      <c r="H34" s="242"/>
      <c r="I34" s="270" t="n">
        <f aca="false">E34+G34</f>
        <v>0</v>
      </c>
      <c r="J34" s="242"/>
      <c r="K34" s="272"/>
      <c r="L34" s="242"/>
      <c r="M34" s="272" t="n">
        <f aca="false">I34+K34</f>
        <v>0</v>
      </c>
      <c r="O34" s="272" t="n">
        <v>0</v>
      </c>
      <c r="P34" s="272" t="n">
        <v>0</v>
      </c>
      <c r="Q34" s="272" t="n">
        <v>0</v>
      </c>
      <c r="R34" s="272" t="n">
        <v>0</v>
      </c>
      <c r="S34" s="272" t="n">
        <v>0</v>
      </c>
      <c r="T34" s="272" t="n">
        <v>0</v>
      </c>
      <c r="U34" s="272" t="n">
        <v>0</v>
      </c>
      <c r="V34" s="272" t="n">
        <v>0</v>
      </c>
      <c r="W34" s="272" t="n">
        <v>0</v>
      </c>
      <c r="X34" s="272" t="n">
        <v>0</v>
      </c>
      <c r="Y34" s="272" t="n">
        <v>0</v>
      </c>
      <c r="Z34" s="272" t="n">
        <v>0</v>
      </c>
      <c r="AA34" s="272" t="n">
        <f aca="false">SUM(O34:Z34)</f>
        <v>0</v>
      </c>
      <c r="AC34" s="272" t="n">
        <f aca="false">AA34-E34</f>
        <v>0</v>
      </c>
      <c r="AE34" s="272" t="n">
        <f aca="false">AA34-I34</f>
        <v>0</v>
      </c>
      <c r="AF34" s="267"/>
      <c r="AG34" s="272" t="n">
        <f aca="false">AA34-M34</f>
        <v>0</v>
      </c>
    </row>
    <row r="35" customFormat="false" ht="12.75" hidden="false" customHeight="false" outlineLevel="0" collapsed="false">
      <c r="A35" s="211" t="n">
        <v>52508000</v>
      </c>
      <c r="B35" s="212" t="s">
        <v>258</v>
      </c>
      <c r="C35" s="214"/>
      <c r="D35" s="20"/>
      <c r="E35" s="270" t="n">
        <v>60000</v>
      </c>
      <c r="F35" s="271"/>
      <c r="G35" s="272"/>
      <c r="H35" s="242"/>
      <c r="I35" s="270" t="n">
        <f aca="false">E35+G35</f>
        <v>60000</v>
      </c>
      <c r="J35" s="242"/>
      <c r="K35" s="272"/>
      <c r="L35" s="242"/>
      <c r="M35" s="272" t="n">
        <f aca="false">I35+K35</f>
        <v>60000</v>
      </c>
      <c r="O35" s="272" t="n">
        <v>3442</v>
      </c>
      <c r="P35" s="272" t="n">
        <v>3442</v>
      </c>
      <c r="Q35" s="272" t="n">
        <v>3442</v>
      </c>
      <c r="R35" s="272" t="n">
        <v>3442</v>
      </c>
      <c r="S35" s="272" t="n">
        <v>3442</v>
      </c>
      <c r="T35" s="272" t="n">
        <v>3442</v>
      </c>
      <c r="U35" s="272" t="n">
        <v>3442</v>
      </c>
      <c r="V35" s="272" t="n">
        <v>3442</v>
      </c>
      <c r="W35" s="272" t="n">
        <v>3442</v>
      </c>
      <c r="X35" s="272" t="n">
        <v>3442</v>
      </c>
      <c r="Y35" s="272" t="n">
        <v>3442</v>
      </c>
      <c r="Z35" s="272" t="n">
        <v>3443</v>
      </c>
      <c r="AA35" s="272" t="n">
        <f aca="false">SUM(O35:Z35)</f>
        <v>41305</v>
      </c>
      <c r="AC35" s="272" t="n">
        <f aca="false">AA35-E35</f>
        <v>-18695</v>
      </c>
      <c r="AE35" s="272" t="n">
        <f aca="false">AA35-I35</f>
        <v>-18695</v>
      </c>
      <c r="AF35" s="267"/>
      <c r="AG35" s="272" t="n">
        <f aca="false">AA35-M35</f>
        <v>-18695</v>
      </c>
    </row>
    <row r="36" customFormat="false" ht="12.75" hidden="false" customHeight="false" outlineLevel="0" collapsed="false">
      <c r="A36" s="211" t="n">
        <v>52508100</v>
      </c>
      <c r="B36" s="212" t="s">
        <v>259</v>
      </c>
      <c r="C36" s="214"/>
      <c r="D36" s="20"/>
      <c r="E36" s="270" t="n">
        <v>0</v>
      </c>
      <c r="F36" s="271"/>
      <c r="G36" s="272"/>
      <c r="H36" s="242"/>
      <c r="I36" s="270" t="n">
        <f aca="false">E36+G36</f>
        <v>0</v>
      </c>
      <c r="J36" s="242"/>
      <c r="K36" s="272"/>
      <c r="L36" s="242"/>
      <c r="M36" s="272" t="n">
        <f aca="false">I36+K36</f>
        <v>0</v>
      </c>
      <c r="O36" s="272" t="n">
        <v>0</v>
      </c>
      <c r="P36" s="272" t="n">
        <v>0</v>
      </c>
      <c r="Q36" s="272" t="n">
        <v>0</v>
      </c>
      <c r="R36" s="272" t="n">
        <v>0</v>
      </c>
      <c r="S36" s="272" t="n">
        <v>0</v>
      </c>
      <c r="T36" s="272" t="n">
        <v>0</v>
      </c>
      <c r="U36" s="272" t="n">
        <v>0</v>
      </c>
      <c r="V36" s="272" t="n">
        <v>0</v>
      </c>
      <c r="W36" s="272" t="n">
        <v>0</v>
      </c>
      <c r="X36" s="272" t="n">
        <v>0</v>
      </c>
      <c r="Y36" s="272" t="n">
        <v>0</v>
      </c>
      <c r="Z36" s="272" t="n">
        <v>0</v>
      </c>
      <c r="AA36" s="272" t="n">
        <f aca="false">SUM(O36:Z36)</f>
        <v>0</v>
      </c>
      <c r="AC36" s="272" t="n">
        <f aca="false">AA36-E36</f>
        <v>0</v>
      </c>
      <c r="AE36" s="272" t="n">
        <f aca="false">AA36-I36</f>
        <v>0</v>
      </c>
      <c r="AF36" s="267"/>
      <c r="AG36" s="272" t="n">
        <f aca="false">AA36-M36</f>
        <v>0</v>
      </c>
    </row>
    <row r="37" customFormat="false" ht="12.75" hidden="false" customHeight="false" outlineLevel="0" collapsed="false">
      <c r="A37" s="211" t="n">
        <v>52508500</v>
      </c>
      <c r="B37" s="212" t="s">
        <v>260</v>
      </c>
      <c r="C37" s="214"/>
      <c r="D37" s="20"/>
      <c r="E37" s="270" t="n">
        <v>0</v>
      </c>
      <c r="F37" s="271"/>
      <c r="G37" s="272"/>
      <c r="H37" s="242"/>
      <c r="I37" s="270" t="n">
        <f aca="false">E37+G37</f>
        <v>0</v>
      </c>
      <c r="J37" s="242"/>
      <c r="K37" s="272"/>
      <c r="L37" s="242"/>
      <c r="M37" s="272" t="n">
        <f aca="false">I37+K37</f>
        <v>0</v>
      </c>
      <c r="O37" s="272" t="n">
        <v>0</v>
      </c>
      <c r="P37" s="272" t="n">
        <v>0</v>
      </c>
      <c r="Q37" s="272" t="n">
        <v>0</v>
      </c>
      <c r="R37" s="272" t="n">
        <v>0</v>
      </c>
      <c r="S37" s="272" t="n">
        <v>0</v>
      </c>
      <c r="T37" s="272" t="n">
        <v>0</v>
      </c>
      <c r="U37" s="272" t="n">
        <v>0</v>
      </c>
      <c r="V37" s="272" t="n">
        <v>1200</v>
      </c>
      <c r="W37" s="272" t="n">
        <v>0</v>
      </c>
      <c r="X37" s="272" t="n">
        <v>0</v>
      </c>
      <c r="Y37" s="272" t="n">
        <v>0</v>
      </c>
      <c r="Z37" s="272" t="n">
        <v>0</v>
      </c>
      <c r="AA37" s="272" t="n">
        <f aca="false">SUM(O37:Z37)</f>
        <v>1200</v>
      </c>
      <c r="AC37" s="272" t="n">
        <f aca="false">AA37-E37</f>
        <v>1200</v>
      </c>
      <c r="AE37" s="272" t="n">
        <f aca="false">AA37-I37</f>
        <v>1200</v>
      </c>
      <c r="AF37" s="267"/>
      <c r="AG37" s="272" t="n">
        <f aca="false">AA37-M37</f>
        <v>1200</v>
      </c>
    </row>
    <row r="38" customFormat="false" ht="12.75" hidden="false" customHeight="false" outlineLevel="0" collapsed="false">
      <c r="A38" s="211" t="n">
        <v>53500500</v>
      </c>
      <c r="B38" s="212" t="s">
        <v>261</v>
      </c>
      <c r="C38" s="214"/>
      <c r="D38" s="20"/>
      <c r="E38" s="270" t="n">
        <v>0</v>
      </c>
      <c r="F38" s="271"/>
      <c r="G38" s="272"/>
      <c r="H38" s="242"/>
      <c r="I38" s="270" t="n">
        <f aca="false">E38+G38</f>
        <v>0</v>
      </c>
      <c r="J38" s="242"/>
      <c r="K38" s="272"/>
      <c r="L38" s="242"/>
      <c r="M38" s="272" t="n">
        <f aca="false">I38+K38</f>
        <v>0</v>
      </c>
      <c r="O38" s="272" t="n">
        <v>0</v>
      </c>
      <c r="P38" s="272" t="n">
        <v>0</v>
      </c>
      <c r="Q38" s="272" t="n">
        <v>0</v>
      </c>
      <c r="R38" s="272" t="n">
        <v>0</v>
      </c>
      <c r="S38" s="272" t="n">
        <v>0</v>
      </c>
      <c r="T38" s="272" t="n">
        <v>0</v>
      </c>
      <c r="U38" s="272" t="n">
        <v>0</v>
      </c>
      <c r="V38" s="272" t="n">
        <v>0</v>
      </c>
      <c r="W38" s="272" t="n">
        <v>0</v>
      </c>
      <c r="X38" s="272" t="n">
        <v>0</v>
      </c>
      <c r="Y38" s="272" t="n">
        <v>0</v>
      </c>
      <c r="Z38" s="272" t="n">
        <v>0</v>
      </c>
      <c r="AA38" s="272" t="n">
        <f aca="false">SUM(O38:Z38)</f>
        <v>0</v>
      </c>
      <c r="AC38" s="272" t="n">
        <f aca="false">AA38-E38</f>
        <v>0</v>
      </c>
      <c r="AE38" s="272" t="n">
        <f aca="false">AA38-I38</f>
        <v>0</v>
      </c>
      <c r="AF38" s="267"/>
      <c r="AG38" s="272" t="n">
        <f aca="false">AA38-M38</f>
        <v>0</v>
      </c>
    </row>
    <row r="39" customFormat="false" ht="12.75" hidden="false" customHeight="false" outlineLevel="0" collapsed="false">
      <c r="A39" s="211" t="n">
        <v>53501000</v>
      </c>
      <c r="B39" s="273" t="s">
        <v>262</v>
      </c>
      <c r="C39" s="214"/>
      <c r="D39" s="20"/>
      <c r="E39" s="270" t="n">
        <v>0</v>
      </c>
      <c r="F39" s="271"/>
      <c r="G39" s="272"/>
      <c r="H39" s="242"/>
      <c r="I39" s="270" t="n">
        <f aca="false">E39+G39</f>
        <v>0</v>
      </c>
      <c r="J39" s="242"/>
      <c r="K39" s="272"/>
      <c r="L39" s="242"/>
      <c r="M39" s="272" t="n">
        <f aca="false">I39+K39</f>
        <v>0</v>
      </c>
      <c r="O39" s="272" t="n">
        <v>0</v>
      </c>
      <c r="P39" s="272" t="n">
        <v>0</v>
      </c>
      <c r="Q39" s="272" t="n">
        <v>0</v>
      </c>
      <c r="R39" s="272" t="n">
        <v>0</v>
      </c>
      <c r="S39" s="272" t="n">
        <v>0</v>
      </c>
      <c r="T39" s="272" t="n">
        <v>0</v>
      </c>
      <c r="U39" s="272" t="n">
        <v>0</v>
      </c>
      <c r="V39" s="272" t="n">
        <v>0</v>
      </c>
      <c r="W39" s="272" t="n">
        <v>0</v>
      </c>
      <c r="X39" s="272" t="n">
        <v>0</v>
      </c>
      <c r="Y39" s="272" t="n">
        <v>0</v>
      </c>
      <c r="Z39" s="272" t="n">
        <v>0</v>
      </c>
      <c r="AA39" s="272" t="n">
        <f aca="false">SUM(O39:Z39)</f>
        <v>0</v>
      </c>
      <c r="AC39" s="272" t="n">
        <f aca="false">AA39-E39</f>
        <v>0</v>
      </c>
      <c r="AE39" s="272" t="n">
        <f aca="false">AA39-I39</f>
        <v>0</v>
      </c>
      <c r="AF39" s="267"/>
      <c r="AG39" s="272" t="n">
        <f aca="false">AA39-M39</f>
        <v>0</v>
      </c>
    </row>
    <row r="40" customFormat="false" ht="12.75" hidden="false" customHeight="false" outlineLevel="0" collapsed="false">
      <c r="A40" s="211" t="n">
        <v>53600000</v>
      </c>
      <c r="B40" s="212" t="s">
        <v>263</v>
      </c>
      <c r="C40" s="214"/>
      <c r="D40" s="20"/>
      <c r="E40" s="270" t="n">
        <v>2400</v>
      </c>
      <c r="F40" s="271"/>
      <c r="G40" s="272"/>
      <c r="H40" s="242"/>
      <c r="I40" s="270" t="n">
        <f aca="false">E40+G40</f>
        <v>2400</v>
      </c>
      <c r="J40" s="242"/>
      <c r="K40" s="272"/>
      <c r="L40" s="242"/>
      <c r="M40" s="272" t="n">
        <f aca="false">I40+K40</f>
        <v>2400</v>
      </c>
      <c r="O40" s="272" t="n">
        <v>200</v>
      </c>
      <c r="P40" s="272" t="n">
        <v>200</v>
      </c>
      <c r="Q40" s="272" t="n">
        <v>200</v>
      </c>
      <c r="R40" s="272" t="n">
        <v>200</v>
      </c>
      <c r="S40" s="272" t="n">
        <v>200</v>
      </c>
      <c r="T40" s="272" t="n">
        <v>200</v>
      </c>
      <c r="U40" s="272" t="n">
        <v>200</v>
      </c>
      <c r="V40" s="272" t="n">
        <v>200</v>
      </c>
      <c r="W40" s="272" t="n">
        <v>200</v>
      </c>
      <c r="X40" s="272" t="n">
        <v>200</v>
      </c>
      <c r="Y40" s="272" t="n">
        <v>200</v>
      </c>
      <c r="Z40" s="272" t="n">
        <v>200</v>
      </c>
      <c r="AA40" s="272" t="n">
        <f aca="false">SUM(O40:Z40)</f>
        <v>2400</v>
      </c>
      <c r="AC40" s="272" t="n">
        <f aca="false">AA40-E40</f>
        <v>0</v>
      </c>
      <c r="AE40" s="272" t="n">
        <f aca="false">AA40-I40</f>
        <v>0</v>
      </c>
      <c r="AF40" s="267"/>
      <c r="AG40" s="272" t="n">
        <f aca="false">AA40-M40</f>
        <v>0</v>
      </c>
    </row>
    <row r="41" customFormat="false" ht="12.75" hidden="false" customHeight="false" outlineLevel="0" collapsed="false">
      <c r="A41" s="211" t="n">
        <v>53800000</v>
      </c>
      <c r="B41" s="212" t="s">
        <v>264</v>
      </c>
      <c r="C41" s="214"/>
      <c r="D41" s="20"/>
      <c r="E41" s="270" t="n">
        <v>0</v>
      </c>
      <c r="F41" s="271"/>
      <c r="G41" s="272"/>
      <c r="H41" s="242"/>
      <c r="I41" s="270" t="n">
        <f aca="false">E41+G41</f>
        <v>0</v>
      </c>
      <c r="J41" s="242"/>
      <c r="K41" s="272"/>
      <c r="L41" s="242"/>
      <c r="M41" s="272" t="n">
        <f aca="false">I41+K41</f>
        <v>0</v>
      </c>
      <c r="O41" s="272" t="n">
        <v>0</v>
      </c>
      <c r="P41" s="272" t="n">
        <v>0</v>
      </c>
      <c r="Q41" s="272" t="n">
        <v>0</v>
      </c>
      <c r="R41" s="272" t="n">
        <v>0</v>
      </c>
      <c r="S41" s="272" t="n">
        <v>0</v>
      </c>
      <c r="T41" s="272" t="n">
        <v>0</v>
      </c>
      <c r="U41" s="272" t="n">
        <v>0</v>
      </c>
      <c r="V41" s="272" t="n">
        <v>0</v>
      </c>
      <c r="W41" s="272" t="n">
        <v>0</v>
      </c>
      <c r="X41" s="272" t="n">
        <v>0</v>
      </c>
      <c r="Y41" s="272" t="n">
        <v>0</v>
      </c>
      <c r="Z41" s="272" t="n">
        <v>0</v>
      </c>
      <c r="AA41" s="272" t="n">
        <f aca="false">SUM(O41:Z41)</f>
        <v>0</v>
      </c>
      <c r="AC41" s="272" t="n">
        <f aca="false">AA41-E41</f>
        <v>0</v>
      </c>
      <c r="AE41" s="272" t="n">
        <f aca="false">AA41-I41</f>
        <v>0</v>
      </c>
      <c r="AF41" s="267"/>
      <c r="AG41" s="272" t="n">
        <f aca="false">AA41-M41</f>
        <v>0</v>
      </c>
    </row>
    <row r="42" customFormat="false" ht="12.75" hidden="false" customHeight="false" outlineLevel="0" collapsed="false">
      <c r="A42" s="211" t="n">
        <v>53900000</v>
      </c>
      <c r="B42" s="212" t="s">
        <v>214</v>
      </c>
      <c r="C42" s="214"/>
      <c r="D42" s="20"/>
      <c r="E42" s="270" t="n">
        <v>360</v>
      </c>
      <c r="F42" s="271"/>
      <c r="G42" s="272"/>
      <c r="H42" s="242"/>
      <c r="I42" s="270" t="n">
        <f aca="false">E42+G42</f>
        <v>360</v>
      </c>
      <c r="J42" s="242"/>
      <c r="K42" s="272"/>
      <c r="L42" s="242"/>
      <c r="M42" s="272" t="n">
        <f aca="false">I42+K42</f>
        <v>360</v>
      </c>
      <c r="O42" s="272" t="n">
        <v>30</v>
      </c>
      <c r="P42" s="272" t="n">
        <v>30</v>
      </c>
      <c r="Q42" s="272" t="n">
        <v>30</v>
      </c>
      <c r="R42" s="272" t="n">
        <v>30</v>
      </c>
      <c r="S42" s="272" t="n">
        <v>30</v>
      </c>
      <c r="T42" s="272" t="n">
        <v>30</v>
      </c>
      <c r="U42" s="272" t="n">
        <v>30</v>
      </c>
      <c r="V42" s="272" t="n">
        <v>30</v>
      </c>
      <c r="W42" s="272" t="n">
        <v>30</v>
      </c>
      <c r="X42" s="272" t="n">
        <v>30</v>
      </c>
      <c r="Y42" s="272" t="n">
        <v>30</v>
      </c>
      <c r="Z42" s="272" t="n">
        <v>30</v>
      </c>
      <c r="AA42" s="272" t="n">
        <f aca="false">SUM(O42:Z42)</f>
        <v>360</v>
      </c>
      <c r="AC42" s="272" t="n">
        <f aca="false">AA42-E42</f>
        <v>0</v>
      </c>
      <c r="AE42" s="272" t="n">
        <f aca="false">AA42-I42</f>
        <v>0</v>
      </c>
      <c r="AF42" s="267"/>
      <c r="AG42" s="272" t="n">
        <f aca="false">AA42-M42</f>
        <v>0</v>
      </c>
    </row>
    <row r="43" customFormat="false" ht="12.75" hidden="false" customHeight="false" outlineLevel="0" collapsed="false">
      <c r="A43" s="211" t="n">
        <v>54000000</v>
      </c>
      <c r="B43" s="212" t="s">
        <v>265</v>
      </c>
      <c r="C43" s="214"/>
      <c r="D43" s="20"/>
      <c r="E43" s="270" t="n">
        <v>0</v>
      </c>
      <c r="F43" s="271"/>
      <c r="G43" s="272"/>
      <c r="H43" s="242"/>
      <c r="I43" s="270" t="n">
        <f aca="false">E43+G43</f>
        <v>0</v>
      </c>
      <c r="J43" s="242"/>
      <c r="K43" s="272"/>
      <c r="L43" s="242"/>
      <c r="M43" s="272" t="n">
        <f aca="false">I43+K43</f>
        <v>0</v>
      </c>
      <c r="O43" s="272" t="n">
        <v>0</v>
      </c>
      <c r="P43" s="272" t="n">
        <v>0</v>
      </c>
      <c r="Q43" s="272" t="n">
        <v>0</v>
      </c>
      <c r="R43" s="272" t="n">
        <v>0</v>
      </c>
      <c r="S43" s="272" t="n">
        <v>0</v>
      </c>
      <c r="T43" s="272" t="n">
        <v>0</v>
      </c>
      <c r="U43" s="272" t="n">
        <v>0</v>
      </c>
      <c r="V43" s="272" t="n">
        <v>0</v>
      </c>
      <c r="W43" s="272" t="n">
        <v>0</v>
      </c>
      <c r="X43" s="272" t="n">
        <v>0</v>
      </c>
      <c r="Y43" s="272" t="n">
        <v>0</v>
      </c>
      <c r="Z43" s="272" t="n">
        <v>0</v>
      </c>
      <c r="AA43" s="272" t="n">
        <f aca="false">SUM(O43:Z43)</f>
        <v>0</v>
      </c>
      <c r="AC43" s="272" t="n">
        <f aca="false">AA43-E43</f>
        <v>0</v>
      </c>
      <c r="AE43" s="272" t="n">
        <f aca="false">AA43-I43</f>
        <v>0</v>
      </c>
      <c r="AF43" s="267"/>
      <c r="AG43" s="272" t="n">
        <f aca="false">AA43-M43</f>
        <v>0</v>
      </c>
    </row>
    <row r="44" customFormat="false" ht="12.75" hidden="false" customHeight="false" outlineLevel="0" collapsed="false">
      <c r="A44" s="211" t="n">
        <v>54005000</v>
      </c>
      <c r="B44" s="212" t="s">
        <v>266</v>
      </c>
      <c r="C44" s="214"/>
      <c r="D44" s="20"/>
      <c r="E44" s="274" t="n">
        <v>0</v>
      </c>
      <c r="F44" s="271"/>
      <c r="G44" s="275"/>
      <c r="H44" s="242"/>
      <c r="I44" s="274" t="n">
        <f aca="false">E44+G44</f>
        <v>0</v>
      </c>
      <c r="J44" s="242"/>
      <c r="K44" s="275"/>
      <c r="L44" s="242"/>
      <c r="M44" s="275" t="n">
        <f aca="false">I44+K44</f>
        <v>0</v>
      </c>
      <c r="O44" s="275" t="n">
        <v>0</v>
      </c>
      <c r="P44" s="275" t="n">
        <v>0</v>
      </c>
      <c r="Q44" s="275" t="n">
        <v>0</v>
      </c>
      <c r="R44" s="275" t="n">
        <v>0</v>
      </c>
      <c r="S44" s="275" t="n">
        <v>0</v>
      </c>
      <c r="T44" s="275" t="n">
        <v>0</v>
      </c>
      <c r="U44" s="275" t="n">
        <v>0</v>
      </c>
      <c r="V44" s="275" t="n">
        <v>0</v>
      </c>
      <c r="W44" s="275" t="n">
        <v>0</v>
      </c>
      <c r="X44" s="275" t="n">
        <v>0</v>
      </c>
      <c r="Y44" s="275" t="n">
        <v>0</v>
      </c>
      <c r="Z44" s="275" t="n">
        <v>0</v>
      </c>
      <c r="AA44" s="275" t="n">
        <f aca="false">SUM(O44:Z44)</f>
        <v>0</v>
      </c>
      <c r="AC44" s="275" t="n">
        <f aca="false">AA44-E44</f>
        <v>0</v>
      </c>
      <c r="AE44" s="275" t="n">
        <f aca="false">AA44-I44</f>
        <v>0</v>
      </c>
      <c r="AF44" s="267"/>
      <c r="AG44" s="275" t="n">
        <f aca="false">AA44-M44</f>
        <v>0</v>
      </c>
    </row>
    <row r="45" customFormat="false" ht="12.75" hidden="false" customHeight="false" outlineLevel="0" collapsed="false">
      <c r="A45" s="269"/>
      <c r="B45" s="276" t="s">
        <v>267</v>
      </c>
      <c r="C45" s="277"/>
      <c r="D45" s="278"/>
      <c r="E45" s="279" t="n">
        <f aca="false">SUM(E16:E44)</f>
        <v>304208</v>
      </c>
      <c r="F45" s="280"/>
      <c r="G45" s="279" t="n">
        <f aca="false">SUM(G16:G44)</f>
        <v>0</v>
      </c>
      <c r="H45" s="281"/>
      <c r="I45" s="279" t="n">
        <f aca="false">SUM(I16:I44)</f>
        <v>304208</v>
      </c>
      <c r="J45" s="281"/>
      <c r="K45" s="279" t="n">
        <f aca="false">SUM(K16:K44)</f>
        <v>0</v>
      </c>
      <c r="L45" s="281"/>
      <c r="M45" s="279" t="n">
        <f aca="false">SUM(M16:M44)</f>
        <v>304208</v>
      </c>
      <c r="N45" s="48"/>
      <c r="O45" s="282" t="n">
        <f aca="false">SUM(O16:O44)</f>
        <v>32594.66</v>
      </c>
      <c r="P45" s="282" t="n">
        <f aca="false">SUM(P16:P44)</f>
        <v>31494.66</v>
      </c>
      <c r="Q45" s="282" t="n">
        <f aca="false">SUM(Q16:Q44)</f>
        <v>31494.66</v>
      </c>
      <c r="R45" s="282" t="n">
        <f aca="false">SUM(R16:R44)</f>
        <v>31494.66</v>
      </c>
      <c r="S45" s="282" t="n">
        <f aca="false">SUM(S16:S44)</f>
        <v>31494.66</v>
      </c>
      <c r="T45" s="282" t="n">
        <f aca="false">SUM(T16:T44)</f>
        <v>32094.66</v>
      </c>
      <c r="U45" s="282" t="n">
        <f aca="false">SUM(U16:U44)</f>
        <v>31494.66</v>
      </c>
      <c r="V45" s="282" t="n">
        <f aca="false">SUM(V16:V44)</f>
        <v>32694.66</v>
      </c>
      <c r="W45" s="282" t="n">
        <f aca="false">SUM(W16:W44)</f>
        <v>32094.66</v>
      </c>
      <c r="X45" s="282" t="n">
        <f aca="false">SUM(X16:X44)</f>
        <v>31494.66</v>
      </c>
      <c r="Y45" s="282" t="n">
        <f aca="false">SUM(Y16:Y44)</f>
        <v>31494.66</v>
      </c>
      <c r="Z45" s="282" t="n">
        <f aca="false">SUM(Z16:Z44)</f>
        <v>31495.66</v>
      </c>
      <c r="AA45" s="282" t="n">
        <f aca="false">SUM(AA16:AA44)</f>
        <v>381436.92</v>
      </c>
      <c r="AB45" s="281"/>
      <c r="AC45" s="282" t="n">
        <f aca="false">SUM(AC16:AC44)</f>
        <v>77228.92</v>
      </c>
      <c r="AD45" s="281"/>
      <c r="AE45" s="282" t="n">
        <f aca="false">SUM(AE16:AE44)</f>
        <v>77228.92</v>
      </c>
      <c r="AF45" s="283"/>
      <c r="AG45" s="282" t="n">
        <f aca="false">SUM(AG16:AG44)</f>
        <v>77228.92</v>
      </c>
    </row>
    <row r="46" customFormat="false" ht="12.75" hidden="false" customHeight="false" outlineLevel="0" collapsed="false">
      <c r="A46" s="211" t="n">
        <v>52001000</v>
      </c>
      <c r="B46" s="212" t="s">
        <v>103</v>
      </c>
      <c r="C46" s="214"/>
      <c r="D46" s="20"/>
      <c r="E46" s="270" t="n">
        <f aca="false">30228-6998</f>
        <v>23230</v>
      </c>
      <c r="F46" s="271"/>
      <c r="G46" s="272"/>
      <c r="H46" s="242"/>
      <c r="I46" s="270" t="n">
        <f aca="false">E46+G46</f>
        <v>23230</v>
      </c>
      <c r="J46" s="242"/>
      <c r="K46" s="272"/>
      <c r="L46" s="242"/>
      <c r="M46" s="270" t="n">
        <f aca="false">I46+K46</f>
        <v>23230</v>
      </c>
      <c r="O46" s="225" t="n">
        <f aca="false">ROUND(+'Proll Data'!$G73/12,0)</f>
        <v>3362</v>
      </c>
      <c r="P46" s="225" t="n">
        <f aca="false">+'Proll Data'!$G73/12</f>
        <v>3361.66666666667</v>
      </c>
      <c r="Q46" s="225" t="n">
        <f aca="false">+'Proll Data'!$G73/12</f>
        <v>3361.66666666667</v>
      </c>
      <c r="R46" s="225" t="n">
        <f aca="false">+'Proll Data'!$G73/12</f>
        <v>3361.66666666667</v>
      </c>
      <c r="S46" s="225" t="n">
        <f aca="false">+'Proll Data'!$G73/12</f>
        <v>3361.66666666667</v>
      </c>
      <c r="T46" s="225" t="n">
        <f aca="false">+'Proll Data'!$G73/12</f>
        <v>3361.66666666667</v>
      </c>
      <c r="U46" s="225" t="n">
        <f aca="false">+'Proll Data'!$G73/12</f>
        <v>3361.66666666667</v>
      </c>
      <c r="V46" s="225" t="n">
        <f aca="false">+'Proll Data'!$G73/12</f>
        <v>3361.66666666667</v>
      </c>
      <c r="W46" s="225" t="n">
        <f aca="false">+'Proll Data'!$G73/12</f>
        <v>3361.66666666667</v>
      </c>
      <c r="X46" s="225" t="n">
        <f aca="false">+'Proll Data'!$G73/12</f>
        <v>3361.66666666667</v>
      </c>
      <c r="Y46" s="225" t="n">
        <f aca="false">+'Proll Data'!$G73/12</f>
        <v>3361.66666666667</v>
      </c>
      <c r="Z46" s="225" t="n">
        <f aca="false">+'Proll Data'!$G73/12</f>
        <v>3361.66666666667</v>
      </c>
      <c r="AA46" s="272" t="n">
        <f aca="false">SUM(O46:Z46)</f>
        <v>40340.3333333333</v>
      </c>
      <c r="AC46" s="272" t="n">
        <f aca="false">AA46-E46</f>
        <v>17110.3333333333</v>
      </c>
      <c r="AE46" s="272" t="n">
        <f aca="false">AA46-I46</f>
        <v>17110.3333333333</v>
      </c>
      <c r="AF46" s="242"/>
      <c r="AG46" s="272" t="n">
        <f aca="false">AA46-M46</f>
        <v>17110.3333333333</v>
      </c>
    </row>
    <row r="47" customFormat="false" ht="12.75" hidden="false" customHeight="false" outlineLevel="0" collapsed="false">
      <c r="A47" s="211" t="n">
        <v>59003000</v>
      </c>
      <c r="B47" s="212" t="s">
        <v>268</v>
      </c>
      <c r="C47" s="214"/>
      <c r="D47" s="20"/>
      <c r="E47" s="274" t="n">
        <f aca="false">23412-7337</f>
        <v>16075</v>
      </c>
      <c r="F47" s="271"/>
      <c r="G47" s="275"/>
      <c r="H47" s="242"/>
      <c r="I47" s="274" t="n">
        <f aca="false">E47+G47</f>
        <v>16075</v>
      </c>
      <c r="J47" s="242"/>
      <c r="K47" s="275"/>
      <c r="L47" s="242"/>
      <c r="M47" s="274" t="n">
        <f aca="false">I47+K47</f>
        <v>16075</v>
      </c>
      <c r="O47" s="284" t="n">
        <f aca="false">+'Proll Data'!$H73/12</f>
        <v>1638.487</v>
      </c>
      <c r="P47" s="284" t="n">
        <f aca="false">+'Proll Data'!$H73/12+SUMIF('Proll Data'!L16:L71,"&gt;0",'Proll Data'!L16:L71)</f>
        <v>4109.03871868445</v>
      </c>
      <c r="Q47" s="284" t="n">
        <f aca="false">+'Proll Data'!$H73/12</f>
        <v>1638.487</v>
      </c>
      <c r="R47" s="284" t="n">
        <f aca="false">+'Proll Data'!$H73/12</f>
        <v>1638.487</v>
      </c>
      <c r="S47" s="284" t="n">
        <f aca="false">+'Proll Data'!$H73/12</f>
        <v>1638.487</v>
      </c>
      <c r="T47" s="284" t="n">
        <f aca="false">+'Proll Data'!$H73/12</f>
        <v>1638.487</v>
      </c>
      <c r="U47" s="284" t="n">
        <f aca="false">+'Proll Data'!$H73/12</f>
        <v>1638.487</v>
      </c>
      <c r="V47" s="284" t="n">
        <f aca="false">+'Proll Data'!$H73/12</f>
        <v>1638.487</v>
      </c>
      <c r="W47" s="284" t="n">
        <f aca="false">+'Proll Data'!$H73/12</f>
        <v>1638.487</v>
      </c>
      <c r="X47" s="284" t="n">
        <f aca="false">+'Proll Data'!$H73/12</f>
        <v>1638.487</v>
      </c>
      <c r="Y47" s="284" t="n">
        <f aca="false">+'Proll Data'!$H73/12</f>
        <v>1638.487</v>
      </c>
      <c r="Z47" s="284" t="n">
        <f aca="false">+'Proll Data'!$H73/12</f>
        <v>1638.487</v>
      </c>
      <c r="AA47" s="275" t="n">
        <f aca="false">SUM(O47:Z47)</f>
        <v>22132.3957186845</v>
      </c>
      <c r="AC47" s="275" t="n">
        <f aca="false">AA47-E47</f>
        <v>6057.39571868446</v>
      </c>
      <c r="AE47" s="275" t="n">
        <f aca="false">AA47-I47</f>
        <v>6057.39571868446</v>
      </c>
      <c r="AF47" s="242"/>
      <c r="AG47" s="275" t="n">
        <f aca="false">AA47-M47</f>
        <v>6057.39571868446</v>
      </c>
    </row>
    <row r="48" customFormat="false" ht="12.75" hidden="false" customHeight="false" outlineLevel="0" collapsed="false">
      <c r="A48" s="269"/>
      <c r="B48" s="276" t="s">
        <v>267</v>
      </c>
      <c r="C48" s="277"/>
      <c r="D48" s="278"/>
      <c r="E48" s="279" t="n">
        <f aca="false">E47+E46</f>
        <v>39305</v>
      </c>
      <c r="F48" s="280"/>
      <c r="G48" s="279" t="n">
        <f aca="false">G47+G46</f>
        <v>0</v>
      </c>
      <c r="H48" s="281"/>
      <c r="I48" s="279" t="n">
        <f aca="false">I47+I46</f>
        <v>39305</v>
      </c>
      <c r="J48" s="281"/>
      <c r="K48" s="279" t="n">
        <f aca="false">K47+K46</f>
        <v>0</v>
      </c>
      <c r="L48" s="281"/>
      <c r="M48" s="279" t="n">
        <f aca="false">M47+M46</f>
        <v>39305</v>
      </c>
      <c r="N48" s="48"/>
      <c r="O48" s="282" t="n">
        <f aca="false">O47+O46</f>
        <v>5000.487</v>
      </c>
      <c r="P48" s="282" t="n">
        <f aca="false">P47+P46</f>
        <v>7470.70538535112</v>
      </c>
      <c r="Q48" s="282" t="n">
        <f aca="false">Q47+Q46</f>
        <v>5000.15366666667</v>
      </c>
      <c r="R48" s="282" t="n">
        <f aca="false">R47+R46</f>
        <v>5000.15366666667</v>
      </c>
      <c r="S48" s="282" t="n">
        <f aca="false">S47+S46</f>
        <v>5000.15366666667</v>
      </c>
      <c r="T48" s="282" t="n">
        <f aca="false">T47+T46</f>
        <v>5000.15366666667</v>
      </c>
      <c r="U48" s="282" t="n">
        <f aca="false">U47+U46</f>
        <v>5000.15366666667</v>
      </c>
      <c r="V48" s="282" t="n">
        <f aca="false">V47+V46</f>
        <v>5000.15366666667</v>
      </c>
      <c r="W48" s="282" t="n">
        <f aca="false">W47+W46</f>
        <v>5000.15366666667</v>
      </c>
      <c r="X48" s="282" t="n">
        <f aca="false">X47+X46</f>
        <v>5000.15366666667</v>
      </c>
      <c r="Y48" s="282" t="n">
        <f aca="false">Y47+Y46</f>
        <v>5000.15366666667</v>
      </c>
      <c r="Z48" s="282" t="n">
        <f aca="false">Z47+Z46</f>
        <v>5000.15366666667</v>
      </c>
      <c r="AA48" s="279" t="n">
        <f aca="false">SUM(O48:Z48)</f>
        <v>62472.7290520178</v>
      </c>
      <c r="AB48" s="281"/>
      <c r="AC48" s="282" t="n">
        <f aca="false">SUM(AC46:AC47)</f>
        <v>23167.7290520178</v>
      </c>
      <c r="AD48" s="281"/>
      <c r="AE48" s="282" t="n">
        <f aca="false">SUM(AE46:AE47)</f>
        <v>23167.7290520178</v>
      </c>
      <c r="AF48" s="281"/>
      <c r="AG48" s="282" t="n">
        <f aca="false">SUM(AG46:AG47)</f>
        <v>23167.7290520178</v>
      </c>
    </row>
    <row r="49" customFormat="false" ht="12.75" hidden="false" customHeight="false" outlineLevel="0" collapsed="false">
      <c r="A49" s="211" t="n">
        <v>52503000</v>
      </c>
      <c r="B49" s="212" t="s">
        <v>269</v>
      </c>
      <c r="C49" s="214"/>
      <c r="D49" s="20"/>
      <c r="E49" s="270" t="n">
        <v>0</v>
      </c>
      <c r="F49" s="271"/>
      <c r="G49" s="272"/>
      <c r="H49" s="242"/>
      <c r="I49" s="270" t="n">
        <f aca="false">E49+G49</f>
        <v>0</v>
      </c>
      <c r="J49" s="242"/>
      <c r="K49" s="272"/>
      <c r="L49" s="242"/>
      <c r="M49" s="272" t="n">
        <f aca="false">I49+K49</f>
        <v>0</v>
      </c>
      <c r="O49" s="272" t="n">
        <v>0</v>
      </c>
      <c r="P49" s="272" t="n">
        <v>0</v>
      </c>
      <c r="Q49" s="272" t="n">
        <v>0</v>
      </c>
      <c r="R49" s="272" t="n">
        <v>0</v>
      </c>
      <c r="S49" s="272" t="n">
        <v>0</v>
      </c>
      <c r="T49" s="272" t="n">
        <v>0</v>
      </c>
      <c r="U49" s="272" t="n">
        <v>0</v>
      </c>
      <c r="V49" s="272" t="n">
        <v>0</v>
      </c>
      <c r="W49" s="272" t="n">
        <v>0</v>
      </c>
      <c r="X49" s="272" t="n">
        <v>0</v>
      </c>
      <c r="Y49" s="272" t="n">
        <v>0</v>
      </c>
      <c r="Z49" s="272" t="n">
        <v>0</v>
      </c>
      <c r="AA49" s="272" t="n">
        <f aca="false">SUM(O49:Z49)</f>
        <v>0</v>
      </c>
      <c r="AC49" s="272" t="n">
        <f aca="false">AA49-E49</f>
        <v>0</v>
      </c>
      <c r="AE49" s="272" t="n">
        <f aca="false">AA49-I49</f>
        <v>0</v>
      </c>
      <c r="AF49" s="242"/>
      <c r="AG49" s="272" t="n">
        <f aca="false">AA49-M49</f>
        <v>0</v>
      </c>
    </row>
    <row r="50" customFormat="false" ht="12.75" hidden="false" customHeight="false" outlineLevel="0" collapsed="false">
      <c r="A50" s="211" t="n">
        <v>52502500</v>
      </c>
      <c r="B50" s="212" t="s">
        <v>270</v>
      </c>
      <c r="C50" s="214"/>
      <c r="D50" s="20"/>
      <c r="E50" s="274" t="n">
        <v>76902</v>
      </c>
      <c r="F50" s="271"/>
      <c r="G50" s="275"/>
      <c r="H50" s="242"/>
      <c r="I50" s="274" t="n">
        <f aca="false">E50+G50</f>
        <v>76902</v>
      </c>
      <c r="J50" s="242"/>
      <c r="K50" s="275"/>
      <c r="L50" s="242"/>
      <c r="M50" s="275" t="n">
        <f aca="false">I50+K50</f>
        <v>76902</v>
      </c>
      <c r="O50" s="284" t="n">
        <f aca="false">EPSC!K33</f>
        <v>2209.08</v>
      </c>
      <c r="P50" s="284" t="n">
        <f aca="false">EPSC!L33</f>
        <v>2209.08</v>
      </c>
      <c r="Q50" s="284" t="n">
        <f aca="false">EPSC!M33</f>
        <v>2209.08</v>
      </c>
      <c r="R50" s="284" t="n">
        <f aca="false">EPSC!N33</f>
        <v>2209.08</v>
      </c>
      <c r="S50" s="284" t="n">
        <f aca="false">EPSC!O33</f>
        <v>2209.08</v>
      </c>
      <c r="T50" s="284" t="n">
        <f aca="false">EPSC!P33</f>
        <v>2209.08</v>
      </c>
      <c r="U50" s="284" t="n">
        <f aca="false">EPSC!Q33</f>
        <v>2209.08</v>
      </c>
      <c r="V50" s="284" t="n">
        <f aca="false">EPSC!R33</f>
        <v>2209.08</v>
      </c>
      <c r="W50" s="284" t="n">
        <f aca="false">EPSC!S33</f>
        <v>2209.08</v>
      </c>
      <c r="X50" s="284" t="n">
        <f aca="false">EPSC!T33</f>
        <v>2209.08</v>
      </c>
      <c r="Y50" s="284" t="n">
        <f aca="false">EPSC!U33</f>
        <v>2209.08</v>
      </c>
      <c r="Z50" s="284" t="n">
        <f aca="false">EPSC!V33</f>
        <v>2209.08</v>
      </c>
      <c r="AA50" s="275" t="n">
        <f aca="false">SUM(O50:Z50)</f>
        <v>26508.96</v>
      </c>
      <c r="AC50" s="275" t="n">
        <f aca="false">AA50-E50</f>
        <v>-50393.04</v>
      </c>
      <c r="AE50" s="275" t="n">
        <f aca="false">AA50-I50</f>
        <v>-50393.04</v>
      </c>
      <c r="AF50" s="242"/>
      <c r="AG50" s="275" t="n">
        <f aca="false">AA50-M50</f>
        <v>-50393.04</v>
      </c>
    </row>
    <row r="51" customFormat="false" ht="12.75" hidden="false" customHeight="false" outlineLevel="0" collapsed="false">
      <c r="A51" s="269"/>
      <c r="B51" s="276" t="s">
        <v>267</v>
      </c>
      <c r="C51" s="277"/>
      <c r="D51" s="278"/>
      <c r="E51" s="285" t="n">
        <f aca="false">SUM(E49:E50)</f>
        <v>76902</v>
      </c>
      <c r="F51" s="280"/>
      <c r="G51" s="285" t="n">
        <f aca="false">SUM(G49:G50)</f>
        <v>0</v>
      </c>
      <c r="H51" s="281"/>
      <c r="I51" s="285" t="n">
        <f aca="false">SUM(I49:I50)</f>
        <v>76902</v>
      </c>
      <c r="J51" s="281"/>
      <c r="K51" s="285" t="n">
        <f aca="false">SUM(K49:K50)</f>
        <v>0</v>
      </c>
      <c r="L51" s="281"/>
      <c r="M51" s="285" t="n">
        <f aca="false">SUM(M49:M50)</f>
        <v>76902</v>
      </c>
      <c r="N51" s="48"/>
      <c r="O51" s="285" t="n">
        <f aca="false">SUM(O49:O50)</f>
        <v>2209.08</v>
      </c>
      <c r="P51" s="285" t="n">
        <f aca="false">SUM(P49:P50)</f>
        <v>2209.08</v>
      </c>
      <c r="Q51" s="285" t="n">
        <f aca="false">SUM(Q49:Q50)</f>
        <v>2209.08</v>
      </c>
      <c r="R51" s="285" t="n">
        <f aca="false">SUM(R49:R50)</f>
        <v>2209.08</v>
      </c>
      <c r="S51" s="285" t="n">
        <f aca="false">SUM(S49:S50)</f>
        <v>2209.08</v>
      </c>
      <c r="T51" s="285" t="n">
        <f aca="false">SUM(T49:T50)</f>
        <v>2209.08</v>
      </c>
      <c r="U51" s="285" t="n">
        <f aca="false">SUM(U49:U50)</f>
        <v>2209.08</v>
      </c>
      <c r="V51" s="285" t="n">
        <f aca="false">SUM(V49:V50)</f>
        <v>2209.08</v>
      </c>
      <c r="W51" s="285" t="n">
        <f aca="false">SUM(W49:W50)</f>
        <v>2209.08</v>
      </c>
      <c r="X51" s="285" t="n">
        <f aca="false">SUM(X49:X50)</f>
        <v>2209.08</v>
      </c>
      <c r="Y51" s="285" t="n">
        <f aca="false">SUM(Y49:Y50)</f>
        <v>2209.08</v>
      </c>
      <c r="Z51" s="285" t="n">
        <f aca="false">SUM(Z49:Z50)</f>
        <v>2209.08</v>
      </c>
      <c r="AA51" s="285" t="n">
        <f aca="false">SUM(O51:Z51)</f>
        <v>26508.96</v>
      </c>
      <c r="AB51" s="281"/>
      <c r="AC51" s="285" t="n">
        <f aca="false">SUM(AC49:AC50)</f>
        <v>-50393.04</v>
      </c>
      <c r="AD51" s="281"/>
      <c r="AE51" s="285" t="n">
        <f aca="false">SUM(AE49:AE50)</f>
        <v>-50393.04</v>
      </c>
      <c r="AF51" s="283"/>
      <c r="AG51" s="285" t="n">
        <f aca="false">SUM(AG49:AG50)</f>
        <v>-50393.04</v>
      </c>
    </row>
    <row r="52" customFormat="false" ht="12.75" hidden="false" customHeight="false" outlineLevel="0" collapsed="false">
      <c r="A52" s="286" t="s">
        <v>271</v>
      </c>
      <c r="B52" s="286"/>
      <c r="C52" s="214"/>
      <c r="D52" s="20"/>
      <c r="E52" s="285" t="n">
        <f aca="false">E51+E48+E45</f>
        <v>420415</v>
      </c>
      <c r="F52" s="280"/>
      <c r="G52" s="285" t="n">
        <f aca="false">G51+G48+G45</f>
        <v>0</v>
      </c>
      <c r="H52" s="281"/>
      <c r="I52" s="285" t="n">
        <f aca="false">I51+I48+I45</f>
        <v>420415</v>
      </c>
      <c r="J52" s="281"/>
      <c r="K52" s="285" t="n">
        <f aca="false">K51+K48+K45</f>
        <v>0</v>
      </c>
      <c r="L52" s="281"/>
      <c r="M52" s="285" t="n">
        <f aca="false">M51+M48+M45</f>
        <v>420415</v>
      </c>
      <c r="O52" s="285" t="n">
        <f aca="false">O51+O48+O45</f>
        <v>39804.227</v>
      </c>
      <c r="P52" s="285" t="n">
        <f aca="false">P51+P48+P45</f>
        <v>41174.4453853511</v>
      </c>
      <c r="Q52" s="285" t="n">
        <f aca="false">Q51+Q48+Q45</f>
        <v>38703.8936666667</v>
      </c>
      <c r="R52" s="285" t="n">
        <f aca="false">R51+R48+R45</f>
        <v>38703.8936666667</v>
      </c>
      <c r="S52" s="285" t="n">
        <f aca="false">S51+S48+S45</f>
        <v>38703.8936666667</v>
      </c>
      <c r="T52" s="285" t="n">
        <f aca="false">T51+T48+T45</f>
        <v>39303.8936666667</v>
      </c>
      <c r="U52" s="285" t="n">
        <f aca="false">U51+U48+U45</f>
        <v>38703.8936666667</v>
      </c>
      <c r="V52" s="285" t="n">
        <f aca="false">V51+V48+V45</f>
        <v>39903.8936666667</v>
      </c>
      <c r="W52" s="285" t="n">
        <f aca="false">W51+W48+W45</f>
        <v>39303.8936666667</v>
      </c>
      <c r="X52" s="285" t="n">
        <f aca="false">X51+X48+X45</f>
        <v>38703.8936666667</v>
      </c>
      <c r="Y52" s="285" t="n">
        <f aca="false">Y51+Y48+Y45</f>
        <v>38703.8936666667</v>
      </c>
      <c r="Z52" s="285" t="n">
        <f aca="false">Z51+Z48+Z45</f>
        <v>38704.8936666667</v>
      </c>
      <c r="AA52" s="285" t="n">
        <f aca="false">SUM(O52:Z52)</f>
        <v>470418.609052018</v>
      </c>
      <c r="AC52" s="285" t="n">
        <f aca="false">AA52-E52</f>
        <v>50003.6090520178</v>
      </c>
      <c r="AD52" s="281"/>
      <c r="AE52" s="285" t="n">
        <f aca="false">AA52-I52</f>
        <v>50003.6090520178</v>
      </c>
      <c r="AF52" s="283"/>
      <c r="AG52" s="285" t="n">
        <f aca="false">AA52-M52</f>
        <v>50003.6090520178</v>
      </c>
    </row>
    <row r="53" customFormat="false" ht="12.75" hidden="false" customHeight="false" outlineLevel="0" collapsed="false">
      <c r="A53" s="269" t="s">
        <v>272</v>
      </c>
      <c r="B53" s="212"/>
      <c r="C53" s="214"/>
      <c r="D53" s="20"/>
      <c r="E53" s="287"/>
      <c r="F53" s="271"/>
      <c r="G53" s="288"/>
      <c r="H53" s="242"/>
      <c r="I53" s="287"/>
      <c r="J53" s="242"/>
      <c r="K53" s="288"/>
      <c r="L53" s="242"/>
      <c r="M53" s="288"/>
      <c r="O53" s="288"/>
      <c r="P53" s="288"/>
      <c r="Q53" s="288"/>
      <c r="R53" s="288"/>
      <c r="S53" s="288"/>
      <c r="T53" s="288"/>
      <c r="U53" s="288"/>
      <c r="V53" s="288"/>
      <c r="W53" s="288"/>
      <c r="X53" s="288"/>
      <c r="Y53" s="288"/>
      <c r="Z53" s="288"/>
      <c r="AA53" s="288"/>
      <c r="AC53" s="288"/>
      <c r="AE53" s="288"/>
      <c r="AF53" s="267"/>
      <c r="AG53" s="288"/>
    </row>
    <row r="54" customFormat="false" ht="12.75" hidden="false" customHeight="false" outlineLevel="0" collapsed="false">
      <c r="A54" s="211" t="n">
        <v>80020054</v>
      </c>
      <c r="B54" s="212" t="s">
        <v>273</v>
      </c>
      <c r="C54" s="214"/>
      <c r="D54" s="20"/>
      <c r="E54" s="270" t="n">
        <v>0</v>
      </c>
      <c r="F54" s="271"/>
      <c r="G54" s="272"/>
      <c r="H54" s="242"/>
      <c r="I54" s="270" t="n">
        <v>0</v>
      </c>
      <c r="J54" s="242"/>
      <c r="K54" s="272"/>
      <c r="L54" s="242"/>
      <c r="M54" s="272" t="n">
        <f aca="false">E54+G54</f>
        <v>0</v>
      </c>
      <c r="O54" s="272" t="n">
        <v>-4167</v>
      </c>
      <c r="P54" s="272" t="n">
        <v>-4167</v>
      </c>
      <c r="Q54" s="272" t="n">
        <v>-4167</v>
      </c>
      <c r="R54" s="272" t="n">
        <v>-4167</v>
      </c>
      <c r="S54" s="272" t="n">
        <v>-4167</v>
      </c>
      <c r="T54" s="272" t="n">
        <v>-4167</v>
      </c>
      <c r="U54" s="272" t="n">
        <v>-4167</v>
      </c>
      <c r="V54" s="272" t="n">
        <v>-4167</v>
      </c>
      <c r="W54" s="272" t="n">
        <v>-4167</v>
      </c>
      <c r="X54" s="272" t="n">
        <v>-4167</v>
      </c>
      <c r="Y54" s="272" t="n">
        <v>-4167</v>
      </c>
      <c r="Z54" s="272" t="n">
        <v>-4167</v>
      </c>
      <c r="AA54" s="272" t="n">
        <f aca="false">SUM(O54:Z54)</f>
        <v>-50004</v>
      </c>
      <c r="AC54" s="272" t="n">
        <f aca="false">AA54-E54</f>
        <v>-50004</v>
      </c>
      <c r="AE54" s="272" t="n">
        <f aca="false">AA54-I54</f>
        <v>-50004</v>
      </c>
      <c r="AF54" s="267"/>
      <c r="AG54" s="272" t="n">
        <f aca="false">AA54-M54</f>
        <v>-50004</v>
      </c>
    </row>
    <row r="55" customFormat="false" ht="12.75" hidden="false" customHeight="false" outlineLevel="0" collapsed="false">
      <c r="A55" s="211" t="n">
        <v>80020056</v>
      </c>
      <c r="B55" s="212" t="s">
        <v>274</v>
      </c>
      <c r="C55" s="214"/>
      <c r="D55" s="20"/>
      <c r="E55" s="270" t="n">
        <v>0</v>
      </c>
      <c r="F55" s="271"/>
      <c r="G55" s="272"/>
      <c r="H55" s="242"/>
      <c r="I55" s="270" t="n">
        <v>0</v>
      </c>
      <c r="J55" s="242"/>
      <c r="K55" s="272"/>
      <c r="L55" s="242"/>
      <c r="M55" s="272" t="n">
        <f aca="false">E55+G55</f>
        <v>0</v>
      </c>
      <c r="O55" s="272" t="n">
        <v>0</v>
      </c>
      <c r="P55" s="272" t="n">
        <v>0</v>
      </c>
      <c r="Q55" s="272" t="n">
        <v>0</v>
      </c>
      <c r="R55" s="272" t="n">
        <v>0</v>
      </c>
      <c r="S55" s="272" t="n">
        <v>0</v>
      </c>
      <c r="T55" s="272" t="n">
        <v>0</v>
      </c>
      <c r="U55" s="272" t="n">
        <v>0</v>
      </c>
      <c r="V55" s="272" t="n">
        <v>0</v>
      </c>
      <c r="W55" s="272" t="n">
        <v>0</v>
      </c>
      <c r="X55" s="272" t="n">
        <v>0</v>
      </c>
      <c r="Y55" s="272" t="n">
        <v>0</v>
      </c>
      <c r="Z55" s="272" t="n">
        <v>0</v>
      </c>
      <c r="AA55" s="272" t="n">
        <f aca="false">SUM(O55:Z55)</f>
        <v>0</v>
      </c>
      <c r="AC55" s="272" t="n">
        <f aca="false">AA55-E55</f>
        <v>0</v>
      </c>
      <c r="AE55" s="272" t="n">
        <f aca="false">AA55-I55</f>
        <v>0</v>
      </c>
      <c r="AF55" s="267"/>
      <c r="AG55" s="272" t="n">
        <f aca="false">AA55-M55</f>
        <v>0</v>
      </c>
    </row>
    <row r="56" customFormat="false" ht="12.75" hidden="false" customHeight="false" outlineLevel="0" collapsed="false">
      <c r="A56" s="211" t="n">
        <v>80020055</v>
      </c>
      <c r="B56" s="212" t="s">
        <v>275</v>
      </c>
      <c r="C56" s="214"/>
      <c r="D56" s="20"/>
      <c r="E56" s="270" t="n">
        <v>0</v>
      </c>
      <c r="F56" s="271"/>
      <c r="G56" s="272"/>
      <c r="H56" s="242"/>
      <c r="I56" s="270" t="n">
        <v>0</v>
      </c>
      <c r="J56" s="242"/>
      <c r="K56" s="272"/>
      <c r="L56" s="242"/>
      <c r="M56" s="272" t="n">
        <f aca="false">E56+G56</f>
        <v>0</v>
      </c>
      <c r="O56" s="272" t="n">
        <v>0</v>
      </c>
      <c r="P56" s="272" t="n">
        <v>0</v>
      </c>
      <c r="Q56" s="272" t="n">
        <v>0</v>
      </c>
      <c r="R56" s="272" t="n">
        <v>0</v>
      </c>
      <c r="S56" s="272" t="n">
        <v>0</v>
      </c>
      <c r="T56" s="272" t="n">
        <v>0</v>
      </c>
      <c r="U56" s="272" t="n">
        <v>0</v>
      </c>
      <c r="V56" s="272" t="n">
        <v>0</v>
      </c>
      <c r="W56" s="272" t="n">
        <v>0</v>
      </c>
      <c r="X56" s="272" t="n">
        <v>0</v>
      </c>
      <c r="Y56" s="272" t="n">
        <v>0</v>
      </c>
      <c r="Z56" s="272" t="n">
        <v>0</v>
      </c>
      <c r="AA56" s="272" t="n">
        <f aca="false">SUM(O56:Z56)</f>
        <v>0</v>
      </c>
      <c r="AC56" s="272" t="n">
        <f aca="false">AA56-E56</f>
        <v>0</v>
      </c>
      <c r="AE56" s="272" t="n">
        <f aca="false">AA56-I56</f>
        <v>0</v>
      </c>
      <c r="AF56" s="267"/>
      <c r="AG56" s="272" t="n">
        <f aca="false">AA56-M56</f>
        <v>0</v>
      </c>
    </row>
    <row r="57" customFormat="false" ht="12.75" hidden="false" customHeight="false" outlineLevel="0" collapsed="false">
      <c r="A57" s="211" t="n">
        <v>80020046</v>
      </c>
      <c r="B57" s="212" t="s">
        <v>276</v>
      </c>
      <c r="C57" s="214"/>
      <c r="D57" s="20"/>
      <c r="E57" s="274" t="n">
        <v>0</v>
      </c>
      <c r="F57" s="271"/>
      <c r="G57" s="275"/>
      <c r="H57" s="242"/>
      <c r="I57" s="274" t="n">
        <v>0</v>
      </c>
      <c r="J57" s="242"/>
      <c r="K57" s="275"/>
      <c r="L57" s="242"/>
      <c r="M57" s="272" t="n">
        <f aca="false">E57+G57</f>
        <v>0</v>
      </c>
      <c r="O57" s="275" t="n">
        <v>0</v>
      </c>
      <c r="P57" s="275" t="n">
        <v>0</v>
      </c>
      <c r="Q57" s="275" t="n">
        <v>0</v>
      </c>
      <c r="R57" s="275" t="n">
        <v>0</v>
      </c>
      <c r="S57" s="275" t="n">
        <v>0</v>
      </c>
      <c r="T57" s="275" t="n">
        <v>0</v>
      </c>
      <c r="U57" s="275" t="n">
        <v>0</v>
      </c>
      <c r="V57" s="275" t="n">
        <v>0</v>
      </c>
      <c r="W57" s="275" t="n">
        <v>0</v>
      </c>
      <c r="X57" s="275" t="n">
        <v>0</v>
      </c>
      <c r="Y57" s="275" t="n">
        <v>0</v>
      </c>
      <c r="Z57" s="275" t="n">
        <v>0</v>
      </c>
      <c r="AA57" s="275" t="n">
        <f aca="false">SUM(O57:Z57)</f>
        <v>0</v>
      </c>
      <c r="AC57" s="275" t="n">
        <f aca="false">AA57-E57</f>
        <v>0</v>
      </c>
      <c r="AE57" s="275" t="n">
        <f aca="false">AA57-I57</f>
        <v>0</v>
      </c>
      <c r="AF57" s="267"/>
      <c r="AG57" s="275" t="n">
        <f aca="false">AA57-M57</f>
        <v>0</v>
      </c>
    </row>
    <row r="58" customFormat="false" ht="13.5" hidden="false" customHeight="false" outlineLevel="0" collapsed="false">
      <c r="A58" s="289"/>
      <c r="B58" s="290" t="s">
        <v>267</v>
      </c>
      <c r="C58" s="291"/>
      <c r="D58" s="278"/>
      <c r="E58" s="292" t="n">
        <f aca="false">SUM(E54:E57)</f>
        <v>0</v>
      </c>
      <c r="F58" s="280"/>
      <c r="G58" s="292" t="n">
        <f aca="false">SUM(G54:G57)</f>
        <v>0</v>
      </c>
      <c r="H58" s="281"/>
      <c r="I58" s="292" t="n">
        <f aca="false">SUM(I54:I57)</f>
        <v>0</v>
      </c>
      <c r="J58" s="281"/>
      <c r="K58" s="292" t="n">
        <f aca="false">SUM(K54:K57)</f>
        <v>0</v>
      </c>
      <c r="L58" s="281"/>
      <c r="M58" s="292" t="n">
        <f aca="false">SUM(M54:M57)</f>
        <v>0</v>
      </c>
      <c r="N58" s="48"/>
      <c r="O58" s="292" t="n">
        <f aca="false">SUM(O54:O57)</f>
        <v>-4167</v>
      </c>
      <c r="P58" s="292" t="n">
        <f aca="false">SUM(P54:P57)</f>
        <v>-4167</v>
      </c>
      <c r="Q58" s="292" t="n">
        <f aca="false">SUM(Q54:Q57)</f>
        <v>-4167</v>
      </c>
      <c r="R58" s="292" t="n">
        <f aca="false">SUM(R54:R57)</f>
        <v>-4167</v>
      </c>
      <c r="S58" s="292" t="n">
        <f aca="false">SUM(S54:S57)</f>
        <v>-4167</v>
      </c>
      <c r="T58" s="292" t="n">
        <f aca="false">SUM(T54:T57)</f>
        <v>-4167</v>
      </c>
      <c r="U58" s="292" t="n">
        <f aca="false">SUM(U54:U57)</f>
        <v>-4167</v>
      </c>
      <c r="V58" s="292" t="n">
        <f aca="false">SUM(V54:V57)</f>
        <v>-4167</v>
      </c>
      <c r="W58" s="292" t="n">
        <f aca="false">SUM(W54:W57)</f>
        <v>-4167</v>
      </c>
      <c r="X58" s="292" t="n">
        <f aca="false">SUM(X54:X57)</f>
        <v>-4167</v>
      </c>
      <c r="Y58" s="292" t="n">
        <f aca="false">SUM(Y54:Y57)</f>
        <v>-4167</v>
      </c>
      <c r="Z58" s="292" t="n">
        <f aca="false">SUM(Z54:Z57)</f>
        <v>-4167</v>
      </c>
      <c r="AA58" s="292" t="n">
        <f aca="false">SUM(O58:Z58)</f>
        <v>-50004</v>
      </c>
      <c r="AB58" s="281"/>
      <c r="AC58" s="292" t="n">
        <f aca="false">SUM(AC54:AC57)</f>
        <v>-50004</v>
      </c>
      <c r="AD58" s="281"/>
      <c r="AE58" s="292" t="n">
        <f aca="false">SUM(AE54:AE57)</f>
        <v>-50004</v>
      </c>
      <c r="AF58" s="283"/>
      <c r="AG58" s="292" t="n">
        <f aca="false">AA58-M58</f>
        <v>-50004</v>
      </c>
    </row>
    <row r="59" customFormat="false" ht="13.5" hidden="false" customHeight="false" outlineLevel="0" collapsed="false">
      <c r="A59" s="293" t="s">
        <v>277</v>
      </c>
      <c r="B59" s="294"/>
      <c r="C59" s="295"/>
      <c r="D59" s="278"/>
      <c r="E59" s="293" t="n">
        <f aca="false">E52+E58</f>
        <v>420415</v>
      </c>
      <c r="F59" s="296"/>
      <c r="G59" s="293" t="n">
        <f aca="false">G52+G58</f>
        <v>0</v>
      </c>
      <c r="H59" s="281"/>
      <c r="I59" s="293" t="n">
        <f aca="false">I52+I58</f>
        <v>420415</v>
      </c>
      <c r="J59" s="281"/>
      <c r="K59" s="293" t="n">
        <f aca="false">K52+K58</f>
        <v>0</v>
      </c>
      <c r="L59" s="281"/>
      <c r="M59" s="293" t="n">
        <f aca="false">M52+M58</f>
        <v>420415</v>
      </c>
      <c r="N59" s="48"/>
      <c r="O59" s="293" t="n">
        <f aca="false">O52+O58</f>
        <v>35637.227</v>
      </c>
      <c r="P59" s="293" t="n">
        <f aca="false">P52+P58</f>
        <v>37007.4453853511</v>
      </c>
      <c r="Q59" s="293" t="n">
        <f aca="false">Q52+Q58</f>
        <v>34536.8936666667</v>
      </c>
      <c r="R59" s="293" t="n">
        <f aca="false">R52+R58</f>
        <v>34536.8936666667</v>
      </c>
      <c r="S59" s="293" t="n">
        <f aca="false">S52+S58</f>
        <v>34536.8936666667</v>
      </c>
      <c r="T59" s="293" t="n">
        <f aca="false">T52+T58</f>
        <v>35136.8936666667</v>
      </c>
      <c r="U59" s="293" t="n">
        <f aca="false">U52+U58</f>
        <v>34536.8936666667</v>
      </c>
      <c r="V59" s="293" t="n">
        <f aca="false">V52+V58</f>
        <v>35736.8936666667</v>
      </c>
      <c r="W59" s="293" t="n">
        <f aca="false">W52+W58</f>
        <v>35136.8936666667</v>
      </c>
      <c r="X59" s="293" t="n">
        <f aca="false">X52+X58</f>
        <v>34536.8936666667</v>
      </c>
      <c r="Y59" s="293" t="n">
        <f aca="false">Y52+Y58</f>
        <v>34536.8936666667</v>
      </c>
      <c r="Z59" s="293" t="n">
        <f aca="false">Z52+Z58</f>
        <v>34537.8936666667</v>
      </c>
      <c r="AA59" s="293" t="n">
        <f aca="false">AA52+AA58</f>
        <v>420414.609052018</v>
      </c>
      <c r="AB59" s="281"/>
      <c r="AC59" s="293" t="n">
        <f aca="false">AC52+AC58</f>
        <v>-0.390947982203215</v>
      </c>
      <c r="AD59" s="281"/>
      <c r="AE59" s="293" t="n">
        <f aca="false">AE52+AE58</f>
        <v>-0.390947982203215</v>
      </c>
      <c r="AF59" s="297"/>
      <c r="AG59" s="293" t="n">
        <f aca="false">AG52+AG58</f>
        <v>-0.390947982203215</v>
      </c>
    </row>
    <row r="60" customFormat="false" ht="12.75" hidden="false" customHeight="false" outlineLevel="0" collapsed="false">
      <c r="E60" s="298"/>
      <c r="F60" s="298"/>
      <c r="G60" s="242"/>
      <c r="H60" s="242"/>
      <c r="I60" s="298"/>
      <c r="J60" s="242"/>
      <c r="K60" s="242"/>
      <c r="L60" s="242"/>
      <c r="M60" s="242"/>
      <c r="AC60" s="267"/>
      <c r="AD60" s="267"/>
      <c r="AE60" s="267"/>
      <c r="AF60" s="267"/>
      <c r="AG60" s="299"/>
    </row>
    <row r="61" customFormat="false" ht="12.75" hidden="false" customHeight="false" outlineLevel="0" collapsed="false">
      <c r="B61" s="190"/>
      <c r="E61" s="298"/>
      <c r="F61" s="298"/>
      <c r="G61" s="242"/>
      <c r="H61" s="242"/>
      <c r="I61" s="298"/>
      <c r="J61" s="242"/>
      <c r="K61" s="242"/>
      <c r="L61" s="242"/>
      <c r="M61" s="242"/>
      <c r="AC61" s="267"/>
      <c r="AD61" s="267"/>
      <c r="AE61" s="267"/>
      <c r="AF61" s="267"/>
      <c r="AG61" s="299"/>
    </row>
    <row r="62" customFormat="false" ht="12.75" hidden="false" customHeight="false" outlineLevel="0" collapsed="false">
      <c r="B62" s="190"/>
      <c r="E62" s="298"/>
      <c r="F62" s="298"/>
      <c r="G62" s="242"/>
      <c r="H62" s="242"/>
      <c r="I62" s="298"/>
      <c r="J62" s="242"/>
      <c r="K62" s="242"/>
      <c r="L62" s="242"/>
      <c r="M62" s="242"/>
      <c r="AC62" s="267"/>
      <c r="AD62" s="267"/>
      <c r="AE62" s="267"/>
      <c r="AF62" s="267"/>
      <c r="AG62" s="299"/>
    </row>
    <row r="63" customFormat="false" ht="12.75" hidden="false" customHeight="false" outlineLevel="0" collapsed="false">
      <c r="E63" s="298"/>
      <c r="F63" s="298"/>
      <c r="I63" s="298"/>
      <c r="N63" s="0" t="s">
        <v>278</v>
      </c>
      <c r="AC63" s="267"/>
      <c r="AD63" s="267"/>
      <c r="AE63" s="267"/>
      <c r="AF63" s="267"/>
      <c r="AG63" s="299"/>
    </row>
    <row r="64" customFormat="false" ht="12.75" hidden="false" customHeight="false" outlineLevel="0" collapsed="false">
      <c r="E64" s="298"/>
      <c r="F64" s="298"/>
      <c r="I64" s="298"/>
      <c r="N64" s="0" t="s">
        <v>279</v>
      </c>
      <c r="AC64" s="267"/>
      <c r="AD64" s="267"/>
      <c r="AE64" s="267"/>
      <c r="AF64" s="267"/>
      <c r="AG64" s="299"/>
    </row>
    <row r="65" customFormat="false" ht="12.75" hidden="false" customHeight="false" outlineLevel="0" collapsed="false">
      <c r="B65" s="253" t="s">
        <v>280</v>
      </c>
      <c r="C65" s="254"/>
      <c r="E65" s="300" t="n">
        <f aca="false">0.4891*E59</f>
        <v>205624.9765</v>
      </c>
      <c r="F65" s="271"/>
      <c r="G65" s="301"/>
      <c r="I65" s="301" t="n">
        <f aca="false">E65+G65</f>
        <v>205624.9765</v>
      </c>
      <c r="K65" s="301"/>
      <c r="M65" s="301" t="n">
        <f aca="false">I65+K65</f>
        <v>205624.9765</v>
      </c>
      <c r="N65" s="302" t="n">
        <v>0.4</v>
      </c>
      <c r="O65" s="300" t="n">
        <f aca="false">IF($N65=0,0,O$59*$N65)</f>
        <v>14254.8908</v>
      </c>
      <c r="P65" s="300" t="n">
        <f aca="false">IF($N65=0,0,P$59*$N65)</f>
        <v>14802.9781541405</v>
      </c>
      <c r="Q65" s="300" t="n">
        <f aca="false">IF($N65=0,0,Q$59*$N65)</f>
        <v>13814.7574666667</v>
      </c>
      <c r="R65" s="300" t="n">
        <f aca="false">IF($N65=0,0,R$59*$N65)</f>
        <v>13814.7574666667</v>
      </c>
      <c r="S65" s="300" t="n">
        <f aca="false">IF($N65=0,0,S$59*$N65)</f>
        <v>13814.7574666667</v>
      </c>
      <c r="T65" s="300" t="n">
        <f aca="false">IF($N65=0,0,T$59*$N65)</f>
        <v>14054.7574666667</v>
      </c>
      <c r="U65" s="300" t="n">
        <f aca="false">IF($N65=0,0,U$59*$N65)</f>
        <v>13814.7574666667</v>
      </c>
      <c r="V65" s="300" t="n">
        <f aca="false">IF($N65=0,0,V$59*$N65)</f>
        <v>14294.7574666667</v>
      </c>
      <c r="W65" s="300" t="n">
        <f aca="false">IF($N65=0,0,W$59*$N65)</f>
        <v>14054.7574666667</v>
      </c>
      <c r="X65" s="300" t="n">
        <f aca="false">IF($N65=0,0,X$59*$N65)</f>
        <v>13814.7574666667</v>
      </c>
      <c r="Y65" s="300" t="n">
        <f aca="false">IF($N65=0,0,Y$59*$N65)</f>
        <v>13814.7574666667</v>
      </c>
      <c r="Z65" s="300" t="n">
        <f aca="false">IF($N65=0,0,Z$59*$N65)</f>
        <v>13815.1574666667</v>
      </c>
      <c r="AA65" s="300" t="n">
        <f aca="false">SUM(O65:Z65)</f>
        <v>168165.843620807</v>
      </c>
      <c r="AC65" s="300" t="n">
        <f aca="false">$AA65-E65</f>
        <v>-37459.1328791929</v>
      </c>
      <c r="AE65" s="300" t="n">
        <f aca="false">$AA65-I65</f>
        <v>-37459.1328791929</v>
      </c>
      <c r="AF65" s="267"/>
      <c r="AG65" s="300" t="n">
        <f aca="false">$AA65-M65</f>
        <v>-37459.1328791929</v>
      </c>
    </row>
    <row r="66" customFormat="false" ht="12.75" hidden="false" customHeight="false" outlineLevel="0" collapsed="false">
      <c r="B66" s="303" t="s">
        <v>281</v>
      </c>
      <c r="C66" s="304"/>
      <c r="E66" s="272" t="n">
        <f aca="false">0.1145*E59</f>
        <v>48137.5175</v>
      </c>
      <c r="F66" s="271"/>
      <c r="G66" s="270"/>
      <c r="I66" s="270" t="n">
        <f aca="false">E66+G66</f>
        <v>48137.5175</v>
      </c>
      <c r="K66" s="270"/>
      <c r="M66" s="270" t="n">
        <f aca="false">I66+K66</f>
        <v>48137.5175</v>
      </c>
      <c r="N66" s="305" t="n">
        <v>0.2</v>
      </c>
      <c r="O66" s="272" t="n">
        <f aca="false">IF($N66=0,0,O$59*$N66)</f>
        <v>7127.4454</v>
      </c>
      <c r="P66" s="272" t="n">
        <f aca="false">IF($N66=0,0,P$59*$N66)</f>
        <v>7401.48907707023</v>
      </c>
      <c r="Q66" s="272" t="n">
        <f aca="false">IF($N66=0,0,Q$59*$N66)</f>
        <v>6907.37873333334</v>
      </c>
      <c r="R66" s="272" t="n">
        <f aca="false">IF($N66=0,0,R$59*$N66)</f>
        <v>6907.37873333334</v>
      </c>
      <c r="S66" s="272" t="n">
        <f aca="false">IF($N66=0,0,S$59*$N66)</f>
        <v>6907.37873333334</v>
      </c>
      <c r="T66" s="272" t="n">
        <f aca="false">IF($N66=0,0,T$59*$N66)</f>
        <v>7027.37873333334</v>
      </c>
      <c r="U66" s="272" t="n">
        <f aca="false">IF($N66=0,0,U$59*$N66)</f>
        <v>6907.37873333334</v>
      </c>
      <c r="V66" s="272" t="n">
        <f aca="false">IF($N66=0,0,V$59*$N66)</f>
        <v>7147.37873333334</v>
      </c>
      <c r="W66" s="272" t="n">
        <f aca="false">IF($N66=0,0,W$59*$N66)</f>
        <v>7027.37873333334</v>
      </c>
      <c r="X66" s="272" t="n">
        <f aca="false">IF($N66=0,0,X$59*$N66)</f>
        <v>6907.37873333334</v>
      </c>
      <c r="Y66" s="272" t="n">
        <f aca="false">IF($N66=0,0,Y$59*$N66)</f>
        <v>6907.37873333334</v>
      </c>
      <c r="Z66" s="272" t="n">
        <f aca="false">IF($N66=0,0,Z$59*$N66)</f>
        <v>6907.57873333334</v>
      </c>
      <c r="AA66" s="272" t="n">
        <f aca="false">SUM(O66:Z66)</f>
        <v>84082.9218104036</v>
      </c>
      <c r="AC66" s="272" t="n">
        <f aca="false">$AA66-E66</f>
        <v>35945.4043104036</v>
      </c>
      <c r="AE66" s="272" t="n">
        <f aca="false">$AA66-I66</f>
        <v>35945.4043104036</v>
      </c>
      <c r="AF66" s="267"/>
      <c r="AG66" s="272" t="n">
        <f aca="false">$AA66-M66</f>
        <v>35945.4043104036</v>
      </c>
    </row>
    <row r="67" customFormat="false" ht="12.75" hidden="false" customHeight="false" outlineLevel="0" collapsed="false">
      <c r="B67" s="303" t="s">
        <v>282</v>
      </c>
      <c r="C67" s="304"/>
      <c r="E67" s="272" t="n">
        <f aca="false">0.1795*E59</f>
        <v>75464.4925</v>
      </c>
      <c r="F67" s="271"/>
      <c r="G67" s="270"/>
      <c r="I67" s="270" t="n">
        <f aca="false">E67+G67</f>
        <v>75464.4925</v>
      </c>
      <c r="K67" s="270"/>
      <c r="M67" s="270" t="n">
        <f aca="false">I67+K67</f>
        <v>75464.4925</v>
      </c>
      <c r="N67" s="305" t="n">
        <v>0.2</v>
      </c>
      <c r="O67" s="272" t="n">
        <f aca="false">IF($N67=0,0,O$59*$N67)</f>
        <v>7127.4454</v>
      </c>
      <c r="P67" s="272" t="n">
        <f aca="false">IF($N67=0,0,P$59*$N67)</f>
        <v>7401.48907707023</v>
      </c>
      <c r="Q67" s="272" t="n">
        <f aca="false">IF($N67=0,0,Q$59*$N67)</f>
        <v>6907.37873333334</v>
      </c>
      <c r="R67" s="272" t="n">
        <f aca="false">IF($N67=0,0,R$59*$N67)</f>
        <v>6907.37873333334</v>
      </c>
      <c r="S67" s="272" t="n">
        <f aca="false">IF($N67=0,0,S$59*$N67)</f>
        <v>6907.37873333334</v>
      </c>
      <c r="T67" s="272" t="n">
        <f aca="false">IF($N67=0,0,T$59*$N67)</f>
        <v>7027.37873333334</v>
      </c>
      <c r="U67" s="272" t="n">
        <f aca="false">IF($N67=0,0,U$59*$N67)</f>
        <v>6907.37873333334</v>
      </c>
      <c r="V67" s="272" t="n">
        <f aca="false">IF($N67=0,0,V$59*$N67)</f>
        <v>7147.37873333334</v>
      </c>
      <c r="W67" s="272" t="n">
        <f aca="false">IF($N67=0,0,W$59*$N67)</f>
        <v>7027.37873333334</v>
      </c>
      <c r="X67" s="272" t="n">
        <f aca="false">IF($N67=0,0,X$59*$N67)</f>
        <v>6907.37873333334</v>
      </c>
      <c r="Y67" s="272" t="n">
        <f aca="false">IF($N67=0,0,Y$59*$N67)</f>
        <v>6907.37873333334</v>
      </c>
      <c r="Z67" s="272" t="n">
        <f aca="false">IF($N67=0,0,Z$59*$N67)</f>
        <v>6907.57873333334</v>
      </c>
      <c r="AA67" s="272" t="n">
        <f aca="false">SUM(O67:Z67)</f>
        <v>84082.9218104036</v>
      </c>
      <c r="AC67" s="272" t="n">
        <f aca="false">$AA67-E67</f>
        <v>8618.42931040358</v>
      </c>
      <c r="AE67" s="272" t="n">
        <f aca="false">$AA67-I67</f>
        <v>8618.42931040358</v>
      </c>
      <c r="AF67" s="267"/>
      <c r="AG67" s="272" t="n">
        <f aca="false">$AA67-M67</f>
        <v>8618.42931040358</v>
      </c>
    </row>
    <row r="68" customFormat="false" ht="12.75" hidden="false" customHeight="false" outlineLevel="0" collapsed="false">
      <c r="B68" s="303" t="s">
        <v>283</v>
      </c>
      <c r="C68" s="304"/>
      <c r="E68" s="272" t="n">
        <v>0</v>
      </c>
      <c r="F68" s="271"/>
      <c r="G68" s="270"/>
      <c r="I68" s="270" t="n">
        <f aca="false">E68+G68</f>
        <v>0</v>
      </c>
      <c r="K68" s="270"/>
      <c r="M68" s="270" t="n">
        <f aca="false">I68+K68</f>
        <v>0</v>
      </c>
      <c r="N68" s="305" t="n">
        <v>0</v>
      </c>
      <c r="O68" s="272" t="n">
        <f aca="false">IF($N68=0,0,O$59*$N68)</f>
        <v>0</v>
      </c>
      <c r="P68" s="272" t="n">
        <f aca="false">IF($N68=0,0,P$59*$N68)</f>
        <v>0</v>
      </c>
      <c r="Q68" s="272" t="n">
        <f aca="false">IF($N68=0,0,Q$59*$N68)</f>
        <v>0</v>
      </c>
      <c r="R68" s="272" t="n">
        <f aca="false">IF($N68=0,0,R$59*$N68)</f>
        <v>0</v>
      </c>
      <c r="S68" s="272" t="n">
        <f aca="false">IF($N68=0,0,S$59*$N68)</f>
        <v>0</v>
      </c>
      <c r="T68" s="272" t="n">
        <f aca="false">IF($N68=0,0,T$59*$N68)</f>
        <v>0</v>
      </c>
      <c r="U68" s="272" t="n">
        <f aca="false">IF($N68=0,0,U$59*$N68)</f>
        <v>0</v>
      </c>
      <c r="V68" s="272" t="n">
        <f aca="false">IF($N68=0,0,V$59*$N68)</f>
        <v>0</v>
      </c>
      <c r="W68" s="272" t="n">
        <f aca="false">IF($N68=0,0,W$59*$N68)</f>
        <v>0</v>
      </c>
      <c r="X68" s="272" t="n">
        <f aca="false">IF($N68=0,0,X$59*$N68)</f>
        <v>0</v>
      </c>
      <c r="Y68" s="272" t="n">
        <f aca="false">IF($N68=0,0,Y$59*$N68)</f>
        <v>0</v>
      </c>
      <c r="Z68" s="272" t="n">
        <f aca="false">IF($N68=0,0,Z$59*$N68)</f>
        <v>0</v>
      </c>
      <c r="AA68" s="272" t="n">
        <f aca="false">SUM(O68:Z68)</f>
        <v>0</v>
      </c>
      <c r="AC68" s="272" t="n">
        <f aca="false">$AA68-E68</f>
        <v>0</v>
      </c>
      <c r="AE68" s="272" t="n">
        <f aca="false">$AA68-I68</f>
        <v>0</v>
      </c>
      <c r="AF68" s="267"/>
      <c r="AG68" s="272" t="n">
        <f aca="false">$AA68-M68</f>
        <v>0</v>
      </c>
    </row>
    <row r="69" customFormat="false" ht="12.75" hidden="false" customHeight="false" outlineLevel="0" collapsed="false">
      <c r="B69" s="303" t="s">
        <v>284</v>
      </c>
      <c r="C69" s="304"/>
      <c r="E69" s="272" t="n">
        <v>0</v>
      </c>
      <c r="F69" s="271"/>
      <c r="G69" s="270"/>
      <c r="I69" s="270" t="n">
        <f aca="false">E69+G69</f>
        <v>0</v>
      </c>
      <c r="K69" s="270"/>
      <c r="M69" s="270" t="n">
        <f aca="false">I69+K69</f>
        <v>0</v>
      </c>
      <c r="N69" s="305" t="n">
        <v>0</v>
      </c>
      <c r="O69" s="272" t="n">
        <f aca="false">IF($N69=0,0,O$59*$N69)</f>
        <v>0</v>
      </c>
      <c r="P69" s="272" t="n">
        <f aca="false">IF($N69=0,0,P$59*$N69)</f>
        <v>0</v>
      </c>
      <c r="Q69" s="272" t="n">
        <f aca="false">IF($N69=0,0,Q$59*$N69)</f>
        <v>0</v>
      </c>
      <c r="R69" s="272" t="n">
        <f aca="false">IF($N69=0,0,R$59*$N69)</f>
        <v>0</v>
      </c>
      <c r="S69" s="272" t="n">
        <f aca="false">IF($N69=0,0,S$59*$N69)</f>
        <v>0</v>
      </c>
      <c r="T69" s="272" t="n">
        <f aca="false">IF($N69=0,0,T$59*$N69)</f>
        <v>0</v>
      </c>
      <c r="U69" s="272" t="n">
        <f aca="false">IF($N69=0,0,U$59*$N69)</f>
        <v>0</v>
      </c>
      <c r="V69" s="272" t="n">
        <f aca="false">IF($N69=0,0,V$59*$N69)</f>
        <v>0</v>
      </c>
      <c r="W69" s="272" t="n">
        <f aca="false">IF($N69=0,0,W$59*$N69)</f>
        <v>0</v>
      </c>
      <c r="X69" s="272" t="n">
        <f aca="false">IF($N69=0,0,X$59*$N69)</f>
        <v>0</v>
      </c>
      <c r="Y69" s="272" t="n">
        <f aca="false">IF($N69=0,0,Y$59*$N69)</f>
        <v>0</v>
      </c>
      <c r="Z69" s="272" t="n">
        <f aca="false">IF($N69=0,0,Z$59*$N69)</f>
        <v>0</v>
      </c>
      <c r="AA69" s="272" t="n">
        <f aca="false">SUM(O69:Z69)</f>
        <v>0</v>
      </c>
      <c r="AC69" s="272" t="n">
        <f aca="false">$AA69-E69</f>
        <v>0</v>
      </c>
      <c r="AE69" s="272" t="n">
        <f aca="false">$AA69-I69</f>
        <v>0</v>
      </c>
      <c r="AF69" s="267"/>
      <c r="AG69" s="272" t="n">
        <f aca="false">$AA69-M69</f>
        <v>0</v>
      </c>
    </row>
    <row r="70" customFormat="false" ht="12.75" hidden="false" customHeight="false" outlineLevel="0" collapsed="false">
      <c r="B70" s="303" t="s">
        <v>285</v>
      </c>
      <c r="C70" s="304"/>
      <c r="E70" s="272" t="n">
        <v>0</v>
      </c>
      <c r="F70" s="271"/>
      <c r="G70" s="270"/>
      <c r="I70" s="270" t="n">
        <f aca="false">E70+G70</f>
        <v>0</v>
      </c>
      <c r="K70" s="270"/>
      <c r="M70" s="270" t="n">
        <f aca="false">I70+K70</f>
        <v>0</v>
      </c>
      <c r="N70" s="305" t="n">
        <v>0</v>
      </c>
      <c r="O70" s="272" t="n">
        <f aca="false">IF($N70=0,0,O$59*$N70)</f>
        <v>0</v>
      </c>
      <c r="P70" s="272" t="n">
        <f aca="false">IF($N70=0,0,P$59*$N70)</f>
        <v>0</v>
      </c>
      <c r="Q70" s="272" t="n">
        <f aca="false">IF($N70=0,0,Q$59*$N70)</f>
        <v>0</v>
      </c>
      <c r="R70" s="272" t="n">
        <f aca="false">IF($N70=0,0,R$59*$N70)</f>
        <v>0</v>
      </c>
      <c r="S70" s="272" t="n">
        <f aca="false">IF($N70=0,0,S$59*$N70)</f>
        <v>0</v>
      </c>
      <c r="T70" s="272" t="n">
        <f aca="false">IF($N70=0,0,T$59*$N70)</f>
        <v>0</v>
      </c>
      <c r="U70" s="272" t="n">
        <f aca="false">IF($N70=0,0,U$59*$N70)</f>
        <v>0</v>
      </c>
      <c r="V70" s="272" t="n">
        <f aca="false">IF($N70=0,0,V$59*$N70)</f>
        <v>0</v>
      </c>
      <c r="W70" s="272" t="n">
        <f aca="false">IF($N70=0,0,W$59*$N70)</f>
        <v>0</v>
      </c>
      <c r="X70" s="272" t="n">
        <f aca="false">IF($N70=0,0,X$59*$N70)</f>
        <v>0</v>
      </c>
      <c r="Y70" s="272" t="n">
        <f aca="false">IF($N70=0,0,Y$59*$N70)</f>
        <v>0</v>
      </c>
      <c r="Z70" s="272" t="n">
        <f aca="false">IF($N70=0,0,Z$59*$N70)</f>
        <v>0</v>
      </c>
      <c r="AA70" s="272" t="n">
        <f aca="false">SUM(O70:Z70)</f>
        <v>0</v>
      </c>
      <c r="AC70" s="272" t="n">
        <f aca="false">$AA70-E70</f>
        <v>0</v>
      </c>
      <c r="AE70" s="272" t="n">
        <f aca="false">$AA70-I70</f>
        <v>0</v>
      </c>
      <c r="AF70" s="267"/>
      <c r="AG70" s="272" t="n">
        <f aca="false">$AA70-M70</f>
        <v>0</v>
      </c>
    </row>
    <row r="71" customFormat="false" ht="12.75" hidden="false" customHeight="false" outlineLevel="0" collapsed="false">
      <c r="B71" s="303" t="s">
        <v>286</v>
      </c>
      <c r="C71" s="304"/>
      <c r="E71" s="272" t="n">
        <v>0</v>
      </c>
      <c r="F71" s="271"/>
      <c r="G71" s="270"/>
      <c r="I71" s="270" t="n">
        <f aca="false">E71+G71</f>
        <v>0</v>
      </c>
      <c r="K71" s="270"/>
      <c r="M71" s="270" t="n">
        <f aca="false">I71+K71</f>
        <v>0</v>
      </c>
      <c r="N71" s="305" t="n">
        <v>0</v>
      </c>
      <c r="O71" s="272" t="n">
        <f aca="false">IF($N71=0,0,O$59*$N71)</f>
        <v>0</v>
      </c>
      <c r="P71" s="272" t="n">
        <f aca="false">IF($N71=0,0,P$59*$N71)</f>
        <v>0</v>
      </c>
      <c r="Q71" s="272" t="n">
        <f aca="false">IF($N71=0,0,Q$59*$N71)</f>
        <v>0</v>
      </c>
      <c r="R71" s="272" t="n">
        <f aca="false">IF($N71=0,0,R$59*$N71)</f>
        <v>0</v>
      </c>
      <c r="S71" s="272" t="n">
        <f aca="false">IF($N71=0,0,S$59*$N71)</f>
        <v>0</v>
      </c>
      <c r="T71" s="272" t="n">
        <f aca="false">IF($N71=0,0,T$59*$N71)</f>
        <v>0</v>
      </c>
      <c r="U71" s="272" t="n">
        <f aca="false">IF($N71=0,0,U$59*$N71)</f>
        <v>0</v>
      </c>
      <c r="V71" s="272" t="n">
        <f aca="false">IF($N71=0,0,V$59*$N71)</f>
        <v>0</v>
      </c>
      <c r="W71" s="272" t="n">
        <f aca="false">IF($N71=0,0,W$59*$N71)</f>
        <v>0</v>
      </c>
      <c r="X71" s="272" t="n">
        <f aca="false">IF($N71=0,0,X$59*$N71)</f>
        <v>0</v>
      </c>
      <c r="Y71" s="272" t="n">
        <f aca="false">IF($N71=0,0,Y$59*$N71)</f>
        <v>0</v>
      </c>
      <c r="Z71" s="272" t="n">
        <f aca="false">IF($N71=0,0,Z$59*$N71)</f>
        <v>0</v>
      </c>
      <c r="AA71" s="272" t="n">
        <f aca="false">SUM(O71:Z71)</f>
        <v>0</v>
      </c>
      <c r="AC71" s="272" t="n">
        <f aca="false">$AA71-E71</f>
        <v>0</v>
      </c>
      <c r="AE71" s="272" t="n">
        <f aca="false">$AA71-I71</f>
        <v>0</v>
      </c>
      <c r="AF71" s="267"/>
      <c r="AG71" s="272" t="n">
        <f aca="false">$AA71-M71</f>
        <v>0</v>
      </c>
    </row>
    <row r="72" customFormat="false" ht="12.75" hidden="false" customHeight="false" outlineLevel="0" collapsed="false">
      <c r="B72" s="303" t="s">
        <v>287</v>
      </c>
      <c r="C72" s="304"/>
      <c r="E72" s="272" t="n">
        <f aca="false">0.0918*E59</f>
        <v>38594.097</v>
      </c>
      <c r="F72" s="271"/>
      <c r="G72" s="270"/>
      <c r="I72" s="270" t="n">
        <f aca="false">E72+G72</f>
        <v>38594.097</v>
      </c>
      <c r="K72" s="270"/>
      <c r="M72" s="270" t="n">
        <f aca="false">I72+K72</f>
        <v>38594.097</v>
      </c>
      <c r="N72" s="305" t="n">
        <v>0.05</v>
      </c>
      <c r="O72" s="272" t="n">
        <f aca="false">IF($N72=0,0,O$59*$N72)</f>
        <v>1781.86135</v>
      </c>
      <c r="P72" s="272" t="n">
        <f aca="false">IF($N72=0,0,P$59*$N72)</f>
        <v>1850.37226926756</v>
      </c>
      <c r="Q72" s="272" t="n">
        <f aca="false">IF($N72=0,0,Q$59*$N72)</f>
        <v>1726.84468333333</v>
      </c>
      <c r="R72" s="272" t="n">
        <f aca="false">IF($N72=0,0,R$59*$N72)</f>
        <v>1726.84468333333</v>
      </c>
      <c r="S72" s="272" t="n">
        <f aca="false">IF($N72=0,0,S$59*$N72)</f>
        <v>1726.84468333333</v>
      </c>
      <c r="T72" s="272" t="n">
        <f aca="false">IF($N72=0,0,T$59*$N72)</f>
        <v>1756.84468333333</v>
      </c>
      <c r="U72" s="272" t="n">
        <f aca="false">IF($N72=0,0,U$59*$N72)</f>
        <v>1726.84468333333</v>
      </c>
      <c r="V72" s="272" t="n">
        <f aca="false">IF($N72=0,0,V$59*$N72)</f>
        <v>1786.84468333333</v>
      </c>
      <c r="W72" s="272" t="n">
        <f aca="false">IF($N72=0,0,W$59*$N72)</f>
        <v>1756.84468333333</v>
      </c>
      <c r="X72" s="272" t="n">
        <f aca="false">IF($N72=0,0,X$59*$N72)</f>
        <v>1726.84468333333</v>
      </c>
      <c r="Y72" s="272" t="n">
        <f aca="false">IF($N72=0,0,Y$59*$N72)</f>
        <v>1726.84468333333</v>
      </c>
      <c r="Z72" s="272" t="n">
        <f aca="false">IF($N72=0,0,Z$59*$N72)</f>
        <v>1726.89468333333</v>
      </c>
      <c r="AA72" s="272" t="n">
        <f aca="false">SUM(O72:Z72)</f>
        <v>21020.7304526009</v>
      </c>
      <c r="AC72" s="272" t="n">
        <f aca="false">$AA72-E72</f>
        <v>-17573.3665473991</v>
      </c>
      <c r="AE72" s="272" t="n">
        <f aca="false">$AA72-I72</f>
        <v>-17573.3665473991</v>
      </c>
      <c r="AF72" s="267"/>
      <c r="AG72" s="272" t="n">
        <f aca="false">$AA72-M72</f>
        <v>-17573.3665473991</v>
      </c>
    </row>
    <row r="73" customFormat="false" ht="12.75" hidden="false" customHeight="false" outlineLevel="0" collapsed="false">
      <c r="B73" s="303" t="s">
        <v>288</v>
      </c>
      <c r="C73" s="304"/>
      <c r="E73" s="272" t="n">
        <v>0</v>
      </c>
      <c r="F73" s="271"/>
      <c r="G73" s="270"/>
      <c r="I73" s="270" t="n">
        <f aca="false">E73+G73</f>
        <v>0</v>
      </c>
      <c r="K73" s="270"/>
      <c r="M73" s="270" t="n">
        <f aca="false">I73+K73</f>
        <v>0</v>
      </c>
      <c r="N73" s="305" t="n">
        <v>0</v>
      </c>
      <c r="O73" s="272" t="n">
        <f aca="false">IF($N73=0,0,O$59*$N73)</f>
        <v>0</v>
      </c>
      <c r="P73" s="272" t="n">
        <f aca="false">IF($N73=0,0,P$59*$N73)</f>
        <v>0</v>
      </c>
      <c r="Q73" s="272" t="n">
        <f aca="false">IF($N73=0,0,Q$59*$N73)</f>
        <v>0</v>
      </c>
      <c r="R73" s="272" t="n">
        <f aca="false">IF($N73=0,0,R$59*$N73)</f>
        <v>0</v>
      </c>
      <c r="S73" s="272" t="n">
        <f aca="false">IF($N73=0,0,S$59*$N73)</f>
        <v>0</v>
      </c>
      <c r="T73" s="272" t="n">
        <f aca="false">IF($N73=0,0,T$59*$N73)</f>
        <v>0</v>
      </c>
      <c r="U73" s="272" t="n">
        <f aca="false">IF($N73=0,0,U$59*$N73)</f>
        <v>0</v>
      </c>
      <c r="V73" s="272" t="n">
        <f aca="false">IF($N73=0,0,V$59*$N73)</f>
        <v>0</v>
      </c>
      <c r="W73" s="272" t="n">
        <f aca="false">IF($N73=0,0,W$59*$N73)</f>
        <v>0</v>
      </c>
      <c r="X73" s="272" t="n">
        <f aca="false">IF($N73=0,0,X$59*$N73)</f>
        <v>0</v>
      </c>
      <c r="Y73" s="272" t="n">
        <f aca="false">IF($N73=0,0,Y$59*$N73)</f>
        <v>0</v>
      </c>
      <c r="Z73" s="272" t="n">
        <f aca="false">IF($N73=0,0,Z$59*$N73)</f>
        <v>0</v>
      </c>
      <c r="AA73" s="272" t="n">
        <f aca="false">SUM(O73:Z73)</f>
        <v>0</v>
      </c>
      <c r="AC73" s="272" t="n">
        <f aca="false">$AA73-E73</f>
        <v>0</v>
      </c>
      <c r="AE73" s="272" t="n">
        <f aca="false">$AA73-I73</f>
        <v>0</v>
      </c>
      <c r="AF73" s="267"/>
      <c r="AG73" s="272" t="n">
        <f aca="false">$AA73-M73</f>
        <v>0</v>
      </c>
    </row>
    <row r="74" customFormat="false" ht="12.75" hidden="false" customHeight="false" outlineLevel="0" collapsed="false">
      <c r="B74" s="303" t="s">
        <v>289</v>
      </c>
      <c r="C74" s="304"/>
      <c r="E74" s="272" t="n">
        <v>0</v>
      </c>
      <c r="F74" s="271"/>
      <c r="G74" s="270"/>
      <c r="I74" s="270" t="n">
        <f aca="false">E74+G74</f>
        <v>0</v>
      </c>
      <c r="K74" s="270"/>
      <c r="M74" s="270" t="n">
        <f aca="false">I74+K74</f>
        <v>0</v>
      </c>
      <c r="N74" s="305" t="n">
        <v>0</v>
      </c>
      <c r="O74" s="272" t="n">
        <f aca="false">IF($N74=0,0,O$59*$N74)</f>
        <v>0</v>
      </c>
      <c r="P74" s="272" t="n">
        <f aca="false">IF($N74=0,0,P$59*$N74)</f>
        <v>0</v>
      </c>
      <c r="Q74" s="272" t="n">
        <f aca="false">IF($N74=0,0,Q$59*$N74)</f>
        <v>0</v>
      </c>
      <c r="R74" s="272" t="n">
        <f aca="false">IF($N74=0,0,R$59*$N74)</f>
        <v>0</v>
      </c>
      <c r="S74" s="272" t="n">
        <f aca="false">IF($N74=0,0,S$59*$N74)</f>
        <v>0</v>
      </c>
      <c r="T74" s="272" t="n">
        <f aca="false">IF($N74=0,0,T$59*$N74)</f>
        <v>0</v>
      </c>
      <c r="U74" s="272" t="n">
        <f aca="false">IF($N74=0,0,U$59*$N74)</f>
        <v>0</v>
      </c>
      <c r="V74" s="272" t="n">
        <f aca="false">IF($N74=0,0,V$59*$N74)</f>
        <v>0</v>
      </c>
      <c r="W74" s="272" t="n">
        <f aca="false">IF($N74=0,0,W$59*$N74)</f>
        <v>0</v>
      </c>
      <c r="X74" s="272" t="n">
        <f aca="false">IF($N74=0,0,X$59*$N74)</f>
        <v>0</v>
      </c>
      <c r="Y74" s="272" t="n">
        <f aca="false">IF($N74=0,0,Y$59*$N74)</f>
        <v>0</v>
      </c>
      <c r="Z74" s="272" t="n">
        <f aca="false">IF($N74=0,0,Z$59*$N74)</f>
        <v>0</v>
      </c>
      <c r="AA74" s="272" t="n">
        <f aca="false">SUM(O74:Z74)</f>
        <v>0</v>
      </c>
      <c r="AC74" s="272" t="n">
        <f aca="false">$AA74-E74</f>
        <v>0</v>
      </c>
      <c r="AE74" s="272" t="n">
        <f aca="false">$AA74-I74</f>
        <v>0</v>
      </c>
      <c r="AF74" s="267"/>
      <c r="AG74" s="272" t="n">
        <f aca="false">$AA74-M74</f>
        <v>0</v>
      </c>
    </row>
    <row r="75" customFormat="false" ht="12.75" hidden="false" customHeight="false" outlineLevel="0" collapsed="false">
      <c r="B75" s="303" t="s">
        <v>290</v>
      </c>
      <c r="C75" s="304"/>
      <c r="E75" s="272" t="n">
        <v>0</v>
      </c>
      <c r="F75" s="271"/>
      <c r="G75" s="270"/>
      <c r="I75" s="270" t="n">
        <f aca="false">E75+G75</f>
        <v>0</v>
      </c>
      <c r="K75" s="270"/>
      <c r="M75" s="270" t="n">
        <f aca="false">I75+K75</f>
        <v>0</v>
      </c>
      <c r="N75" s="305" t="n">
        <v>0</v>
      </c>
      <c r="O75" s="272" t="n">
        <f aca="false">IF($N75=0,0,O$59*$N75)</f>
        <v>0</v>
      </c>
      <c r="P75" s="272" t="n">
        <f aca="false">IF($N75=0,0,P$59*$N75)</f>
        <v>0</v>
      </c>
      <c r="Q75" s="272" t="n">
        <f aca="false">IF($N75=0,0,Q$59*$N75)</f>
        <v>0</v>
      </c>
      <c r="R75" s="272" t="n">
        <f aca="false">IF($N75=0,0,R$59*$N75)</f>
        <v>0</v>
      </c>
      <c r="S75" s="272" t="n">
        <f aca="false">IF($N75=0,0,S$59*$N75)</f>
        <v>0</v>
      </c>
      <c r="T75" s="272" t="n">
        <f aca="false">IF($N75=0,0,T$59*$N75)</f>
        <v>0</v>
      </c>
      <c r="U75" s="272" t="n">
        <f aca="false">IF($N75=0,0,U$59*$N75)</f>
        <v>0</v>
      </c>
      <c r="V75" s="272" t="n">
        <f aca="false">IF($N75=0,0,V$59*$N75)</f>
        <v>0</v>
      </c>
      <c r="W75" s="272" t="n">
        <f aca="false">IF($N75=0,0,W$59*$N75)</f>
        <v>0</v>
      </c>
      <c r="X75" s="272" t="n">
        <f aca="false">IF($N75=0,0,X$59*$N75)</f>
        <v>0</v>
      </c>
      <c r="Y75" s="272" t="n">
        <f aca="false">IF($N75=0,0,Y$59*$N75)</f>
        <v>0</v>
      </c>
      <c r="Z75" s="272" t="n">
        <f aca="false">IF($N75=0,0,Z$59*$N75)</f>
        <v>0</v>
      </c>
      <c r="AA75" s="272" t="n">
        <f aca="false">SUM(O75:Z75)</f>
        <v>0</v>
      </c>
      <c r="AC75" s="272" t="n">
        <f aca="false">$AA75-E75</f>
        <v>0</v>
      </c>
      <c r="AE75" s="272" t="n">
        <f aca="false">$AA75-I75</f>
        <v>0</v>
      </c>
      <c r="AF75" s="267"/>
      <c r="AG75" s="272" t="n">
        <f aca="false">$AA75-M75</f>
        <v>0</v>
      </c>
    </row>
    <row r="76" customFormat="false" ht="12.75" hidden="false" customHeight="false" outlineLevel="0" collapsed="false">
      <c r="B76" s="303" t="s">
        <v>291</v>
      </c>
      <c r="C76" s="304"/>
      <c r="E76" s="272" t="n">
        <v>0</v>
      </c>
      <c r="F76" s="271"/>
      <c r="G76" s="270"/>
      <c r="I76" s="270" t="n">
        <f aca="false">E76+G76</f>
        <v>0</v>
      </c>
      <c r="K76" s="270"/>
      <c r="M76" s="270" t="n">
        <f aca="false">I76+K76</f>
        <v>0</v>
      </c>
      <c r="N76" s="305" t="n">
        <v>0</v>
      </c>
      <c r="O76" s="272" t="n">
        <f aca="false">IF($N76=0,0,O$59*$N76)</f>
        <v>0</v>
      </c>
      <c r="P76" s="272" t="n">
        <f aca="false">IF($N76=0,0,P$59*$N76)</f>
        <v>0</v>
      </c>
      <c r="Q76" s="272" t="n">
        <f aca="false">IF($N76=0,0,Q$59*$N76)</f>
        <v>0</v>
      </c>
      <c r="R76" s="272" t="n">
        <f aca="false">IF($N76=0,0,R$59*$N76)</f>
        <v>0</v>
      </c>
      <c r="S76" s="272" t="n">
        <f aca="false">IF($N76=0,0,S$59*$N76)</f>
        <v>0</v>
      </c>
      <c r="T76" s="272" t="n">
        <f aca="false">IF($N76=0,0,T$59*$N76)</f>
        <v>0</v>
      </c>
      <c r="U76" s="272" t="n">
        <f aca="false">IF($N76=0,0,U$59*$N76)</f>
        <v>0</v>
      </c>
      <c r="V76" s="272" t="n">
        <f aca="false">IF($N76=0,0,V$59*$N76)</f>
        <v>0</v>
      </c>
      <c r="W76" s="272" t="n">
        <f aca="false">IF($N76=0,0,W$59*$N76)</f>
        <v>0</v>
      </c>
      <c r="X76" s="272" t="n">
        <f aca="false">IF($N76=0,0,X$59*$N76)</f>
        <v>0</v>
      </c>
      <c r="Y76" s="272" t="n">
        <f aca="false">IF($N76=0,0,Y$59*$N76)</f>
        <v>0</v>
      </c>
      <c r="Z76" s="272" t="n">
        <f aca="false">IF($N76=0,0,Z$59*$N76)</f>
        <v>0</v>
      </c>
      <c r="AA76" s="272" t="n">
        <f aca="false">SUM(O76:Z76)</f>
        <v>0</v>
      </c>
      <c r="AC76" s="272" t="n">
        <f aca="false">$AA76-E76</f>
        <v>0</v>
      </c>
      <c r="AE76" s="272" t="n">
        <f aca="false">$AA76-I76</f>
        <v>0</v>
      </c>
      <c r="AF76" s="267"/>
      <c r="AG76" s="272" t="n">
        <f aca="false">$AA76-M76</f>
        <v>0</v>
      </c>
    </row>
    <row r="77" customFormat="false" ht="12.75" hidden="false" customHeight="false" outlineLevel="0" collapsed="false">
      <c r="B77" s="303" t="s">
        <v>292</v>
      </c>
      <c r="C77" s="304"/>
      <c r="E77" s="272" t="n">
        <v>0</v>
      </c>
      <c r="F77" s="271"/>
      <c r="G77" s="270"/>
      <c r="I77" s="270" t="n">
        <f aca="false">E77+G77</f>
        <v>0</v>
      </c>
      <c r="K77" s="270"/>
      <c r="M77" s="270" t="n">
        <f aca="false">I77+K77</f>
        <v>0</v>
      </c>
      <c r="N77" s="305" t="n">
        <v>0.15</v>
      </c>
      <c r="O77" s="272" t="n">
        <f aca="false">IF($N77=0,0,O$59*$N77)</f>
        <v>5345.58405</v>
      </c>
      <c r="P77" s="272" t="n">
        <f aca="false">IF($N77=0,0,P$59*$N77)</f>
        <v>5551.11680780267</v>
      </c>
      <c r="Q77" s="272" t="n">
        <f aca="false">IF($N77=0,0,Q$59*$N77)</f>
        <v>5180.53405</v>
      </c>
      <c r="R77" s="272" t="n">
        <f aca="false">IF($N77=0,0,R$59*$N77)</f>
        <v>5180.53405</v>
      </c>
      <c r="S77" s="272" t="n">
        <f aca="false">IF($N77=0,0,S$59*$N77)</f>
        <v>5180.53405</v>
      </c>
      <c r="T77" s="272" t="n">
        <f aca="false">IF($N77=0,0,T$59*$N77)</f>
        <v>5270.53405</v>
      </c>
      <c r="U77" s="272" t="n">
        <f aca="false">IF($N77=0,0,U$59*$N77)</f>
        <v>5180.53405</v>
      </c>
      <c r="V77" s="272" t="n">
        <f aca="false">IF($N77=0,0,V$59*$N77)</f>
        <v>5360.53405</v>
      </c>
      <c r="W77" s="272" t="n">
        <f aca="false">IF($N77=0,0,W$59*$N77)</f>
        <v>5270.53405</v>
      </c>
      <c r="X77" s="272" t="n">
        <f aca="false">IF($N77=0,0,X$59*$N77)</f>
        <v>5180.53405</v>
      </c>
      <c r="Y77" s="272" t="n">
        <f aca="false">IF($N77=0,0,Y$59*$N77)</f>
        <v>5180.53405</v>
      </c>
      <c r="Z77" s="272" t="n">
        <f aca="false">IF($N77=0,0,Z$59*$N77)</f>
        <v>5180.68405</v>
      </c>
      <c r="AA77" s="272" t="n">
        <f aca="false">SUM(O77:Z77)</f>
        <v>63062.1913578027</v>
      </c>
      <c r="AC77" s="272" t="n">
        <f aca="false">$AA77-E77</f>
        <v>63062.1913578027</v>
      </c>
      <c r="AE77" s="272" t="n">
        <f aca="false">$AA77-I77</f>
        <v>63062.1913578027</v>
      </c>
      <c r="AF77" s="267"/>
      <c r="AG77" s="272" t="n">
        <f aca="false">$AA77-M77</f>
        <v>63062.1913578027</v>
      </c>
    </row>
    <row r="78" customFormat="false" ht="12.75" hidden="false" customHeight="false" outlineLevel="0" collapsed="false">
      <c r="B78" s="303" t="s">
        <v>293</v>
      </c>
      <c r="C78" s="304"/>
      <c r="E78" s="272" t="n">
        <v>0</v>
      </c>
      <c r="F78" s="271"/>
      <c r="G78" s="270"/>
      <c r="I78" s="270" t="n">
        <f aca="false">E78+G78</f>
        <v>0</v>
      </c>
      <c r="K78" s="270"/>
      <c r="M78" s="270" t="n">
        <f aca="false">I78+K78</f>
        <v>0</v>
      </c>
      <c r="N78" s="305" t="n">
        <v>0</v>
      </c>
      <c r="O78" s="272" t="n">
        <f aca="false">IF($N78=0,0,O$59*$N78)</f>
        <v>0</v>
      </c>
      <c r="P78" s="272" t="n">
        <f aca="false">IF($N78=0,0,P$59*$N78)</f>
        <v>0</v>
      </c>
      <c r="Q78" s="272" t="n">
        <f aca="false">IF($N78=0,0,Q$59*$N78)</f>
        <v>0</v>
      </c>
      <c r="R78" s="272" t="n">
        <f aca="false">IF($N78=0,0,R$59*$N78)</f>
        <v>0</v>
      </c>
      <c r="S78" s="272" t="n">
        <f aca="false">IF($N78=0,0,S$59*$N78)</f>
        <v>0</v>
      </c>
      <c r="T78" s="272" t="n">
        <f aca="false">IF($N78=0,0,T$59*$N78)</f>
        <v>0</v>
      </c>
      <c r="U78" s="272" t="n">
        <f aca="false">IF($N78=0,0,U$59*$N78)</f>
        <v>0</v>
      </c>
      <c r="V78" s="272" t="n">
        <f aca="false">IF($N78=0,0,V$59*$N78)</f>
        <v>0</v>
      </c>
      <c r="W78" s="272" t="n">
        <f aca="false">IF($N78=0,0,W$59*$N78)</f>
        <v>0</v>
      </c>
      <c r="X78" s="272" t="n">
        <f aca="false">IF($N78=0,0,X$59*$N78)</f>
        <v>0</v>
      </c>
      <c r="Y78" s="272" t="n">
        <f aca="false">IF($N78=0,0,Y$59*$N78)</f>
        <v>0</v>
      </c>
      <c r="Z78" s="272" t="n">
        <f aca="false">IF($N78=0,0,Z$59*$N78)</f>
        <v>0</v>
      </c>
      <c r="AA78" s="272" t="n">
        <f aca="false">SUM(O78:Z78)</f>
        <v>0</v>
      </c>
      <c r="AC78" s="272" t="n">
        <f aca="false">$AA78-E78</f>
        <v>0</v>
      </c>
      <c r="AE78" s="272" t="n">
        <f aca="false">$AA78-I78</f>
        <v>0</v>
      </c>
      <c r="AF78" s="267"/>
      <c r="AG78" s="272" t="n">
        <f aca="false">$AA78-M78</f>
        <v>0</v>
      </c>
    </row>
    <row r="79" customFormat="false" ht="12.75" hidden="false" customHeight="false" outlineLevel="0" collapsed="false">
      <c r="B79" s="303" t="s">
        <v>294</v>
      </c>
      <c r="C79" s="304"/>
      <c r="E79" s="272" t="n">
        <f aca="false">0.035*E59</f>
        <v>14714.525</v>
      </c>
      <c r="F79" s="271"/>
      <c r="G79" s="270"/>
      <c r="I79" s="270" t="n">
        <f aca="false">E79+G79</f>
        <v>14714.525</v>
      </c>
      <c r="K79" s="270" t="n">
        <v>7821</v>
      </c>
      <c r="M79" s="270" t="n">
        <f aca="false">I79+K79</f>
        <v>22535.525</v>
      </c>
      <c r="N79" s="305" t="n">
        <v>0</v>
      </c>
      <c r="O79" s="272" t="n">
        <f aca="false">IF($N79=0,0,O$59*$N79)</f>
        <v>0</v>
      </c>
      <c r="P79" s="272" t="n">
        <f aca="false">IF($N79=0,0,P$59*$N79)</f>
        <v>0</v>
      </c>
      <c r="Q79" s="272" t="n">
        <f aca="false">IF($N79=0,0,Q$59*$N79)</f>
        <v>0</v>
      </c>
      <c r="R79" s="272" t="n">
        <f aca="false">IF($N79=0,0,R$59*$N79)</f>
        <v>0</v>
      </c>
      <c r="S79" s="272" t="n">
        <f aca="false">IF($N79=0,0,S$59*$N79)</f>
        <v>0</v>
      </c>
      <c r="T79" s="272" t="n">
        <f aca="false">IF($N79=0,0,T$59*$N79)</f>
        <v>0</v>
      </c>
      <c r="U79" s="272" t="n">
        <f aca="false">IF($N79=0,0,U$59*$N79)</f>
        <v>0</v>
      </c>
      <c r="V79" s="272" t="n">
        <f aca="false">IF($N79=0,0,V$59*$N79)</f>
        <v>0</v>
      </c>
      <c r="W79" s="272" t="n">
        <f aca="false">IF($N79=0,0,W$59*$N79)</f>
        <v>0</v>
      </c>
      <c r="X79" s="272" t="n">
        <f aca="false">IF($N79=0,0,X$59*$N79)</f>
        <v>0</v>
      </c>
      <c r="Y79" s="272" t="n">
        <f aca="false">IF($N79=0,0,Y$59*$N79)</f>
        <v>0</v>
      </c>
      <c r="Z79" s="272" t="n">
        <f aca="false">IF($N79=0,0,Z$59*$N79)</f>
        <v>0</v>
      </c>
      <c r="AA79" s="272" t="n">
        <f aca="false">SUM(O79:Z79)</f>
        <v>0</v>
      </c>
      <c r="AC79" s="272" t="n">
        <f aca="false">$AA79-E79</f>
        <v>-14714.525</v>
      </c>
      <c r="AE79" s="272" t="n">
        <f aca="false">$AA79-I79</f>
        <v>-14714.525</v>
      </c>
      <c r="AF79" s="267"/>
      <c r="AG79" s="272" t="n">
        <f aca="false">$AA79-M79</f>
        <v>-22535.525</v>
      </c>
    </row>
    <row r="80" customFormat="false" ht="12.75" hidden="false" customHeight="false" outlineLevel="0" collapsed="false">
      <c r="B80" s="303" t="s">
        <v>295</v>
      </c>
      <c r="C80" s="304"/>
      <c r="E80" s="272" t="n">
        <v>0</v>
      </c>
      <c r="F80" s="271"/>
      <c r="G80" s="270"/>
      <c r="I80" s="270" t="n">
        <f aca="false">E80+G80</f>
        <v>0</v>
      </c>
      <c r="K80" s="270"/>
      <c r="M80" s="270" t="n">
        <f aca="false">I80+K80</f>
        <v>0</v>
      </c>
      <c r="N80" s="305" t="n">
        <v>0</v>
      </c>
      <c r="O80" s="272" t="n">
        <f aca="false">IF($N80=0,0,O$59*$N80)</f>
        <v>0</v>
      </c>
      <c r="P80" s="272" t="n">
        <f aca="false">IF($N80=0,0,P$59*$N80)</f>
        <v>0</v>
      </c>
      <c r="Q80" s="272" t="n">
        <f aca="false">IF($N80=0,0,Q$59*$N80)</f>
        <v>0</v>
      </c>
      <c r="R80" s="272" t="n">
        <f aca="false">IF($N80=0,0,R$59*$N80)</f>
        <v>0</v>
      </c>
      <c r="S80" s="272" t="n">
        <f aca="false">IF($N80=0,0,S$59*$N80)</f>
        <v>0</v>
      </c>
      <c r="T80" s="272" t="n">
        <f aca="false">IF($N80=0,0,T$59*$N80)</f>
        <v>0</v>
      </c>
      <c r="U80" s="272" t="n">
        <f aca="false">IF($N80=0,0,U$59*$N80)</f>
        <v>0</v>
      </c>
      <c r="V80" s="272" t="n">
        <f aca="false">IF($N80=0,0,V$59*$N80)</f>
        <v>0</v>
      </c>
      <c r="W80" s="272" t="n">
        <f aca="false">IF($N80=0,0,W$59*$N80)</f>
        <v>0</v>
      </c>
      <c r="X80" s="272" t="n">
        <f aca="false">IF($N80=0,0,X$59*$N80)</f>
        <v>0</v>
      </c>
      <c r="Y80" s="272" t="n">
        <f aca="false">IF($N80=0,0,Y$59*$N80)</f>
        <v>0</v>
      </c>
      <c r="Z80" s="272" t="n">
        <f aca="false">IF($N80=0,0,Z$59*$N80)</f>
        <v>0</v>
      </c>
      <c r="AA80" s="272" t="n">
        <f aca="false">SUM(O80:Z80)</f>
        <v>0</v>
      </c>
      <c r="AC80" s="272" t="n">
        <f aca="false">$AA80-E80</f>
        <v>0</v>
      </c>
      <c r="AE80" s="272" t="n">
        <f aca="false">$AA80-I80</f>
        <v>0</v>
      </c>
      <c r="AF80" s="267"/>
      <c r="AG80" s="272" t="n">
        <f aca="false">$AA80-M80</f>
        <v>0</v>
      </c>
    </row>
    <row r="81" customFormat="false" ht="12.75" hidden="false" customHeight="false" outlineLevel="0" collapsed="false">
      <c r="B81" s="303" t="s">
        <v>296</v>
      </c>
      <c r="C81" s="304"/>
      <c r="E81" s="272" t="n">
        <v>0</v>
      </c>
      <c r="F81" s="271"/>
      <c r="G81" s="270"/>
      <c r="I81" s="270" t="n">
        <f aca="false">E81+G81</f>
        <v>0</v>
      </c>
      <c r="K81" s="270"/>
      <c r="M81" s="270" t="n">
        <f aca="false">I81+K81</f>
        <v>0</v>
      </c>
      <c r="N81" s="305" t="n">
        <v>0</v>
      </c>
      <c r="O81" s="272" t="n">
        <f aca="false">IF($N81=0,0,O$59*$N81)</f>
        <v>0</v>
      </c>
      <c r="P81" s="272" t="n">
        <f aca="false">IF($N81=0,0,P$59*$N81)</f>
        <v>0</v>
      </c>
      <c r="Q81" s="272" t="n">
        <f aca="false">IF($N81=0,0,Q$59*$N81)</f>
        <v>0</v>
      </c>
      <c r="R81" s="272" t="n">
        <f aca="false">IF($N81=0,0,R$59*$N81)</f>
        <v>0</v>
      </c>
      <c r="S81" s="272" t="n">
        <f aca="false">IF($N81=0,0,S$59*$N81)</f>
        <v>0</v>
      </c>
      <c r="T81" s="272" t="n">
        <f aca="false">IF($N81=0,0,T$59*$N81)</f>
        <v>0</v>
      </c>
      <c r="U81" s="272" t="n">
        <f aca="false">IF($N81=0,0,U$59*$N81)</f>
        <v>0</v>
      </c>
      <c r="V81" s="272" t="n">
        <f aca="false">IF($N81=0,0,V$59*$N81)</f>
        <v>0</v>
      </c>
      <c r="W81" s="272" t="n">
        <f aca="false">IF($N81=0,0,W$59*$N81)</f>
        <v>0</v>
      </c>
      <c r="X81" s="272" t="n">
        <f aca="false">IF($N81=0,0,X$59*$N81)</f>
        <v>0</v>
      </c>
      <c r="Y81" s="272" t="n">
        <f aca="false">IF($N81=0,0,Y$59*$N81)</f>
        <v>0</v>
      </c>
      <c r="Z81" s="272" t="n">
        <f aca="false">IF($N81=0,0,Z$59*$N81)</f>
        <v>0</v>
      </c>
      <c r="AA81" s="272" t="n">
        <f aca="false">SUM(O81:Z81)</f>
        <v>0</v>
      </c>
      <c r="AC81" s="272" t="n">
        <f aca="false">$AA81-E81</f>
        <v>0</v>
      </c>
      <c r="AE81" s="272" t="n">
        <f aca="false">$AA81-I81</f>
        <v>0</v>
      </c>
      <c r="AF81" s="267"/>
      <c r="AG81" s="272" t="n">
        <f aca="false">$AA81-M81</f>
        <v>0</v>
      </c>
    </row>
    <row r="82" customFormat="false" ht="12.75" hidden="false" customHeight="false" outlineLevel="0" collapsed="false">
      <c r="B82" s="303" t="s">
        <v>297</v>
      </c>
      <c r="C82" s="304"/>
      <c r="E82" s="272" t="n">
        <v>0</v>
      </c>
      <c r="F82" s="271"/>
      <c r="G82" s="270"/>
      <c r="I82" s="270" t="n">
        <f aca="false">E82+G82</f>
        <v>0</v>
      </c>
      <c r="K82" s="270"/>
      <c r="M82" s="270" t="n">
        <f aca="false">I82+K82</f>
        <v>0</v>
      </c>
      <c r="N82" s="305" t="n">
        <v>0</v>
      </c>
      <c r="O82" s="272" t="n">
        <f aca="false">IF($N82=0,0,O$59*$N82)</f>
        <v>0</v>
      </c>
      <c r="P82" s="272" t="n">
        <f aca="false">IF($N82=0,0,P$59*$N82)</f>
        <v>0</v>
      </c>
      <c r="Q82" s="272" t="n">
        <f aca="false">IF($N82=0,0,Q$59*$N82)</f>
        <v>0</v>
      </c>
      <c r="R82" s="272" t="n">
        <f aca="false">IF($N82=0,0,R$59*$N82)</f>
        <v>0</v>
      </c>
      <c r="S82" s="272" t="n">
        <f aca="false">IF($N82=0,0,S$59*$N82)</f>
        <v>0</v>
      </c>
      <c r="T82" s="272" t="n">
        <f aca="false">IF($N82=0,0,T$59*$N82)</f>
        <v>0</v>
      </c>
      <c r="U82" s="272" t="n">
        <f aca="false">IF($N82=0,0,U$59*$N82)</f>
        <v>0</v>
      </c>
      <c r="V82" s="272" t="n">
        <f aca="false">IF($N82=0,0,V$59*$N82)</f>
        <v>0</v>
      </c>
      <c r="W82" s="272" t="n">
        <f aca="false">IF($N82=0,0,W$59*$N82)</f>
        <v>0</v>
      </c>
      <c r="X82" s="272" t="n">
        <f aca="false">IF($N82=0,0,X$59*$N82)</f>
        <v>0</v>
      </c>
      <c r="Y82" s="272" t="n">
        <f aca="false">IF($N82=0,0,Y$59*$N82)</f>
        <v>0</v>
      </c>
      <c r="Z82" s="272" t="n">
        <f aca="false">IF($N82=0,0,Z$59*$N82)</f>
        <v>0</v>
      </c>
      <c r="AA82" s="272" t="n">
        <f aca="false">SUM(O82:Z82)</f>
        <v>0</v>
      </c>
      <c r="AC82" s="272" t="n">
        <f aca="false">$AA82-E82</f>
        <v>0</v>
      </c>
      <c r="AE82" s="272" t="n">
        <f aca="false">$AA82-I82</f>
        <v>0</v>
      </c>
      <c r="AF82" s="267"/>
      <c r="AG82" s="272" t="n">
        <f aca="false">$AA82-M82</f>
        <v>0</v>
      </c>
    </row>
    <row r="83" customFormat="false" ht="12.75" hidden="false" customHeight="false" outlineLevel="0" collapsed="false">
      <c r="B83" s="303" t="s">
        <v>298</v>
      </c>
      <c r="C83" s="304"/>
      <c r="E83" s="272" t="n">
        <v>0</v>
      </c>
      <c r="F83" s="271"/>
      <c r="G83" s="270"/>
      <c r="I83" s="270" t="n">
        <f aca="false">E83+G83</f>
        <v>0</v>
      </c>
      <c r="K83" s="270"/>
      <c r="M83" s="270" t="n">
        <f aca="false">I83+K83</f>
        <v>0</v>
      </c>
      <c r="N83" s="305" t="n">
        <v>0</v>
      </c>
      <c r="O83" s="272" t="n">
        <f aca="false">IF($N83=0,0,O$59*$N83)</f>
        <v>0</v>
      </c>
      <c r="P83" s="272" t="n">
        <f aca="false">IF($N83=0,0,P$59*$N83)</f>
        <v>0</v>
      </c>
      <c r="Q83" s="272" t="n">
        <f aca="false">IF($N83=0,0,Q$59*$N83)</f>
        <v>0</v>
      </c>
      <c r="R83" s="272" t="n">
        <f aca="false">IF($N83=0,0,R$59*$N83)</f>
        <v>0</v>
      </c>
      <c r="S83" s="272" t="n">
        <f aca="false">IF($N83=0,0,S$59*$N83)</f>
        <v>0</v>
      </c>
      <c r="T83" s="272" t="n">
        <f aca="false">IF($N83=0,0,T$59*$N83)</f>
        <v>0</v>
      </c>
      <c r="U83" s="272" t="n">
        <f aca="false">IF($N83=0,0,U$59*$N83)</f>
        <v>0</v>
      </c>
      <c r="V83" s="272" t="n">
        <f aca="false">IF($N83=0,0,V$59*$N83)</f>
        <v>0</v>
      </c>
      <c r="W83" s="272" t="n">
        <f aca="false">IF($N83=0,0,W$59*$N83)</f>
        <v>0</v>
      </c>
      <c r="X83" s="272" t="n">
        <f aca="false">IF($N83=0,0,X$59*$N83)</f>
        <v>0</v>
      </c>
      <c r="Y83" s="272" t="n">
        <f aca="false">IF($N83=0,0,Y$59*$N83)</f>
        <v>0</v>
      </c>
      <c r="Z83" s="272" t="n">
        <f aca="false">IF($N83=0,0,Z$59*$N83)</f>
        <v>0</v>
      </c>
      <c r="AA83" s="272" t="n">
        <f aca="false">SUM(O83:Z83)</f>
        <v>0</v>
      </c>
      <c r="AC83" s="272" t="n">
        <f aca="false">$AA83-E83</f>
        <v>0</v>
      </c>
      <c r="AE83" s="272" t="n">
        <f aca="false">$AA83-I83</f>
        <v>0</v>
      </c>
      <c r="AF83" s="267"/>
      <c r="AG83" s="272" t="n">
        <f aca="false">$AA83-M83</f>
        <v>0</v>
      </c>
    </row>
    <row r="84" customFormat="false" ht="12.75" hidden="false" customHeight="false" outlineLevel="0" collapsed="false">
      <c r="B84" s="303" t="s">
        <v>299</v>
      </c>
      <c r="C84" s="304"/>
      <c r="E84" s="306" t="n">
        <f aca="false">0.05*E59</f>
        <v>21020.75</v>
      </c>
      <c r="F84" s="271"/>
      <c r="G84" s="270"/>
      <c r="I84" s="270" t="n">
        <f aca="false">E84+G84</f>
        <v>21020.75</v>
      </c>
      <c r="K84" s="270"/>
      <c r="M84" s="270" t="n">
        <f aca="false">I84+K84</f>
        <v>21020.75</v>
      </c>
      <c r="N84" s="305" t="n">
        <v>0</v>
      </c>
      <c r="O84" s="307"/>
      <c r="P84" s="307"/>
      <c r="Q84" s="307"/>
      <c r="R84" s="307"/>
      <c r="S84" s="307"/>
      <c r="T84" s="307"/>
      <c r="U84" s="307"/>
      <c r="V84" s="307"/>
      <c r="W84" s="307"/>
      <c r="X84" s="307"/>
      <c r="Y84" s="307"/>
      <c r="Z84" s="307"/>
      <c r="AA84" s="272" t="n">
        <f aca="false">SUM(O84:Z84)</f>
        <v>0</v>
      </c>
      <c r="AC84" s="272" t="n">
        <f aca="false">$AA84-E84</f>
        <v>-21020.75</v>
      </c>
      <c r="AE84" s="272" t="n">
        <f aca="false">$AA84-I84</f>
        <v>-21020.75</v>
      </c>
      <c r="AF84" s="267"/>
      <c r="AG84" s="272" t="n">
        <f aca="false">$AA84-M84</f>
        <v>-21020.75</v>
      </c>
    </row>
    <row r="85" customFormat="false" ht="12.75" hidden="false" customHeight="false" outlineLevel="0" collapsed="false">
      <c r="B85" s="303" t="s">
        <v>300</v>
      </c>
      <c r="C85" s="304"/>
      <c r="E85" s="272" t="n">
        <f aca="false">0.0401*E59</f>
        <v>16858.6415</v>
      </c>
      <c r="F85" s="271"/>
      <c r="G85" s="270"/>
      <c r="I85" s="270" t="n">
        <f aca="false">E85+G85</f>
        <v>16858.6415</v>
      </c>
      <c r="K85" s="270" t="n">
        <v>-7821</v>
      </c>
      <c r="M85" s="270" t="n">
        <f aca="false">I85+K85</f>
        <v>9037.6415</v>
      </c>
      <c r="N85" s="305" t="n">
        <v>0</v>
      </c>
      <c r="O85" s="307"/>
      <c r="P85" s="307"/>
      <c r="Q85" s="307"/>
      <c r="R85" s="307"/>
      <c r="S85" s="307"/>
      <c r="T85" s="307"/>
      <c r="U85" s="307"/>
      <c r="V85" s="307"/>
      <c r="W85" s="307"/>
      <c r="X85" s="307"/>
      <c r="Y85" s="307"/>
      <c r="Z85" s="307"/>
      <c r="AA85" s="272" t="n">
        <f aca="false">SUM(O85:Z85)</f>
        <v>0</v>
      </c>
      <c r="AC85" s="272" t="n">
        <f aca="false">$AA85-E85</f>
        <v>-16858.6415</v>
      </c>
      <c r="AE85" s="272" t="n">
        <f aca="false">$AA85-I85</f>
        <v>-16858.6415</v>
      </c>
      <c r="AF85" s="267"/>
      <c r="AG85" s="272" t="n">
        <f aca="false">$AA85-M85</f>
        <v>-9037.6415</v>
      </c>
    </row>
    <row r="86" customFormat="false" ht="13.5" hidden="false" customHeight="false" outlineLevel="0" collapsed="false">
      <c r="B86" s="303" t="s">
        <v>301</v>
      </c>
      <c r="C86" s="304"/>
      <c r="E86" s="308" t="n">
        <v>0</v>
      </c>
      <c r="F86" s="271"/>
      <c r="G86" s="309"/>
      <c r="I86" s="309" t="n">
        <v>0</v>
      </c>
      <c r="K86" s="309"/>
      <c r="M86" s="309" t="n">
        <v>0</v>
      </c>
      <c r="N86" s="310" t="n">
        <v>0</v>
      </c>
      <c r="O86" s="311"/>
      <c r="P86" s="311"/>
      <c r="Q86" s="311"/>
      <c r="R86" s="311"/>
      <c r="S86" s="311"/>
      <c r="T86" s="311"/>
      <c r="U86" s="311"/>
      <c r="V86" s="311"/>
      <c r="W86" s="311"/>
      <c r="X86" s="311"/>
      <c r="Y86" s="311"/>
      <c r="Z86" s="311"/>
      <c r="AA86" s="312" t="n">
        <f aca="false">SUM(O86:Z86)</f>
        <v>0</v>
      </c>
      <c r="AC86" s="312" t="n">
        <f aca="false">$AA86-E86</f>
        <v>0</v>
      </c>
      <c r="AE86" s="312" t="n">
        <f aca="false">$AA86-I86</f>
        <v>0</v>
      </c>
      <c r="AF86" s="267"/>
      <c r="AG86" s="312" t="n">
        <f aca="false">$AA86-M86</f>
        <v>0</v>
      </c>
    </row>
    <row r="87" customFormat="false" ht="13.5" hidden="false" customHeight="false" outlineLevel="0" collapsed="false">
      <c r="A87" s="48"/>
      <c r="B87" s="313" t="s">
        <v>302</v>
      </c>
      <c r="C87" s="314"/>
      <c r="D87" s="48"/>
      <c r="E87" s="315" t="n">
        <f aca="false">SUM(E65:E86)</f>
        <v>420415</v>
      </c>
      <c r="F87" s="280"/>
      <c r="G87" s="316" t="n">
        <f aca="false">SUM(G65:G86)</f>
        <v>0</v>
      </c>
      <c r="H87" s="317"/>
      <c r="I87" s="316" t="n">
        <f aca="false">SUM(I65:I86)</f>
        <v>420415</v>
      </c>
      <c r="J87" s="317"/>
      <c r="K87" s="316" t="n">
        <f aca="false">SUM(K65:K86)</f>
        <v>0</v>
      </c>
      <c r="L87" s="317"/>
      <c r="M87" s="316" t="n">
        <f aca="false">SUM(M65:M86)</f>
        <v>420415</v>
      </c>
      <c r="N87" s="318" t="n">
        <f aca="false">SUM(N65:N86)</f>
        <v>1</v>
      </c>
      <c r="O87" s="316" t="n">
        <f aca="false">SUM(O65:O86)</f>
        <v>35637.227</v>
      </c>
      <c r="P87" s="316" t="n">
        <f aca="false">SUM(P65:P86)</f>
        <v>37007.4453853511</v>
      </c>
      <c r="Q87" s="316" t="n">
        <f aca="false">SUM(Q65:Q86)</f>
        <v>34536.8936666667</v>
      </c>
      <c r="R87" s="316" t="n">
        <f aca="false">SUM(R65:R86)</f>
        <v>34536.8936666667</v>
      </c>
      <c r="S87" s="316" t="n">
        <f aca="false">SUM(S65:S86)</f>
        <v>34536.8936666667</v>
      </c>
      <c r="T87" s="316" t="n">
        <f aca="false">SUM(T65:T86)</f>
        <v>35136.8936666667</v>
      </c>
      <c r="U87" s="316" t="n">
        <f aca="false">SUM(U65:U86)</f>
        <v>34536.8936666667</v>
      </c>
      <c r="V87" s="316" t="n">
        <f aca="false">SUM(V65:V86)</f>
        <v>35736.8936666667</v>
      </c>
      <c r="W87" s="316" t="n">
        <f aca="false">SUM(W65:W86)</f>
        <v>35136.8936666667</v>
      </c>
      <c r="X87" s="316" t="n">
        <f aca="false">SUM(X65:X86)</f>
        <v>34536.8936666667</v>
      </c>
      <c r="Y87" s="316" t="n">
        <f aca="false">SUM(Y65:Y86)</f>
        <v>34536.8936666667</v>
      </c>
      <c r="Z87" s="316" t="n">
        <f aca="false">SUM(Z65:Z86)</f>
        <v>34537.8936666667</v>
      </c>
      <c r="AA87" s="316" t="n">
        <f aca="false">SUM(AA65:AA86)</f>
        <v>420414.609052018</v>
      </c>
      <c r="AB87" s="48"/>
      <c r="AC87" s="316" t="n">
        <f aca="false">SUM(AC65:AC86)</f>
        <v>-0.390947982148646</v>
      </c>
      <c r="AD87" s="319"/>
      <c r="AE87" s="316" t="n">
        <f aca="false">SUM(AE65:AE86)</f>
        <v>-0.390947982148646</v>
      </c>
      <c r="AF87" s="283"/>
      <c r="AG87" s="316" t="n">
        <f aca="false">SUM(AG65:AG86)</f>
        <v>-0.390947982148646</v>
      </c>
    </row>
    <row r="88" customFormat="false" ht="12.75" hidden="false" customHeight="false" outlineLevel="0" collapsed="false">
      <c r="B88" s="230" t="s">
        <v>303</v>
      </c>
      <c r="C88" s="232"/>
      <c r="E88" s="320" t="n">
        <f aca="false">E87-E59</f>
        <v>0</v>
      </c>
      <c r="F88" s="271"/>
      <c r="G88" s="321" t="n">
        <f aca="false">G87-G59</f>
        <v>0</v>
      </c>
      <c r="H88" s="322"/>
      <c r="I88" s="321" t="n">
        <f aca="false">I87-I59</f>
        <v>0</v>
      </c>
      <c r="J88" s="322"/>
      <c r="K88" s="321" t="n">
        <f aca="false">K87-K59</f>
        <v>0</v>
      </c>
      <c r="L88" s="322"/>
      <c r="M88" s="321" t="n">
        <f aca="false">M87-M59</f>
        <v>0</v>
      </c>
      <c r="N88" s="323"/>
      <c r="O88" s="321" t="n">
        <f aca="false">O87-O59</f>
        <v>0</v>
      </c>
      <c r="P88" s="321" t="n">
        <f aca="false">P87-P59</f>
        <v>0</v>
      </c>
      <c r="Q88" s="321" t="n">
        <f aca="false">Q87-Q59</f>
        <v>0</v>
      </c>
      <c r="R88" s="321" t="n">
        <f aca="false">R87-R59</f>
        <v>0</v>
      </c>
      <c r="S88" s="321" t="n">
        <f aca="false">S87-S59</f>
        <v>0</v>
      </c>
      <c r="T88" s="321" t="n">
        <f aca="false">T87-T59</f>
        <v>0</v>
      </c>
      <c r="U88" s="321" t="n">
        <f aca="false">U87-U59</f>
        <v>0</v>
      </c>
      <c r="V88" s="321" t="n">
        <f aca="false">V87-V59</f>
        <v>0</v>
      </c>
      <c r="W88" s="321" t="n">
        <f aca="false">W87-W59</f>
        <v>0</v>
      </c>
      <c r="X88" s="321" t="n">
        <f aca="false">X87-X59</f>
        <v>0</v>
      </c>
      <c r="Y88" s="321" t="n">
        <f aca="false">Y87-Y59</f>
        <v>0</v>
      </c>
      <c r="Z88" s="321" t="n">
        <f aca="false">Z87-Z59</f>
        <v>0</v>
      </c>
      <c r="AA88" s="321" t="n">
        <f aca="false">AA87-AA59</f>
        <v>0</v>
      </c>
      <c r="AB88" s="0"/>
      <c r="AC88" s="321" t="n">
        <f aca="false">AC87-AC59</f>
        <v>5.45696821063757E-011</v>
      </c>
      <c r="AD88" s="324"/>
      <c r="AE88" s="321" t="n">
        <f aca="false">AE87-AE59</f>
        <v>5.45696821063757E-011</v>
      </c>
      <c r="AF88" s="267"/>
      <c r="AG88" s="321" t="n">
        <f aca="false">AG87-AG59</f>
        <v>5.45696821063757E-011</v>
      </c>
    </row>
  </sheetData>
  <printOptions headings="false" gridLines="false" gridLinesSet="true" horizontalCentered="true" verticalCentered="false"/>
  <pageMargins left="0.179861111111111" right="0.170138888888889" top="0.559722222222222" bottom="0.5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1997-05-20T13:12:58Z</dcterms:created>
  <dc:creator>Unknown User</dc:creator>
  <dc:description/>
  <dc:language>en-US</dc:language>
  <cp:lastModifiedBy>dscott1</cp:lastModifiedBy>
  <cp:lastPrinted>2001-08-22T18:32:33Z</cp:lastPrinted>
  <dcterms:modified xsi:type="dcterms:W3CDTF">2001-08-22T18:36:09Z</dcterms:modified>
  <cp:revision>0</cp:revision>
  <dc:subject/>
  <dc:title/>
</cp:coreProperties>
</file>