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s" sheetId="1" state="visible" r:id="rId3"/>
    <sheet name="CA Forecast" sheetId="2" state="visible" r:id="rId4"/>
    <sheet name="NW Forecast" sheetId="3" state="visible" r:id="rId5"/>
    <sheet name="NWPL Peak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1" name="_xlnm.Print_Area" vbProcedure="false">'CA Forecast'!$A$1:$AI$68</definedName>
    <definedName function="false" hidden="false" localSheetId="2" name="_xlnm.Print_Area" vbProcedure="false">'NW Forecast'!$B$1:$AE$70</definedName>
    <definedName function="false" hidden="false" localSheetId="3" name="_xlnm.Print_Area" vbProcedure="false">'NWPL Peak'!$B$1:$AD$63</definedName>
    <definedName function="false" hidden="false" localSheetId="0" name="_xlnm.Print_Area" vbProcedure="false">Plants!$A$1:$Q$100</definedName>
    <definedName function="false" hidden="false" name="NonScheduled97" vbProcedure="false">'[2]'!$A$4:$D$249</definedName>
    <definedName function="false" hidden="false" name="NonScheduled98" vbProcedure="false">'[2]'!$A$250:$D$615</definedName>
    <definedName function="false" hidden="false" name="pgt96" vbProcedure="false">[5]Data!$A$6:$AE$372</definedName>
    <definedName function="false" hidden="false" name="pgt97" vbProcedure="false">[5]Data!$A$6:$AE$371</definedName>
    <definedName function="false" hidden="false" name="PGT98" vbProcedure="false">[5]Data!$A$6:$AE$371</definedName>
    <definedName function="false" hidden="false" name="Pgt99" vbProcedure="false">[5]Data!$A$6:$AE$371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This assumes that backbone expansion of 85 + 40 is completed, BUT Kern/Maj doesn't have enought gas to fill 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44</xdr:colOff>
                <xdr:row>67</xdr:row>
                <xdr:rowOff>5</xdr:rowOff>
              </xdr:from>
              <xdr:to>
                <xdr:col>11</xdr:col>
                <xdr:colOff>44</xdr:colOff>
                <xdr:row>72</xdr:row>
                <xdr:rowOff>15</xdr:rowOff>
              </xdr:to>
            </anchor>
          </commentPr>
        </mc:Choice>
        <mc:Fallback/>
      </mc:AlternateContent>
    </commen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Montebello 23Bcf at rate of 50,000 per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0</xdr:row>
                <xdr:rowOff>7</xdr:rowOff>
              </xdr:from>
              <xdr:to>
                <xdr:col>14</xdr:col>
                <xdr:colOff>28</xdr:colOff>
                <xdr:row>1</xdr:row>
                <xdr:rowOff>34</xdr:rowOff>
              </xdr:to>
            </anchor>
          </commentPr>
        </mc:Choice>
        <mc:Fallback/>
      </mc:AlternateContent>
    </comment>
    <comment ref="AD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Capacity reduced to 800 June 10-30.  Avg for month will be 866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49</xdr:colOff>
                <xdr:row>61</xdr:row>
                <xdr:rowOff>13</xdr:rowOff>
              </xdr:from>
              <xdr:to>
                <xdr:col>31</xdr:col>
                <xdr:colOff>23</xdr:colOff>
                <xdr:row>66</xdr:row>
                <xdr:rowOff>2</xdr:rowOff>
              </xdr:to>
            </anchor>
          </commentPr>
        </mc:Choice>
        <mc:Fallback/>
      </mc:AlternateContent>
    </comment>
    <comment ref="AD10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Baha maintenance. Capacity reduced to 800 June 10-30.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67</xdr:colOff>
                <xdr:row>112</xdr:row>
                <xdr:rowOff>14</xdr:rowOff>
              </xdr:from>
              <xdr:to>
                <xdr:col>31</xdr:col>
                <xdr:colOff>41</xdr:colOff>
                <xdr:row>116</xdr:row>
                <xdr:rowOff>9</xdr:rowOff>
              </xdr:to>
            </anchor>
          </commentPr>
        </mc:Choice>
        <mc:Fallback/>
      </mc:AlternateContent>
    </comment>
    <comment ref="AR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Topock down by 240,000 June4-8.  Month avg = -40,000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35</xdr:colOff>
                <xdr:row>61</xdr:row>
                <xdr:rowOff>13</xdr:rowOff>
              </xdr:from>
              <xdr:to>
                <xdr:col>45</xdr:col>
                <xdr:colOff>31</xdr:colOff>
                <xdr:row>66</xdr:row>
                <xdr:rowOff>2</xdr:rowOff>
              </xdr:to>
            </anchor>
          </commentPr>
        </mc:Choice>
        <mc:Fallback/>
      </mc:AlternateContent>
    </comment>
    <comment ref="AS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7</xdr:colOff>
                <xdr:row>61</xdr:row>
                <xdr:rowOff>13</xdr:rowOff>
              </xdr:from>
              <xdr:to>
                <xdr:col>45</xdr:col>
                <xdr:colOff>60</xdr:colOff>
                <xdr:row>66</xdr:row>
                <xdr:rowOff>2</xdr:rowOff>
              </xdr:to>
            </anchor>
          </commentPr>
        </mc:Choice>
        <mc:Fallback/>
      </mc:AlternateContent>
    </comment>
    <comment ref="AS10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53</xdr:colOff>
                <xdr:row>112</xdr:row>
                <xdr:rowOff>14</xdr:rowOff>
              </xdr:from>
              <xdr:to>
                <xdr:col>46</xdr:col>
                <xdr:colOff>34</xdr:colOff>
                <xdr:row>117</xdr:row>
                <xdr:rowOff>3</xdr:rowOff>
              </xdr:to>
            </anchor>
          </commentPr>
        </mc:Choice>
        <mc:Fallback/>
      </mc:AlternateContent>
    </comment>
    <comment ref="AV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-130 for 1-2, 275 for 7th, -225 for 8-20, -250 for 21 = AVG -120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49</xdr:colOff>
                <xdr:row>61</xdr:row>
                <xdr:rowOff>2</xdr:rowOff>
              </xdr:from>
              <xdr:to>
                <xdr:col>48</xdr:col>
                <xdr:colOff>71</xdr:colOff>
                <xdr:row>66</xdr:row>
                <xdr:rowOff>14</xdr:rowOff>
              </xdr:to>
            </anchor>
          </commentPr>
        </mc:Choice>
        <mc:Fallback/>
      </mc:AlternateContent>
    </comment>
    <comment ref="AW10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Down to 250,000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53</xdr:colOff>
                <xdr:row>111</xdr:row>
                <xdr:rowOff>14</xdr:rowOff>
              </xdr:from>
              <xdr:to>
                <xdr:col>50</xdr:col>
                <xdr:colOff>42</xdr:colOff>
                <xdr:row>116</xdr:row>
                <xdr:rowOff>3</xdr:rowOff>
              </xdr:to>
            </anchor>
          </commentPr>
        </mc:Choice>
        <mc:Fallback/>
      </mc:AlternateContent>
    </comment>
    <comment ref="BM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maintenace: West thoreau -120 for 1-7 &amp; 13-24, -370 for 8-12 = 133 AVG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65</xdr:col>
                <xdr:colOff>6</xdr:colOff>
                <xdr:row>60</xdr:row>
                <xdr:rowOff>13</xdr:rowOff>
              </xdr:from>
              <xdr:to>
                <xdr:col>66</xdr:col>
                <xdr:colOff>78</xdr:colOff>
                <xdr:row>65</xdr:row>
                <xdr:rowOff>2</xdr:rowOff>
              </xdr:to>
            </anchor>
          </commentPr>
        </mc:Choice>
        <mc:Fallback/>
      </mc:AlternateContent>
    </comment>
    <comment ref="BN5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Emergency Expansion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66</xdr:col>
                <xdr:colOff>37</xdr:colOff>
                <xdr:row>63</xdr:row>
                <xdr:rowOff>13</xdr:rowOff>
              </xdr:from>
              <xdr:to>
                <xdr:col>68</xdr:col>
                <xdr:colOff>23</xdr:colOff>
                <xdr:row>68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<sst xmlns="http://schemas.openxmlformats.org/spreadsheetml/2006/main" count="886" uniqueCount="439">
  <si>
    <t xml:space="preserve">Gas Fired Generation1</t>
  </si>
  <si>
    <t xml:space="preserve">End</t>
  </si>
  <si>
    <t xml:space="preserve">Maximum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</si>
  <si>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</si>
  <si>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</si>
  <si>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</si>
  <si>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</si>
  <si>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</si>
  <si>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</si>
  <si>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</si>
  <si>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</si>
  <si>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</si>
  <si>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</si>
  <si>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</si>
  <si>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</si>
  <si>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West</t>
  </si>
  <si>
    <t xml:space="preserve">Kern</t>
  </si>
  <si>
    <t xml:space="preserve">Kern*</t>
  </si>
  <si>
    <t xml:space="preserve">North Midway Cogeneration Plant</t>
  </si>
  <si>
    <t xml:space="preserve">S. MIDWAY-Aera</t>
  </si>
  <si>
    <t xml:space="preserve">McKittrick Cogen</t>
  </si>
  <si>
    <t xml:space="preserve">Sycamore Cogeneration Company</t>
  </si>
  <si>
    <t xml:space="preserve">U S Borax Incorporated</t>
  </si>
  <si>
    <t xml:space="preserve">Midway Sunset Cogeneration Co</t>
  </si>
  <si>
    <t xml:space="preserve">Oxford Cogeneration Facility</t>
  </si>
  <si>
    <t xml:space="preserve">Allen</t>
  </si>
  <si>
    <t xml:space="preserve">Kern Front</t>
  </si>
  <si>
    <t xml:space="preserve">Mid Set Cogeneration Company</t>
  </si>
  <si>
    <t xml:space="preserve">Coolwater Generating Station</t>
  </si>
  <si>
    <t xml:space="preserve">Bear Mountain Cogen</t>
  </si>
  <si>
    <t xml:space="preserve">Kern River Eastridge</t>
  </si>
  <si>
    <t xml:space="preserve">S.E. KERN RIVER</t>
  </si>
  <si>
    <t xml:space="preserve">Chevron Taft 26C</t>
  </si>
  <si>
    <t xml:space="preserve">Mojave</t>
  </si>
  <si>
    <t xml:space="preserve">Mojave*</t>
  </si>
  <si>
    <t xml:space="preserve">MIDWAY, SANTA FE</t>
  </si>
  <si>
    <t xml:space="preserve">MIDWAY MIDSET, TEXACO</t>
  </si>
  <si>
    <t xml:space="preserve">NORTH KERN RIVER, SHELL</t>
  </si>
  <si>
    <t xml:space="preserve">BEAR MOUNTAIN, DESTEC</t>
  </si>
  <si>
    <t xml:space="preserve">KERN RIVER, CHEVRON</t>
  </si>
  <si>
    <t xml:space="preserve">S.E. KERN RIVER, SHELL</t>
  </si>
  <si>
    <t xml:space="preserve">BORON, U.S. BORAX</t>
  </si>
  <si>
    <t xml:space="preserve">SYCAMORE, TEXACO</t>
  </si>
  <si>
    <t xml:space="preserve">MCKITTRICK, DESTEC</t>
  </si>
  <si>
    <t xml:space="preserve">MT. POSO, SHELL</t>
  </si>
  <si>
    <t xml:space="preserve">NORTH MIDWAY, MOBIL</t>
  </si>
  <si>
    <t xml:space="preserve">KERN FRONT, DESTEC</t>
  </si>
  <si>
    <t xml:space="preserve">KERN RIVER, SANTA FE</t>
  </si>
  <si>
    <t xml:space="preserve">OXFORD, ARCO</t>
  </si>
  <si>
    <t xml:space="preserve">TEHACHAPI-CUMMINGS</t>
  </si>
  <si>
    <t xml:space="preserve">Transwestern</t>
  </si>
  <si>
    <t xml:space="preserve">TW*</t>
  </si>
  <si>
    <t xml:space="preserve">Calpine S. Pt.</t>
  </si>
  <si>
    <t xml:space="preserve">Citizens-Griffith</t>
  </si>
  <si>
    <t xml:space="preserve">na</t>
  </si>
  <si>
    <t xml:space="preserve">El Paso</t>
  </si>
  <si>
    <t xml:space="preserve">El Paso*</t>
  </si>
  <si>
    <t xml:space="preserve">OXFORD LEASE</t>
  </si>
  <si>
    <t xml:space="preserve">MOBIL TORRANCE REFINERY</t>
  </si>
  <si>
    <t xml:space="preserve">FEE C LEASE</t>
  </si>
  <si>
    <t xml:space="preserve">FEE A/B LEASE</t>
  </si>
  <si>
    <t xml:space="preserve">Salt River</t>
  </si>
  <si>
    <t xml:space="preserve">AZ ELECTRIC CO-OP</t>
  </si>
  <si>
    <t xml:space="preserve">AJO POWER PLANT</t>
  </si>
  <si>
    <t xml:space="preserve">Agua Fria</t>
  </si>
  <si>
    <t xml:space="preserve">PHOENIX POWER PLANT</t>
  </si>
  <si>
    <t xml:space="preserve">Santan</t>
  </si>
  <si>
    <t xml:space="preserve">West Phoenix</t>
  </si>
  <si>
    <t xml:space="preserve">SAGUARO POWER PLANT</t>
  </si>
  <si>
    <t xml:space="preserve">SAN MANUEL POWER PLANT</t>
  </si>
  <si>
    <t xml:space="preserve">Yucca</t>
  </si>
  <si>
    <t xml:space="preserve">SANTAN POWER PLT</t>
  </si>
  <si>
    <t xml:space="preserve">W PHOENIX PP LOW FLOW</t>
  </si>
  <si>
    <t xml:space="preserve">WEST PHOENIX POWER PLANT</t>
  </si>
  <si>
    <t xml:space="preserve">Ocotillo</t>
  </si>
  <si>
    <t xml:space="preserve">Saguaro</t>
  </si>
  <si>
    <t xml:space="preserve">POWER PLANT 3 &amp; 4 DEDUCT</t>
  </si>
  <si>
    <t xml:space="preserve">POWER PLANT</t>
  </si>
  <si>
    <t xml:space="preserve">HAYDEN POWER PLANT</t>
  </si>
  <si>
    <t xml:space="preserve">Yuma Cogeneration Assoc.</t>
  </si>
  <si>
    <t xml:space="preserve">JUNCTION POWER PLANT</t>
  </si>
  <si>
    <t xml:space="preserve">WARREN DIESEL POWER PLANT</t>
  </si>
  <si>
    <t xml:space="preserve">ARIZ ELEC CO-OP 20-552</t>
  </si>
  <si>
    <t xml:space="preserve">HAYDEN POW. PLT. 30-048</t>
  </si>
  <si>
    <t xml:space="preserve">MORENCI SMELTER &amp; PP</t>
  </si>
  <si>
    <t xml:space="preserve">OCOTILLO POWER PLANT</t>
  </si>
  <si>
    <t xml:space="preserve">Kyrene</t>
  </si>
  <si>
    <t xml:space="preserve">CURTISS PLANT</t>
  </si>
  <si>
    <t xml:space="preserve">APS PHOENIX</t>
  </si>
  <si>
    <t xml:space="preserve">HAYDEN SMELTER</t>
  </si>
  <si>
    <t xml:space="preserve">Miami Plant</t>
  </si>
  <si>
    <t xml:space="preserve">DOUGLAS PLANT</t>
  </si>
  <si>
    <t xml:space="preserve">PIMALCO PLANT</t>
  </si>
  <si>
    <t xml:space="preserve">Desert Basin</t>
  </si>
  <si>
    <t xml:space="preserve">Chino Mines Company</t>
  </si>
  <si>
    <t xml:space="preserve">Hidalgo Smelter</t>
  </si>
  <si>
    <t xml:space="preserve">Rio Grande</t>
  </si>
  <si>
    <t xml:space="preserve">Ciniza Refinery</t>
  </si>
  <si>
    <t xml:space="preserve">Lordsburg</t>
  </si>
  <si>
    <t xml:space="preserve">NWPL</t>
  </si>
  <si>
    <t xml:space="preserve">NWPL*</t>
  </si>
  <si>
    <t xml:space="preserve">RATHDRUM GENERATING TAP</t>
  </si>
  <si>
    <t xml:space="preserve">COYOTE SP. EXT. MTR.</t>
  </si>
  <si>
    <t xml:space="preserve">KLAMATH COGENERATION</t>
  </si>
  <si>
    <t xml:space="preserve">RIVER ROAD</t>
  </si>
  <si>
    <t xml:space="preserve">Canyon</t>
  </si>
  <si>
    <t xml:space="preserve">Kelso</t>
  </si>
  <si>
    <t xml:space="preserve">Bellingham</t>
  </si>
  <si>
    <t xml:space="preserve">Total</t>
  </si>
  <si>
    <t xml:space="preserve">PGT</t>
  </si>
  <si>
    <t xml:space="preserve">Klamath Falls</t>
  </si>
  <si>
    <t xml:space="preserve">South Hermiston</t>
  </si>
  <si>
    <t xml:space="preserve">Coyote</t>
  </si>
  <si>
    <t xml:space="preserve">Rathdrum</t>
  </si>
  <si>
    <t xml:space="preserve">KN</t>
  </si>
  <si>
    <t xml:space="preserve">KN*</t>
  </si>
  <si>
    <t xml:space="preserve">CASPER MAIN FUEL (NGC)</t>
  </si>
  <si>
    <t xml:space="preserve">SHARON SPRINGS PP</t>
  </si>
  <si>
    <t xml:space="preserve">West Total</t>
  </si>
  <si>
    <t xml:space="preserve">Gas Fired Generation1 Total</t>
  </si>
  <si>
    <t xml:space="preserve">SOUTHERN CALIFORNIA GAS COMPANY</t>
  </si>
  <si>
    <t xml:space="preserve">PACIFIC GAS &amp; ELECTRIC</t>
  </si>
  <si>
    <t xml:space="preserve">EL PASO NORTH MAINLINE</t>
  </si>
  <si>
    <t xml:space="preserve">EL PASO SOUTH MAINLINE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</si>
  <si>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</si>
  <si>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</si>
  <si>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</si>
  <si>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</si>
  <si>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</si>
  <si>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</si>
  <si>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</si>
  <si>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</si>
  <si>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</si>
  <si>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</si>
  <si>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</si>
  <si>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</si>
  <si>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</si>
  <si>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</si>
  <si>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</si>
  <si>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Wheeler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</si>
  <si>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</si>
  <si>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</si>
  <si>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</si>
  <si>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</si>
  <si>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</si>
  <si>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Fuel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</si>
  <si>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</si>
  <si>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</si>
  <si>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</si>
  <si>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</si>
  <si>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</si>
  <si>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</si>
  <si>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</si>
  <si>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SJ Triangle</t>
  </si>
  <si>
    <t xml:space="preserve">SJ West</t>
  </si>
  <si>
    <t xml:space="preserve">Maricopa Crossover</t>
  </si>
  <si>
    <t xml:space="preserve">North EOCs Other</t>
  </si>
  <si>
    <t xml:space="preserve">New Generation</t>
  </si>
  <si>
    <t xml:space="preserve">Hackberry</t>
  </si>
  <si>
    <t xml:space="preserve">Havasu Croosover</t>
  </si>
  <si>
    <t xml:space="preserve">SWG Topock</t>
  </si>
  <si>
    <t xml:space="preserve">SoCal Topock</t>
  </si>
  <si>
    <t xml:space="preserve">PG&amp;E Topck</t>
  </si>
  <si>
    <t xml:space="preserve">Mojave Topock</t>
  </si>
  <si>
    <t xml:space="preserve">Total Topock</t>
  </si>
  <si>
    <t xml:space="preserve">Keystone West</t>
  </si>
  <si>
    <t xml:space="preserve">Waha West</t>
  </si>
  <si>
    <t xml:space="preserve">Cornudas West</t>
  </si>
  <si>
    <t xml:space="preserve">Line 2000</t>
  </si>
  <si>
    <t xml:space="preserve">Samalyuca</t>
  </si>
  <si>
    <t xml:space="preserve">South EOCs</t>
  </si>
  <si>
    <t xml:space="preserve">Wilcox Lateral</t>
  </si>
  <si>
    <t xml:space="preserve">Total Crossovers</t>
  </si>
  <si>
    <t xml:space="preserve">SoCal Ehrenberg</t>
  </si>
  <si>
    <t xml:space="preserve">TW PG&amp;E</t>
  </si>
  <si>
    <t xml:space="preserve">TW Mojave</t>
  </si>
  <si>
    <t xml:space="preserve">TW EOC's</t>
  </si>
  <si>
    <t xml:space="preserve">TOTAL DELIVERIES</t>
  </si>
  <si>
    <t xml:space="preserve">NW Plant Receipts</t>
  </si>
  <si>
    <t xml:space="preserve">NW Inter- connects</t>
  </si>
  <si>
    <t xml:space="preserve">UT/NV LDC's</t>
  </si>
  <si>
    <t xml:space="preserve">LDC's Adjustments</t>
  </si>
  <si>
    <t xml:space="preserve">Cali End Users</t>
  </si>
  <si>
    <t xml:space="preserve">End User Adjustment</t>
  </si>
  <si>
    <t xml:space="preserve">PG&amp;E Daggett</t>
  </si>
  <si>
    <t xml:space="preserve">SoCal Wheeler</t>
  </si>
  <si>
    <t xml:space="preserve">TOTAL CA DELIVERIES</t>
  </si>
  <si>
    <t xml:space="preserve">Year-on-Year</t>
  </si>
  <si>
    <t xml:space="preserve">EOCs</t>
  </si>
  <si>
    <t xml:space="preserve">TOTAL</t>
  </si>
  <si>
    <t xml:space="preserve">TOTAL CA</t>
  </si>
  <si>
    <t xml:space="preserve">TOTAL MATT</t>
  </si>
  <si>
    <t xml:space="preserve">ME vs. Matt</t>
  </si>
  <si>
    <t xml:space="preserve">Matt vs. Prior</t>
  </si>
  <si>
    <t xml:space="preserve">Matt Vs. 2 Prior</t>
  </si>
  <si>
    <t xml:space="preserve">Me vs. Prior</t>
  </si>
  <si>
    <t xml:space="preserve">Me Vs. 2 Prior</t>
  </si>
  <si>
    <t xml:space="preserve">CAP. (Win)</t>
  </si>
  <si>
    <t xml:space="preserve">Cap. (Sum)</t>
  </si>
  <si>
    <t xml:space="preserve">SoCal</t>
  </si>
  <si>
    <t xml:space="preserve">PG&amp;E</t>
  </si>
  <si>
    <t xml:space="preserve">Bear</t>
  </si>
  <si>
    <t xml:space="preserve">Expected</t>
  </si>
  <si>
    <t xml:space="preserve">Diff</t>
  </si>
  <si>
    <t xml:space="preserve">Navajo</t>
  </si>
  <si>
    <t xml:space="preserve">South EOC</t>
  </si>
  <si>
    <t xml:space="preserve">North EOC</t>
  </si>
  <si>
    <t xml:space="preserve">SJ East</t>
  </si>
  <si>
    <t xml:space="preserve">Plains Station</t>
  </si>
  <si>
    <t xml:space="preserve">Pecos River Station</t>
  </si>
  <si>
    <t xml:space="preserve">800 - 1100</t>
  </si>
  <si>
    <t xml:space="preserve">AVG</t>
  </si>
  <si>
    <t xml:space="preserve">On-System Dlvry</t>
  </si>
  <si>
    <t xml:space="preserve">Fuel &amp; LUAF</t>
  </si>
  <si>
    <t xml:space="preserve">Malin</t>
  </si>
  <si>
    <t xml:space="preserve">CA Production</t>
  </si>
  <si>
    <t xml:space="preserve">Kern River GT</t>
  </si>
  <si>
    <t xml:space="preserve">TW</t>
  </si>
  <si>
    <t xml:space="preserve">EPNG</t>
  </si>
  <si>
    <t xml:space="preserve">Total Baja*</t>
  </si>
  <si>
    <t xml:space="preserve">Total Redwood*</t>
  </si>
  <si>
    <t xml:space="preserve">KRS Supply</t>
  </si>
  <si>
    <t xml:space="preserve">KRS Demand</t>
  </si>
  <si>
    <t xml:space="preserve">NetPG&amp;EInj./(W/D)*</t>
  </si>
  <si>
    <t xml:space="preserve">PG&amp;E Storage Injection</t>
  </si>
  <si>
    <t xml:space="preserve">PG&amp;E Storage W/D</t>
  </si>
  <si>
    <t xml:space="preserve">Pipe Balancing Rec</t>
  </si>
  <si>
    <t xml:space="preserve">Pipe Balancing Del</t>
  </si>
  <si>
    <t xml:space="preserve">NetW.G.Inj./(W/D)*</t>
  </si>
  <si>
    <t xml:space="preserve">W.G. Storage Injection</t>
  </si>
  <si>
    <t xml:space="preserve">W.G. Storage W/D</t>
  </si>
  <si>
    <t xml:space="preserve">PGE</t>
  </si>
  <si>
    <t xml:space="preserve">Wildgoose</t>
  </si>
  <si>
    <t xml:space="preserve">Inventory Change</t>
  </si>
  <si>
    <t xml:space="preserve">El Paso Topock</t>
  </si>
  <si>
    <t xml:space="preserve">El Paso Ehrenberg</t>
  </si>
  <si>
    <t xml:space="preserve">KrnMojave-WhlrRdg</t>
  </si>
  <si>
    <t xml:space="preserve">PGE -Whlr Rdg</t>
  </si>
  <si>
    <t xml:space="preserve">Elk Hills</t>
  </si>
  <si>
    <t xml:space="preserve">Cal Production</t>
  </si>
  <si>
    <t xml:space="preserve">Ttl Systm Sndout</t>
  </si>
  <si>
    <t xml:space="preserve">Net Inj/WD</t>
  </si>
  <si>
    <t xml:space="preserve">Ttl Strg Invntry</t>
  </si>
  <si>
    <t xml:space="preserve">Receipts</t>
  </si>
  <si>
    <t xml:space="preserve">NW Plants</t>
  </si>
  <si>
    <t xml:space="preserve">Opal Plant</t>
  </si>
  <si>
    <t xml:space="preserve">Painter Plant</t>
  </si>
  <si>
    <t xml:space="preserve">Anschultz Plant</t>
  </si>
  <si>
    <t xml:space="preserve">Carter Creek</t>
  </si>
  <si>
    <t xml:space="preserve">Whitney Canyon</t>
  </si>
  <si>
    <t xml:space="preserve">NW Interconnects</t>
  </si>
  <si>
    <t xml:space="preserve">Ques-Muddy Crk</t>
  </si>
  <si>
    <t xml:space="preserve">NWPL-Mud Crk</t>
  </si>
  <si>
    <t xml:space="preserve">CIG-Muddy Crk</t>
  </si>
  <si>
    <t xml:space="preserve">Overland Trail</t>
  </si>
  <si>
    <t xml:space="preserve">SW Interconnects</t>
  </si>
  <si>
    <t xml:space="preserve">EPNG - Topock</t>
  </si>
  <si>
    <t xml:space="preserve">EPNG - TW</t>
  </si>
  <si>
    <t xml:space="preserve">Wellhead</t>
  </si>
  <si>
    <t xml:space="preserve">Oxy 17Z</t>
  </si>
  <si>
    <t xml:space="preserve"> Total</t>
  </si>
  <si>
    <t xml:space="preserve">Deliveries</t>
  </si>
  <si>
    <t xml:space="preserve">LDC UT/NV</t>
  </si>
  <si>
    <t xml:space="preserve">APEX - SWG</t>
  </si>
  <si>
    <t xml:space="preserve">Blue Dimnd-SWG</t>
  </si>
  <si>
    <t xml:space="preserve">Pecos - SWG</t>
  </si>
  <si>
    <t xml:space="preserve">Harry Allen</t>
  </si>
  <si>
    <t xml:space="preserve">Miscellaneous*</t>
  </si>
  <si>
    <t xml:space="preserve">Hunter Park - Questar</t>
  </si>
  <si>
    <t xml:space="preserve">Dog Valley - Questar</t>
  </si>
  <si>
    <t xml:space="preserve">Scipio - Questar</t>
  </si>
  <si>
    <t xml:space="preserve">Holden - Questar</t>
  </si>
  <si>
    <t xml:space="preserve">Fillmore - Questar</t>
  </si>
  <si>
    <t xml:space="preserve">Milford - Questar</t>
  </si>
  <si>
    <t xml:space="preserve">New Castle - Questar</t>
  </si>
  <si>
    <t xml:space="preserve">Central - Questar</t>
  </si>
  <si>
    <t xml:space="preserve">Wecco - Questar</t>
  </si>
  <si>
    <t xml:space="preserve">Lone Mountain - SWG</t>
  </si>
  <si>
    <t xml:space="preserve">Primm - SWG</t>
  </si>
  <si>
    <t xml:space="preserve">Eagle Mountain</t>
  </si>
  <si>
    <t xml:space="preserve">End Users CA</t>
  </si>
  <si>
    <t xml:space="preserve">Boron</t>
  </si>
  <si>
    <t xml:space="preserve">SE Kern River</t>
  </si>
  <si>
    <t xml:space="preserve">Kern River-Chev</t>
  </si>
  <si>
    <t xml:space="preserve">Bear Mountain</t>
  </si>
  <si>
    <t xml:space="preserve">Crocker Springs</t>
  </si>
  <si>
    <t xml:space="preserve">South Midway</t>
  </si>
  <si>
    <t xml:space="preserve">Coolwater Station</t>
  </si>
  <si>
    <t xml:space="preserve">Midway - Amoco</t>
  </si>
  <si>
    <t xml:space="preserve">North Midway</t>
  </si>
  <si>
    <t xml:space="preserve">McKittrick</t>
  </si>
  <si>
    <t xml:space="preserve">Sycamore-Texaco</t>
  </si>
  <si>
    <t xml:space="preserve">Oxford</t>
  </si>
  <si>
    <t xml:space="preserve">17Z Chevron</t>
  </si>
  <si>
    <t xml:space="preserve">17Z Mobil</t>
  </si>
  <si>
    <t xml:space="preserve">17Z Shell</t>
  </si>
  <si>
    <t xml:space="preserve">17Z Texaco</t>
  </si>
  <si>
    <t xml:space="preserve">China Grade</t>
  </si>
  <si>
    <t xml:space="preserve">Kern River - Santa Fe</t>
  </si>
  <si>
    <t xml:space="preserve">Macpherson</t>
  </si>
  <si>
    <t xml:space="preserve">Mt Poso</t>
  </si>
  <si>
    <t xml:space="preserve">North Kern River</t>
  </si>
  <si>
    <t xml:space="preserve">Racetrack</t>
  </si>
  <si>
    <t xml:space="preserve">Taft</t>
  </si>
  <si>
    <t xml:space="preserve">Tehachapi</t>
  </si>
  <si>
    <t xml:space="preserve">Grapevine - Texaco</t>
  </si>
  <si>
    <t xml:space="preserve">CA Interconnects</t>
  </si>
  <si>
    <t xml:space="preserve">Wheeler Ridge</t>
  </si>
  <si>
    <t xml:space="preserve">Hector</t>
  </si>
  <si>
    <t xml:space="preserve">Daggett - PG&amp;E</t>
  </si>
  <si>
    <t xml:space="preserve">North Mainline EOCs</t>
  </si>
  <si>
    <t xml:space="preserve">South Mainline EOCs</t>
  </si>
  <si>
    <t xml:space="preserve">EOC N ML Other*</t>
  </si>
  <si>
    <t xml:space="preserve">DCCNGCPT</t>
  </si>
  <si>
    <t xml:space="preserve">DCHEVSJX</t>
  </si>
  <si>
    <t xml:space="preserve">DCITZHOL</t>
  </si>
  <si>
    <t xml:space="preserve">DCITZNAB</t>
  </si>
  <si>
    <t xml:space="preserve">DCITZPHX</t>
  </si>
  <si>
    <t xml:space="preserve">DCITZSED</t>
  </si>
  <si>
    <t xml:space="preserve">DCITZSJE</t>
  </si>
  <si>
    <t xml:space="preserve">DCITZSJW</t>
  </si>
  <si>
    <t xml:space="preserve">DCOROSJX</t>
  </si>
  <si>
    <t xml:space="preserve">DEMW EMW</t>
  </si>
  <si>
    <t xml:space="preserve">DGCNMFTW</t>
  </si>
  <si>
    <t xml:space="preserve">DGCNMGAL</t>
  </si>
  <si>
    <t xml:space="preserve">DGCNMSJX</t>
  </si>
  <si>
    <t xml:space="preserve">DGGCHAVS</t>
  </si>
  <si>
    <t xml:space="preserve">DGGSIKEY</t>
  </si>
  <si>
    <t xml:space="preserve">DGINTGAL</t>
  </si>
  <si>
    <t xml:space="preserve">DMOIWING</t>
  </si>
  <si>
    <t xml:space="preserve">DMTNASJX</t>
  </si>
  <si>
    <t xml:space="preserve">DNTUASJE</t>
  </si>
  <si>
    <t xml:space="preserve">DSOCRSCG</t>
  </si>
  <si>
    <t xml:space="preserve">DSWG SJW</t>
  </si>
  <si>
    <t xml:space="preserve">DWTG SJX</t>
  </si>
  <si>
    <t xml:space="preserve">DWTG311L</t>
  </si>
  <si>
    <t xml:space="preserve">ICOLOGRN</t>
  </si>
  <si>
    <t xml:space="preserve">ICPSOUTH</t>
  </si>
  <si>
    <t xml:space="preserve">IEPFDTOP</t>
  </si>
  <si>
    <t xml:space="preserve">IGRIFFTH</t>
  </si>
  <si>
    <t xml:space="preserve">ITWWINRK</t>
  </si>
  <si>
    <t xml:space="preserve">DAPS PHX</t>
  </si>
  <si>
    <t xml:space="preserve">DAPS YUM</t>
  </si>
  <si>
    <t xml:space="preserve">DEPECELP</t>
  </si>
  <si>
    <t xml:space="preserve">DSRP PHX</t>
  </si>
  <si>
    <t xml:space="preserve">DSWG PHX</t>
  </si>
  <si>
    <t xml:space="preserve">DSWG TUS</t>
  </si>
  <si>
    <t xml:space="preserve">DSWG WIL</t>
  </si>
  <si>
    <t xml:space="preserve">DSWG YUM</t>
  </si>
  <si>
    <t xml:space="preserve">SAMALYUCA</t>
  </si>
  <si>
    <t xml:space="preserve">Other S ML EOCs*</t>
  </si>
  <si>
    <t xml:space="preserve">DAEPCWIL</t>
  </si>
  <si>
    <t xml:space="preserve">DAJO TUS</t>
  </si>
  <si>
    <t xml:space="preserve">DAPOWWIL</t>
  </si>
  <si>
    <t xml:space="preserve">DASARELP</t>
  </si>
  <si>
    <t xml:space="preserve">DASARS-H</t>
  </si>
  <si>
    <t xml:space="preserve">DBENSTUS</t>
  </si>
  <si>
    <t xml:space="preserve">DBMTNPHX</t>
  </si>
  <si>
    <t xml:space="preserve">DCITZGIL</t>
  </si>
  <si>
    <t xml:space="preserve">DCITZNO3</t>
  </si>
  <si>
    <t xml:space="preserve">DCITZTUS</t>
  </si>
  <si>
    <t xml:space="preserve">DCITZWIL</t>
  </si>
  <si>
    <t xml:space="preserve">DDEM AFT</t>
  </si>
  <si>
    <t xml:space="preserve">DDUN G-M</t>
  </si>
  <si>
    <t xml:space="preserve">DENSOMID</t>
  </si>
  <si>
    <t xml:space="preserve">DEPECAFT</t>
  </si>
  <si>
    <t xml:space="preserve">DGCNMAFT</t>
  </si>
  <si>
    <t xml:space="preserve">DGCNMALA</t>
  </si>
  <si>
    <t xml:space="preserve">DGCNMDUG</t>
  </si>
  <si>
    <t xml:space="preserve">DGCNMELP</t>
  </si>
  <si>
    <t xml:space="preserve">DGRHMG-M</t>
  </si>
  <si>
    <t xml:space="preserve">DGRHMWIL</t>
  </si>
  <si>
    <t xml:space="preserve">DINSPG-M</t>
  </si>
  <si>
    <t xml:space="preserve">DINTRAFT</t>
  </si>
  <si>
    <t xml:space="preserve">DINTRELP</t>
  </si>
  <si>
    <t xml:space="preserve">DKENNS-H</t>
  </si>
  <si>
    <t xml:space="preserve">DLASCLAS</t>
  </si>
  <si>
    <t xml:space="preserve">DLORDAFT</t>
  </si>
  <si>
    <t xml:space="preserve">DMAGMS-H</t>
  </si>
  <si>
    <t xml:space="preserve">DMESAPHX</t>
  </si>
  <si>
    <t xml:space="preserve">DMESAS-H</t>
  </si>
  <si>
    <t xml:space="preserve">DPAULWIL</t>
  </si>
  <si>
    <t xml:space="preserve">DPD AFT</t>
  </si>
  <si>
    <t xml:space="preserve">DPD G-M</t>
  </si>
  <si>
    <t xml:space="preserve">DPD HUR</t>
  </si>
  <si>
    <t xml:space="preserve">DPD SIL</t>
  </si>
  <si>
    <t xml:space="preserve">DPD TUS</t>
  </si>
  <si>
    <t xml:space="preserve">DPD WIL</t>
  </si>
  <si>
    <t xml:space="preserve">DPIMALCO</t>
  </si>
  <si>
    <t xml:space="preserve">DPMEXWIL</t>
  </si>
  <si>
    <t xml:space="preserve">DPNMTATU</t>
  </si>
  <si>
    <t xml:space="preserve">DRIOGLAS</t>
  </si>
  <si>
    <t xml:space="preserve">DSAFFG-M</t>
  </si>
  <si>
    <t xml:space="preserve">DSIG ELP</t>
  </si>
  <si>
    <t xml:space="preserve">DSUG ELP</t>
  </si>
  <si>
    <t xml:space="preserve">DSUG EPE</t>
  </si>
  <si>
    <t xml:space="preserve">DSWG DUG</t>
  </si>
  <si>
    <t xml:space="preserve">DSWG G-M</t>
  </si>
  <si>
    <t xml:space="preserve">DSWG GIL</t>
  </si>
  <si>
    <t xml:space="preserve">DSWG NOG</t>
  </si>
  <si>
    <t xml:space="preserve">DSWG S-H</t>
  </si>
  <si>
    <t xml:space="preserve">DSWG311D</t>
  </si>
  <si>
    <t xml:space="preserve">DSWG311M</t>
  </si>
  <si>
    <t xml:space="preserve">DSWG311S</t>
  </si>
  <si>
    <t xml:space="preserve">DSWPCELP</t>
  </si>
  <si>
    <t xml:space="preserve">DWGI ELP</t>
  </si>
  <si>
    <t xml:space="preserve">DWLCXWIL</t>
  </si>
  <si>
    <t xml:space="preserve">DWTG ELP</t>
  </si>
  <si>
    <t xml:space="preserve">IBONNOGL</t>
  </si>
  <si>
    <t xml:space="preserve">IDESRTBN</t>
  </si>
  <si>
    <t xml:space="preserve">IDOUGLAS</t>
  </si>
  <si>
    <t xml:space="preserve">IGILARVR</t>
  </si>
  <si>
    <t xml:space="preserve">S</t>
  </si>
  <si>
    <t xml:space="preserve">D</t>
  </si>
  <si>
    <t xml:space="preserve">Thruput</t>
  </si>
  <si>
    <t xml:space="preserve">INJ/WD</t>
  </si>
  <si>
    <t xml:space="preserve">S/D</t>
  </si>
  <si>
    <t xml:space="preserve">D/S</t>
  </si>
  <si>
    <t xml:space="preserve">Sumas/ Sipi</t>
  </si>
  <si>
    <t xml:space="preserve">North of Chehalis</t>
  </si>
  <si>
    <t xml:space="preserve">Chehalis</t>
  </si>
  <si>
    <t xml:space="preserve">South of Chehalis</t>
  </si>
  <si>
    <t xml:space="preserve">Jackson Prairie</t>
  </si>
  <si>
    <t xml:space="preserve">Roosevelt</t>
  </si>
  <si>
    <t xml:space="preserve">Spokane</t>
  </si>
  <si>
    <t xml:space="preserve">Star Road &amp; Palouse</t>
  </si>
  <si>
    <t xml:space="preserve">Stanfield onto NWPL</t>
  </si>
  <si>
    <t xml:space="preserve">Meacham</t>
  </si>
  <si>
    <t xml:space="preserve">Idaho/Reno Demand</t>
  </si>
  <si>
    <t xml:space="preserve">Kemmerer</t>
  </si>
  <si>
    <t xml:space="preserve">Kinsgate</t>
  </si>
  <si>
    <t xml:space="preserve">Star Road to NWPL</t>
  </si>
  <si>
    <t xml:space="preserve">North of Stanfield</t>
  </si>
  <si>
    <t xml:space="preserve">Stanfield to NWPL</t>
  </si>
  <si>
    <t xml:space="preserve">South of Stanfield</t>
  </si>
  <si>
    <t xml:space="preserve">Station 14</t>
  </si>
  <si>
    <t xml:space="preserve">Klamath &amp; Tuscarora</t>
  </si>
  <si>
    <t xml:space="preserve">JP Storage Balance</t>
  </si>
  <si>
    <t xml:space="preserve">Star Road PGT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</si>
</sst>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  <numFmt numFmtId="169" formatCode="0%"/>
    <numFmt numFmtId="170" formatCode="ddd&quot;  &quot;d\-mmm\-yy"/>
    <numFmt numFmtId="171" formatCode="[$-409]d\-mmm\-yy"/>
    <numFmt numFmtId="172" formatCode="[$-409]m/d/yyyy"/>
    <numFmt numFmtId="173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3366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7"/>
      <color rgb="FF000000"/>
      <name val="Arial"/>
      <family val="2"/>
    </font>
    <font>
      <sz val="7"/>
      <color rgb="FF0000FF"/>
      <name val="Arial"/>
      <family val="2"/>
    </font>
    <font>
      <b val="true"/>
      <sz val="7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sz val="8"/>
      <color rgb="FF3366FF"/>
      <name val="Arial"/>
      <family val="2"/>
    </font>
    <font>
      <sz val="8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99CC00"/>
        <bgColor rgb="FFFFCC00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DashDot"/>
      <diagonal/>
    </border>
    <border diagonalUp="false" diagonalDown="false">
      <left/>
      <right/>
      <top/>
      <bottom style="mediumDashDot"/>
      <diagonal/>
    </border>
    <border diagonalUp="false" diagonalDown="false">
      <left style="thin"/>
      <right style="thin"/>
      <top/>
      <bottom style="mediumDashDot"/>
      <diagonal/>
    </border>
    <border diagonalUp="false" diagonalDown="false">
      <left style="medium"/>
      <right style="medium"/>
      <top/>
      <bottom style="mediumDashDot"/>
      <diagonal/>
    </border>
    <border diagonalUp="false" diagonalDown="false">
      <left style="medium"/>
      <right style="medium"/>
      <top style="mediumDashDot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4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4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4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5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5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5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5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5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6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7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1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west_desk/GasReports/RegionalForecasts/cigfc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Logistics/PG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-DSW/CA-DWS-Forecast100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GasReports/NWPL_Flow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CST"/>
      <sheetName val="FCST Aug2000"/>
      <sheetName val="Historicals"/>
      <sheetName val="WX"/>
      <sheetName val="ROX Fcst"/>
      <sheetName val="CERA Fcst"/>
      <sheetName val="Internal Fcst"/>
      <sheetName val="New Rox Gen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Sheet2"/>
      <sheetName val="Sheet3"/>
      <sheetName val="PGT"/>
      <sheetName val="1999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"/>
      <sheetName val="FLOWS"/>
      <sheetName val="PLANTS"/>
      <sheetName val="EXPANSIONS"/>
      <sheetName val="EXPANS-8-9-01"/>
      <sheetName val="Update Monthly Flows"/>
      <sheetName val="Sheet1"/>
      <sheetName val="Sheet2"/>
      <sheetName val="PLANTS-9-28-01"/>
    </sheetNames>
    <sheetDataSet>
      <sheetData sheetId="0">
        <row r="34">
          <cell r="B34">
            <v>2577394.51612903</v>
          </cell>
          <cell r="C34">
            <v>2179075.4516129</v>
          </cell>
          <cell r="D34">
            <v>130491.935483871</v>
          </cell>
        </row>
        <row r="34">
          <cell r="G34">
            <v>1992694.74193548</v>
          </cell>
          <cell r="H34">
            <v>521977.612903226</v>
          </cell>
        </row>
        <row r="34">
          <cell r="J34">
            <v>454420.580645161</v>
          </cell>
          <cell r="K34">
            <v>713192.935483871</v>
          </cell>
        </row>
        <row r="34">
          <cell r="M34">
            <v>683743.870967742</v>
          </cell>
          <cell r="N34">
            <v>696149.64516129</v>
          </cell>
          <cell r="O34">
            <v>1379893.51612903</v>
          </cell>
        </row>
        <row r="34">
          <cell r="S34">
            <v>91035.1612903226</v>
          </cell>
          <cell r="T34">
            <v>652469.548387097</v>
          </cell>
        </row>
      </sheetData>
      <sheetData sheetId="1"/>
      <sheetData sheetId="2">
        <row r="111">
          <cell r="D111">
            <v>0</v>
          </cell>
        </row>
        <row r="111">
          <cell r="G111">
            <v>0</v>
          </cell>
        </row>
        <row r="111">
          <cell r="J111">
            <v>0</v>
          </cell>
        </row>
        <row r="111">
          <cell r="M111">
            <v>0</v>
          </cell>
        </row>
        <row r="112">
          <cell r="D112">
            <v>0</v>
          </cell>
        </row>
        <row r="112">
          <cell r="G112">
            <v>0</v>
          </cell>
        </row>
        <row r="112">
          <cell r="J112">
            <v>0</v>
          </cell>
        </row>
        <row r="112">
          <cell r="M112">
            <v>0</v>
          </cell>
        </row>
        <row r="113">
          <cell r="D113">
            <v>0</v>
          </cell>
        </row>
        <row r="113">
          <cell r="G113">
            <v>0</v>
          </cell>
        </row>
        <row r="113">
          <cell r="J113">
            <v>0</v>
          </cell>
        </row>
        <row r="113">
          <cell r="M113">
            <v>0</v>
          </cell>
        </row>
        <row r="113">
          <cell r="P113">
            <v>0</v>
          </cell>
        </row>
        <row r="113">
          <cell r="S113">
            <v>0</v>
          </cell>
        </row>
        <row r="114">
          <cell r="D114">
            <v>0</v>
          </cell>
        </row>
        <row r="114">
          <cell r="G114">
            <v>0</v>
          </cell>
        </row>
        <row r="114">
          <cell r="J114">
            <v>0</v>
          </cell>
        </row>
        <row r="114">
          <cell r="M114">
            <v>0</v>
          </cell>
        </row>
        <row r="115">
          <cell r="D115">
            <v>0</v>
          </cell>
        </row>
        <row r="115">
          <cell r="G115">
            <v>0</v>
          </cell>
        </row>
        <row r="115">
          <cell r="J115">
            <v>0</v>
          </cell>
        </row>
        <row r="115">
          <cell r="M115">
            <v>0</v>
          </cell>
        </row>
        <row r="116">
          <cell r="D116">
            <v>0</v>
          </cell>
        </row>
        <row r="116">
          <cell r="G116">
            <v>0</v>
          </cell>
        </row>
        <row r="116">
          <cell r="J116">
            <v>0</v>
          </cell>
        </row>
        <row r="116">
          <cell r="M116">
            <v>0</v>
          </cell>
        </row>
        <row r="117">
          <cell r="D117">
            <v>0</v>
          </cell>
        </row>
        <row r="117">
          <cell r="G117">
            <v>0</v>
          </cell>
        </row>
        <row r="117">
          <cell r="J117">
            <v>0</v>
          </cell>
        </row>
        <row r="117">
          <cell r="M117">
            <v>0</v>
          </cell>
        </row>
        <row r="117">
          <cell r="P117">
            <v>0</v>
          </cell>
        </row>
        <row r="117">
          <cell r="S117">
            <v>0</v>
          </cell>
        </row>
        <row r="118">
          <cell r="D118">
            <v>0</v>
          </cell>
        </row>
        <row r="118">
          <cell r="G118">
            <v>0</v>
          </cell>
        </row>
        <row r="118">
          <cell r="J118">
            <v>0</v>
          </cell>
        </row>
        <row r="118">
          <cell r="M118">
            <v>0</v>
          </cell>
        </row>
        <row r="118">
          <cell r="P118">
            <v>0</v>
          </cell>
        </row>
        <row r="118">
          <cell r="S118">
            <v>0</v>
          </cell>
        </row>
        <row r="119">
          <cell r="D119">
            <v>0</v>
          </cell>
        </row>
        <row r="119">
          <cell r="G119">
            <v>0</v>
          </cell>
        </row>
        <row r="119">
          <cell r="J119">
            <v>0</v>
          </cell>
        </row>
        <row r="119">
          <cell r="M119">
            <v>0</v>
          </cell>
        </row>
        <row r="119">
          <cell r="P119">
            <v>0</v>
          </cell>
        </row>
        <row r="119">
          <cell r="S119">
            <v>0</v>
          </cell>
        </row>
        <row r="120">
          <cell r="D120">
            <v>0</v>
          </cell>
        </row>
        <row r="120">
          <cell r="G120">
            <v>0</v>
          </cell>
        </row>
        <row r="120">
          <cell r="J120">
            <v>0</v>
          </cell>
        </row>
        <row r="120">
          <cell r="M120">
            <v>0</v>
          </cell>
        </row>
        <row r="120">
          <cell r="P120">
            <v>0</v>
          </cell>
        </row>
        <row r="120">
          <cell r="S120">
            <v>0</v>
          </cell>
        </row>
        <row r="121">
          <cell r="D121">
            <v>0</v>
          </cell>
        </row>
        <row r="121">
          <cell r="G121">
            <v>0</v>
          </cell>
        </row>
        <row r="121">
          <cell r="J121">
            <v>0</v>
          </cell>
        </row>
        <row r="121">
          <cell r="M121">
            <v>0</v>
          </cell>
        </row>
        <row r="121">
          <cell r="P121">
            <v>0</v>
          </cell>
        </row>
        <row r="121">
          <cell r="S121">
            <v>0</v>
          </cell>
        </row>
        <row r="122">
          <cell r="D122">
            <v>0</v>
          </cell>
        </row>
        <row r="122">
          <cell r="G122">
            <v>0</v>
          </cell>
        </row>
        <row r="122">
          <cell r="J122">
            <v>0</v>
          </cell>
        </row>
        <row r="122">
          <cell r="M122">
            <v>0</v>
          </cell>
        </row>
        <row r="122">
          <cell r="P122">
            <v>0</v>
          </cell>
        </row>
        <row r="122">
          <cell r="S122">
            <v>0</v>
          </cell>
        </row>
        <row r="123">
          <cell r="D123">
            <v>0</v>
          </cell>
        </row>
        <row r="123">
          <cell r="G123">
            <v>0</v>
          </cell>
        </row>
        <row r="123">
          <cell r="J123">
            <v>0</v>
          </cell>
        </row>
        <row r="123">
          <cell r="M123">
            <v>0</v>
          </cell>
        </row>
        <row r="123">
          <cell r="P123">
            <v>0</v>
          </cell>
        </row>
        <row r="123">
          <cell r="S123">
            <v>0</v>
          </cell>
        </row>
        <row r="124">
          <cell r="D124">
            <v>0</v>
          </cell>
        </row>
        <row r="124">
          <cell r="G124">
            <v>0</v>
          </cell>
        </row>
        <row r="124">
          <cell r="J124">
            <v>0</v>
          </cell>
        </row>
        <row r="124">
          <cell r="M124">
            <v>0</v>
          </cell>
        </row>
        <row r="124">
          <cell r="P124">
            <v>0</v>
          </cell>
        </row>
        <row r="124">
          <cell r="S124">
            <v>0</v>
          </cell>
        </row>
        <row r="125">
          <cell r="D125">
            <v>0</v>
          </cell>
        </row>
        <row r="125">
          <cell r="G125">
            <v>0</v>
          </cell>
        </row>
        <row r="125">
          <cell r="J125">
            <v>0</v>
          </cell>
        </row>
        <row r="125">
          <cell r="M125">
            <v>0</v>
          </cell>
        </row>
        <row r="125">
          <cell r="P125">
            <v>0</v>
          </cell>
        </row>
        <row r="125">
          <cell r="S125">
            <v>0</v>
          </cell>
        </row>
        <row r="126">
          <cell r="D126">
            <v>0</v>
          </cell>
        </row>
        <row r="126">
          <cell r="G126">
            <v>0</v>
          </cell>
        </row>
        <row r="126">
          <cell r="J126">
            <v>0</v>
          </cell>
        </row>
        <row r="126">
          <cell r="M126">
            <v>0</v>
          </cell>
        </row>
        <row r="126">
          <cell r="P126">
            <v>0</v>
          </cell>
        </row>
        <row r="126">
          <cell r="S126">
            <v>0</v>
          </cell>
        </row>
        <row r="127">
          <cell r="D127">
            <v>0</v>
          </cell>
        </row>
        <row r="127">
          <cell r="G127">
            <v>0</v>
          </cell>
        </row>
        <row r="127">
          <cell r="J127">
            <v>0</v>
          </cell>
        </row>
        <row r="127">
          <cell r="M127">
            <v>0</v>
          </cell>
        </row>
        <row r="127">
          <cell r="P127">
            <v>0</v>
          </cell>
        </row>
        <row r="127">
          <cell r="S127">
            <v>0</v>
          </cell>
        </row>
        <row r="128">
          <cell r="D128">
            <v>0</v>
          </cell>
        </row>
        <row r="128">
          <cell r="G128">
            <v>0</v>
          </cell>
        </row>
        <row r="128">
          <cell r="J128">
            <v>0</v>
          </cell>
        </row>
        <row r="128">
          <cell r="M128">
            <v>0</v>
          </cell>
        </row>
        <row r="128">
          <cell r="P128">
            <v>0</v>
          </cell>
        </row>
        <row r="128">
          <cell r="S128">
            <v>0</v>
          </cell>
        </row>
        <row r="129">
          <cell r="D129">
            <v>0</v>
          </cell>
        </row>
        <row r="129">
          <cell r="G129">
            <v>0</v>
          </cell>
        </row>
        <row r="129">
          <cell r="J129">
            <v>0</v>
          </cell>
        </row>
        <row r="129">
          <cell r="M129">
            <v>0</v>
          </cell>
        </row>
        <row r="129">
          <cell r="P129">
            <v>0</v>
          </cell>
        </row>
        <row r="129">
          <cell r="S12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Ops"/>
      <sheetName val="NW Demand Map"/>
      <sheetName val="Data"/>
      <sheetName val="PGT_Flows"/>
      <sheetName val="Monthly Averages"/>
      <sheetName val="Map"/>
      <sheetName val="Stanfield Receipt"/>
      <sheetName val="Stanfield Delivery"/>
      <sheetName val="Opal Plant"/>
      <sheetName val="La Plata B"/>
      <sheetName val="Kemmerer"/>
      <sheetName val="Chehalis"/>
      <sheetName val="Roosevelt"/>
      <sheetName val="Sumas-Sipi"/>
      <sheetName val="Net Clay Basin"/>
      <sheetName val="Jackson Prairie"/>
      <sheetName val="Meacham"/>
      <sheetName val="Washougal"/>
      <sheetName val="Prices"/>
      <sheetName val="Sheet1"/>
    </sheetNames>
    <sheetDataSet>
      <sheetData sheetId="0"/>
      <sheetData sheetId="1"/>
      <sheetData sheetId="2"/>
      <sheetData sheetId="3"/>
      <sheetData sheetId="4">
        <row r="41">
          <cell r="R41">
            <v>35065</v>
          </cell>
          <cell r="S41">
            <v>35096</v>
          </cell>
          <cell r="T41">
            <v>35125</v>
          </cell>
          <cell r="U41">
            <v>35156</v>
          </cell>
          <cell r="V41">
            <v>35186</v>
          </cell>
          <cell r="W41">
            <v>35217</v>
          </cell>
          <cell r="X41">
            <v>35247</v>
          </cell>
          <cell r="Y41">
            <v>35278</v>
          </cell>
          <cell r="Z41">
            <v>35309</v>
          </cell>
          <cell r="AA41">
            <v>35339</v>
          </cell>
          <cell r="AB41">
            <v>35370</v>
          </cell>
          <cell r="AC41">
            <v>35400</v>
          </cell>
          <cell r="AD41">
            <v>35431</v>
          </cell>
          <cell r="AE41">
            <v>35462</v>
          </cell>
          <cell r="AF41">
            <v>35490</v>
          </cell>
          <cell r="AG41">
            <v>35521</v>
          </cell>
          <cell r="AH41">
            <v>35551</v>
          </cell>
          <cell r="AI41">
            <v>35582</v>
          </cell>
          <cell r="AJ41">
            <v>35612</v>
          </cell>
          <cell r="AK41">
            <v>35643</v>
          </cell>
          <cell r="AL41">
            <v>35674</v>
          </cell>
          <cell r="AM41">
            <v>35704</v>
          </cell>
          <cell r="AN41">
            <v>35735</v>
          </cell>
          <cell r="AO41">
            <v>35765</v>
          </cell>
          <cell r="AP41">
            <v>35796</v>
          </cell>
          <cell r="AQ41">
            <v>35827</v>
          </cell>
          <cell r="AR41">
            <v>35855</v>
          </cell>
          <cell r="AS41">
            <v>35886</v>
          </cell>
          <cell r="AT41">
            <v>35916</v>
          </cell>
          <cell r="AU41">
            <v>35947</v>
          </cell>
          <cell r="AV41">
            <v>35977</v>
          </cell>
          <cell r="AW41">
            <v>36008</v>
          </cell>
          <cell r="AX41">
            <v>36039</v>
          </cell>
          <cell r="AY41">
            <v>36069</v>
          </cell>
          <cell r="AZ41">
            <v>36100</v>
          </cell>
          <cell r="BA41">
            <v>36130</v>
          </cell>
          <cell r="BB41">
            <v>36161</v>
          </cell>
          <cell r="BC41">
            <v>36192</v>
          </cell>
          <cell r="BD41">
            <v>36220</v>
          </cell>
          <cell r="BE41">
            <v>36251</v>
          </cell>
          <cell r="BF41">
            <v>36281</v>
          </cell>
          <cell r="BG41">
            <v>36312</v>
          </cell>
          <cell r="BH41">
            <v>36342</v>
          </cell>
          <cell r="BI41">
            <v>36373</v>
          </cell>
          <cell r="BJ41">
            <v>36404</v>
          </cell>
          <cell r="BK41">
            <v>36434</v>
          </cell>
          <cell r="BL41">
            <v>36465</v>
          </cell>
          <cell r="BM41">
            <v>36495</v>
          </cell>
          <cell r="BN41">
            <v>36526</v>
          </cell>
          <cell r="BO41">
            <v>36557</v>
          </cell>
          <cell r="BP41">
            <v>36586</v>
          </cell>
          <cell r="BQ41">
            <v>36617</v>
          </cell>
          <cell r="BR41">
            <v>36647</v>
          </cell>
          <cell r="BS41">
            <v>36678</v>
          </cell>
          <cell r="BT41">
            <v>36708</v>
          </cell>
          <cell r="BU41">
            <v>36739</v>
          </cell>
          <cell r="BV41">
            <v>36770</v>
          </cell>
          <cell r="BW41">
            <v>36800</v>
          </cell>
          <cell r="BX41">
            <v>36831</v>
          </cell>
          <cell r="BY41">
            <v>36861</v>
          </cell>
        </row>
        <row r="42">
          <cell r="Q42" t="str">
            <v>Coyote Springs</v>
          </cell>
          <cell r="R42">
            <v>39041.2273800157</v>
          </cell>
          <cell r="S42">
            <v>8410.29436501261</v>
          </cell>
          <cell r="T42">
            <v>0</v>
          </cell>
          <cell r="U42">
            <v>3435.32484492328</v>
          </cell>
          <cell r="V42">
            <v>0</v>
          </cell>
          <cell r="W42">
            <v>0</v>
          </cell>
          <cell r="X42">
            <v>32760.4815013744</v>
          </cell>
          <cell r="Y42">
            <v>36689.7728349815</v>
          </cell>
          <cell r="Z42">
            <v>31299.9349593496</v>
          </cell>
          <cell r="AA42">
            <v>37513.5169158143</v>
          </cell>
          <cell r="AB42">
            <v>40000</v>
          </cell>
          <cell r="AC42">
            <v>12233.8630999213</v>
          </cell>
          <cell r="AD42">
            <v>10354.0519276161</v>
          </cell>
          <cell r="AE42">
            <v>0</v>
          </cell>
          <cell r="AF42">
            <v>0</v>
          </cell>
          <cell r="AG42">
            <v>1825.17073170732</v>
          </cell>
          <cell r="AH42">
            <v>0</v>
          </cell>
          <cell r="AI42">
            <v>5055.31303988821</v>
          </cell>
          <cell r="AJ42">
            <v>473.118279569893</v>
          </cell>
          <cell r="AK42">
            <v>35919.5129664769</v>
          </cell>
          <cell r="AL42">
            <v>35776.6013071895</v>
          </cell>
          <cell r="AM42">
            <v>6238.70967741936</v>
          </cell>
          <cell r="AN42">
            <v>37127.7128005198</v>
          </cell>
          <cell r="AO42">
            <v>38447.8787498431</v>
          </cell>
          <cell r="AP42">
            <v>39961.0136452242</v>
          </cell>
          <cell r="AQ42">
            <v>38650.4803675856</v>
          </cell>
          <cell r="AR42">
            <v>37994.0577249576</v>
          </cell>
          <cell r="AS42">
            <v>38812.3131903834</v>
          </cell>
          <cell r="AT42">
            <v>5585.95862415896</v>
          </cell>
          <cell r="AU42">
            <v>18463.7483787289</v>
          </cell>
          <cell r="AV42">
            <v>34363.8936049802</v>
          </cell>
          <cell r="AW42">
            <v>35986.6377413067</v>
          </cell>
          <cell r="AX42">
            <v>38054.0531776913</v>
          </cell>
          <cell r="AY42">
            <v>34573.571024335</v>
          </cell>
          <cell r="AZ42">
            <v>39480.5447470817</v>
          </cell>
          <cell r="BA42">
            <v>35952.2718714698</v>
          </cell>
          <cell r="BB42">
            <v>18542.6334653839</v>
          </cell>
          <cell r="BC42">
            <v>17074.3525480368</v>
          </cell>
          <cell r="BD42">
            <v>4901.96078431373</v>
          </cell>
          <cell r="BE42">
            <v>23088.2352941176</v>
          </cell>
          <cell r="BF42">
            <v>32863.7571157495</v>
          </cell>
          <cell r="BG42">
            <v>8921.56862745098</v>
          </cell>
          <cell r="BH42">
            <v>26852.7514231499</v>
          </cell>
          <cell r="BI42">
            <v>32596.7741935484</v>
          </cell>
          <cell r="BJ42">
            <v>34803.3333333333</v>
          </cell>
          <cell r="BK42">
            <v>40133.3333333333</v>
          </cell>
          <cell r="BL42">
            <v>36546.6666666667</v>
          </cell>
          <cell r="BM42">
            <v>39961.2903225806</v>
          </cell>
          <cell r="BN42">
            <v>40048.3870967742</v>
          </cell>
          <cell r="BO42">
            <v>38944.8275862069</v>
          </cell>
          <cell r="BP42">
            <v>39190.3225806452</v>
          </cell>
          <cell r="BQ42">
            <v>11433.3333333333</v>
          </cell>
          <cell r="BR42">
            <v>36400</v>
          </cell>
          <cell r="BS42">
            <v>32160</v>
          </cell>
          <cell r="BT42">
            <v>37945.4545454545</v>
          </cell>
          <cell r="BU42">
            <v>37545.1612903226</v>
          </cell>
          <cell r="BV42">
            <v>39200</v>
          </cell>
          <cell r="BW42">
            <v>39609.6774193548</v>
          </cell>
          <cell r="BX42">
            <v>41469.6428571429</v>
          </cell>
          <cell r="BY42">
            <v>41532.4137931035</v>
          </cell>
        </row>
        <row r="43">
          <cell r="Q43" t="str">
            <v>Kingsgate</v>
          </cell>
          <cell r="R43">
            <v>2167193.64280094</v>
          </cell>
          <cell r="S43">
            <v>2094235.9293524</v>
          </cell>
          <cell r="T43">
            <v>2091814.16207711</v>
          </cell>
          <cell r="U43">
            <v>2040717.98889977</v>
          </cell>
          <cell r="V43">
            <v>2277073.04666519</v>
          </cell>
          <cell r="W43">
            <v>2286678.1913157</v>
          </cell>
          <cell r="X43">
            <v>2248135.44595747</v>
          </cell>
          <cell r="Y43">
            <v>2326146.6620328</v>
          </cell>
          <cell r="Z43">
            <v>2379537.72357724</v>
          </cell>
          <cell r="AA43">
            <v>2441496.6797797</v>
          </cell>
          <cell r="AB43">
            <v>2517968.19512195</v>
          </cell>
          <cell r="AC43">
            <v>2489240.15735641</v>
          </cell>
          <cell r="AD43">
            <v>2405496.36506688</v>
          </cell>
          <cell r="AE43">
            <v>2438249.47735192</v>
          </cell>
          <cell r="AF43">
            <v>2457115.53107789</v>
          </cell>
          <cell r="AG43">
            <v>2374793.04065041</v>
          </cell>
          <cell r="AH43">
            <v>2255070.81038552</v>
          </cell>
          <cell r="AI43">
            <v>2248617.866203</v>
          </cell>
          <cell r="AJ43">
            <v>2286597.47230293</v>
          </cell>
          <cell r="AK43">
            <v>2407178.52624921</v>
          </cell>
          <cell r="AL43">
            <v>2389107.22222222</v>
          </cell>
          <cell r="AM43">
            <v>2445632.63757116</v>
          </cell>
          <cell r="AN43">
            <v>2543997.88823912</v>
          </cell>
          <cell r="AO43">
            <v>2560668.91552655</v>
          </cell>
          <cell r="AP43">
            <v>2552613.06042885</v>
          </cell>
          <cell r="AQ43">
            <v>2575142.26538569</v>
          </cell>
          <cell r="AR43">
            <v>2589499.02534113</v>
          </cell>
          <cell r="AS43">
            <v>2526886.25730994</v>
          </cell>
          <cell r="AT43">
            <v>2380697.76142866</v>
          </cell>
          <cell r="AU43">
            <v>2416840.82360571</v>
          </cell>
          <cell r="AV43">
            <v>2394254.85757404</v>
          </cell>
          <cell r="AW43">
            <v>2391858.83166698</v>
          </cell>
          <cell r="AX43">
            <v>2450273.21660182</v>
          </cell>
          <cell r="AY43">
            <v>2363559.13978495</v>
          </cell>
          <cell r="AZ43">
            <v>2474275.22697795</v>
          </cell>
          <cell r="BA43">
            <v>2537112.18149868</v>
          </cell>
          <cell r="BB43">
            <v>2459105.67188581</v>
          </cell>
          <cell r="BC43">
            <v>2358355.64605959</v>
          </cell>
          <cell r="BD43">
            <v>2084618.62745098</v>
          </cell>
          <cell r="BE43">
            <v>2228513.82352941</v>
          </cell>
          <cell r="BF43">
            <v>2052852.94117647</v>
          </cell>
          <cell r="BG43">
            <v>1898249.24836601</v>
          </cell>
          <cell r="BH43">
            <v>2036812.77672359</v>
          </cell>
          <cell r="BI43">
            <v>2130697.41935484</v>
          </cell>
          <cell r="BJ43">
            <v>2265970</v>
          </cell>
          <cell r="BK43">
            <v>2296780</v>
          </cell>
          <cell r="BL43">
            <v>2387063.33333333</v>
          </cell>
          <cell r="BM43">
            <v>2537293.5483871</v>
          </cell>
          <cell r="BN43">
            <v>2531874.19354839</v>
          </cell>
          <cell r="BO43">
            <v>2493024.13793103</v>
          </cell>
          <cell r="BP43">
            <v>2305216.12903226</v>
          </cell>
          <cell r="BQ43">
            <v>1982530</v>
          </cell>
          <cell r="BR43">
            <v>2086048.38709677</v>
          </cell>
          <cell r="BS43">
            <v>2281466.66666667</v>
          </cell>
          <cell r="BT43">
            <v>2388440.90909091</v>
          </cell>
          <cell r="BU43">
            <v>2108409.67741935</v>
          </cell>
          <cell r="BV43">
            <v>2241843.33333333</v>
          </cell>
          <cell r="BW43">
            <v>2332035.48387097</v>
          </cell>
          <cell r="BX43">
            <v>2507701.42857143</v>
          </cell>
          <cell r="BY43">
            <v>2616063.10344828</v>
          </cell>
        </row>
        <row r="44">
          <cell r="Q44" t="str">
            <v>Malin</v>
          </cell>
          <cell r="R44">
            <v>1489051.64437451</v>
          </cell>
          <cell r="S44">
            <v>1447223.24642557</v>
          </cell>
          <cell r="T44">
            <v>1532493.37529504</v>
          </cell>
          <cell r="U44">
            <v>1539612.37349004</v>
          </cell>
          <cell r="V44">
            <v>1695034.97519826</v>
          </cell>
          <cell r="W44">
            <v>1689433.56186745</v>
          </cell>
          <cell r="X44">
            <v>1759560.3298474</v>
          </cell>
          <cell r="Y44">
            <v>1781701.49442356</v>
          </cell>
          <cell r="Z44">
            <v>1762380.45528455</v>
          </cell>
          <cell r="AA44">
            <v>1731952.38394965</v>
          </cell>
          <cell r="AB44">
            <v>1701209.20325203</v>
          </cell>
          <cell r="AC44">
            <v>1641330.35405193</v>
          </cell>
          <cell r="AD44">
            <v>1537428.45003934</v>
          </cell>
          <cell r="AE44">
            <v>1599812.71777004</v>
          </cell>
          <cell r="AF44">
            <v>1754840.81825334</v>
          </cell>
          <cell r="AG44">
            <v>1717572.45528455</v>
          </cell>
          <cell r="AH44">
            <v>1721085.16129032</v>
          </cell>
          <cell r="AI44">
            <v>1795626.15523374</v>
          </cell>
          <cell r="AJ44">
            <v>1774499.33166311</v>
          </cell>
          <cell r="AK44">
            <v>1824005.53447185</v>
          </cell>
          <cell r="AL44">
            <v>1831606.66666667</v>
          </cell>
          <cell r="AM44">
            <v>1810501.07526882</v>
          </cell>
          <cell r="AN44">
            <v>1742842.33268356</v>
          </cell>
          <cell r="AO44">
            <v>1581043.08397138</v>
          </cell>
          <cell r="AP44">
            <v>1566282.9340376</v>
          </cell>
          <cell r="AQ44">
            <v>1714796.679198</v>
          </cell>
          <cell r="AR44">
            <v>1814070.83569138</v>
          </cell>
          <cell r="AS44">
            <v>1805805.75048733</v>
          </cell>
          <cell r="AT44">
            <v>1736943.24970131</v>
          </cell>
          <cell r="AU44">
            <v>1805338.0998703</v>
          </cell>
          <cell r="AV44">
            <v>1801836.32019116</v>
          </cell>
          <cell r="AW44">
            <v>1773045.80896686</v>
          </cell>
          <cell r="AX44">
            <v>1828484.30609598</v>
          </cell>
          <cell r="AY44">
            <v>1752867.00622524</v>
          </cell>
          <cell r="AZ44">
            <v>1719766.18028534</v>
          </cell>
          <cell r="BA44">
            <v>1636545.24915276</v>
          </cell>
          <cell r="BB44">
            <v>1567568.88637364</v>
          </cell>
          <cell r="BC44">
            <v>1613300.78668894</v>
          </cell>
          <cell r="BD44">
            <v>1640072.67552182</v>
          </cell>
          <cell r="BE44">
            <v>1772550.35947712</v>
          </cell>
          <cell r="BF44">
            <v>1705797.75458571</v>
          </cell>
          <cell r="BG44">
            <v>1692788.62745098</v>
          </cell>
          <cell r="BH44">
            <v>1723474.09867173</v>
          </cell>
          <cell r="BI44">
            <v>1791796.77419355</v>
          </cell>
          <cell r="BJ44">
            <v>1847336.66666667</v>
          </cell>
          <cell r="BK44">
            <v>1844340</v>
          </cell>
          <cell r="BL44">
            <v>1749083.33333333</v>
          </cell>
          <cell r="BM44">
            <v>1727512.90322581</v>
          </cell>
          <cell r="BN44">
            <v>1687029.03225806</v>
          </cell>
          <cell r="BO44">
            <v>1745306.89655172</v>
          </cell>
          <cell r="BP44">
            <v>1792664.51612903</v>
          </cell>
          <cell r="BQ44">
            <v>1771703.33333333</v>
          </cell>
          <cell r="BR44">
            <v>1856993.5483871</v>
          </cell>
          <cell r="BS44">
            <v>1856416.66666667</v>
          </cell>
          <cell r="BT44">
            <v>1858681.81818182</v>
          </cell>
          <cell r="BU44">
            <v>1852374.19354839</v>
          </cell>
          <cell r="BV44">
            <v>1835056.66666667</v>
          </cell>
          <cell r="BW44">
            <v>1786674.19354839</v>
          </cell>
          <cell r="BX44">
            <v>1668640</v>
          </cell>
          <cell r="BY44">
            <v>1734517.24137931</v>
          </cell>
        </row>
        <row r="45">
          <cell r="Q45" t="str">
            <v>Medford</v>
          </cell>
          <cell r="R45">
            <v>14394.114870181</v>
          </cell>
          <cell r="S45">
            <v>13586.6778805719</v>
          </cell>
          <cell r="T45">
            <v>12221.5578284815</v>
          </cell>
          <cell r="U45">
            <v>2889.32419196866</v>
          </cell>
          <cell r="V45">
            <v>5020.06255726517</v>
          </cell>
          <cell r="W45">
            <v>0</v>
          </cell>
          <cell r="X45">
            <v>16.618748222805</v>
          </cell>
          <cell r="Y45">
            <v>300.496034880415</v>
          </cell>
          <cell r="Z45">
            <v>1879.28455284553</v>
          </cell>
          <cell r="AA45">
            <v>2179.95279307632</v>
          </cell>
          <cell r="AB45">
            <v>14935.3821138211</v>
          </cell>
          <cell r="AC45">
            <v>24228.3870967742</v>
          </cell>
          <cell r="AD45">
            <v>18738.9457120378</v>
          </cell>
          <cell r="AE45">
            <v>15263.3101045296</v>
          </cell>
          <cell r="AF45">
            <v>7192.00629425649</v>
          </cell>
          <cell r="AG45">
            <v>4543.38211382114</v>
          </cell>
          <cell r="AH45">
            <v>2410.29110936271</v>
          </cell>
          <cell r="AI45">
            <v>0</v>
          </cell>
          <cell r="AJ45">
            <v>0</v>
          </cell>
          <cell r="AK45">
            <v>221.378874130297</v>
          </cell>
          <cell r="AL45">
            <v>1123.26797385621</v>
          </cell>
          <cell r="AM45">
            <v>2607.71663504111</v>
          </cell>
          <cell r="AN45">
            <v>9508.73944119558</v>
          </cell>
          <cell r="AO45">
            <v>21777.3314924062</v>
          </cell>
          <cell r="AP45">
            <v>22820.0339558574</v>
          </cell>
          <cell r="AQ45">
            <v>10923.3848510164</v>
          </cell>
          <cell r="AR45">
            <v>10300.5093378608</v>
          </cell>
          <cell r="AS45">
            <v>7705.91293047434</v>
          </cell>
          <cell r="AT45">
            <v>2213.85902031063</v>
          </cell>
          <cell r="AU45">
            <v>3847.73022049287</v>
          </cell>
          <cell r="AV45">
            <v>3691.37898509715</v>
          </cell>
          <cell r="AW45">
            <v>2502.8925359995</v>
          </cell>
          <cell r="AX45">
            <v>1550.94033722438</v>
          </cell>
          <cell r="AY45">
            <v>4767.27661447526</v>
          </cell>
          <cell r="AZ45">
            <v>11849.0920881971</v>
          </cell>
          <cell r="BA45">
            <v>15771.2752604494</v>
          </cell>
          <cell r="BB45">
            <v>14801.1067094259</v>
          </cell>
          <cell r="BC45">
            <v>14612.4338624339</v>
          </cell>
          <cell r="BD45">
            <v>11614.0417457306</v>
          </cell>
          <cell r="BE45">
            <v>8536.92810457516</v>
          </cell>
          <cell r="BF45">
            <v>559.993674889311</v>
          </cell>
          <cell r="BG45">
            <v>2710.45751633987</v>
          </cell>
          <cell r="BH45">
            <v>2572.16951296648</v>
          </cell>
          <cell r="BI45">
            <v>1264.51612903226</v>
          </cell>
          <cell r="BJ45">
            <v>2343.33333333333</v>
          </cell>
          <cell r="BK45">
            <v>1510</v>
          </cell>
          <cell r="BL45">
            <v>2016.66666666667</v>
          </cell>
          <cell r="BM45">
            <v>6590.32258064516</v>
          </cell>
          <cell r="BN45">
            <v>9854.83870967742</v>
          </cell>
          <cell r="BO45">
            <v>3524.13793103448</v>
          </cell>
          <cell r="BP45">
            <v>4990.32258064516</v>
          </cell>
          <cell r="BQ45">
            <v>1996.66666666667</v>
          </cell>
          <cell r="BR45">
            <v>1258.06451612903</v>
          </cell>
          <cell r="BS45">
            <v>880</v>
          </cell>
          <cell r="BT45">
            <v>2031.81818181818</v>
          </cell>
          <cell r="BU45">
            <v>2400</v>
          </cell>
          <cell r="BV45">
            <v>23.3333333333333</v>
          </cell>
          <cell r="BW45">
            <v>96.7741935483871</v>
          </cell>
          <cell r="BX45">
            <v>7973.21428571429</v>
          </cell>
          <cell r="BY45">
            <v>10795.8620689655</v>
          </cell>
        </row>
        <row r="46">
          <cell r="Q46" t="str">
            <v>Tuscarora</v>
          </cell>
          <cell r="R46">
            <v>63870.9992132179</v>
          </cell>
          <cell r="S46">
            <v>64078.6206896552</v>
          </cell>
          <cell r="T46">
            <v>58447.7419354839</v>
          </cell>
          <cell r="U46">
            <v>53402.2526934378</v>
          </cell>
          <cell r="V46">
            <v>56020.5996650975</v>
          </cell>
          <cell r="W46">
            <v>50902.8077048645</v>
          </cell>
          <cell r="X46">
            <v>25382.8315061136</v>
          </cell>
          <cell r="Y46">
            <v>38674.4494644719</v>
          </cell>
          <cell r="Z46">
            <v>37031.9674796748</v>
          </cell>
          <cell r="AA46">
            <v>46927.4586939418</v>
          </cell>
          <cell r="AB46">
            <v>62724.1300813008</v>
          </cell>
          <cell r="AC46">
            <v>66530.9834775767</v>
          </cell>
          <cell r="AD46">
            <v>66782.1557828482</v>
          </cell>
          <cell r="AE46">
            <v>65369.2334494774</v>
          </cell>
          <cell r="AF46">
            <v>71328.2140047207</v>
          </cell>
          <cell r="AG46">
            <v>67334.3739837398</v>
          </cell>
          <cell r="AH46">
            <v>48615.64122738</v>
          </cell>
          <cell r="AI46">
            <v>45039.1947726118</v>
          </cell>
          <cell r="AJ46">
            <v>63497.3020685089</v>
          </cell>
          <cell r="AK46">
            <v>56392.0303605313</v>
          </cell>
          <cell r="AL46">
            <v>36252.9411764706</v>
          </cell>
          <cell r="AM46">
            <v>43459.0449082859</v>
          </cell>
          <cell r="AN46">
            <v>79490.0584795322</v>
          </cell>
          <cell r="AO46">
            <v>93071.4823647546</v>
          </cell>
          <cell r="AP46">
            <v>81017.0093693014</v>
          </cell>
          <cell r="AQ46">
            <v>70312.9351155667</v>
          </cell>
          <cell r="AR46">
            <v>67527.1018046909</v>
          </cell>
          <cell r="AS46">
            <v>63464.2949967511</v>
          </cell>
          <cell r="AT46">
            <v>66496.2271269572</v>
          </cell>
          <cell r="AU46">
            <v>41847.9896238651</v>
          </cell>
          <cell r="AV46">
            <v>58663.2710809281</v>
          </cell>
          <cell r="AW46">
            <v>59466.9559202666</v>
          </cell>
          <cell r="AX46">
            <v>44466.6666666667</v>
          </cell>
          <cell r="AY46">
            <v>65348.8021128089</v>
          </cell>
          <cell r="AZ46">
            <v>91599.2542153048</v>
          </cell>
          <cell r="BA46">
            <v>110278.712187775</v>
          </cell>
          <cell r="BB46">
            <v>86891.0897314972</v>
          </cell>
          <cell r="BC46">
            <v>75374.791144528</v>
          </cell>
          <cell r="BD46">
            <v>58272.7071473751</v>
          </cell>
          <cell r="BE46">
            <v>67205.4901960784</v>
          </cell>
          <cell r="BF46">
            <v>61565.2435167616</v>
          </cell>
          <cell r="BG46">
            <v>49381.2418300654</v>
          </cell>
          <cell r="BH46">
            <v>52055.5344718533</v>
          </cell>
          <cell r="BI46">
            <v>47851.6129032258</v>
          </cell>
          <cell r="BJ46">
            <v>47126.6666666667</v>
          </cell>
          <cell r="BK46">
            <v>58543.3333333333</v>
          </cell>
          <cell r="BL46">
            <v>64746.6666666667</v>
          </cell>
          <cell r="BM46">
            <v>95941.935483871</v>
          </cell>
          <cell r="BN46">
            <v>88529.0322580645</v>
          </cell>
          <cell r="BO46">
            <v>83610.3448275862</v>
          </cell>
          <cell r="BP46">
            <v>56396.7741935484</v>
          </cell>
          <cell r="BQ46">
            <v>43476.6666666667</v>
          </cell>
          <cell r="BR46">
            <v>49280.6451612903</v>
          </cell>
          <cell r="BS46">
            <v>51163.3333333333</v>
          </cell>
          <cell r="BT46">
            <v>49740.9090909091</v>
          </cell>
          <cell r="BU46">
            <v>48951.6129032258</v>
          </cell>
          <cell r="BV46">
            <v>50853.3333333333</v>
          </cell>
          <cell r="BW46">
            <v>69983.8709677419</v>
          </cell>
          <cell r="BX46">
            <v>110529.285714286</v>
          </cell>
          <cell r="BY46">
            <v>122354.137931034</v>
          </cell>
        </row>
        <row r="47">
          <cell r="Q47" t="str">
            <v>Rathdrum</v>
          </cell>
          <cell r="R47">
            <v>1951.21951219512</v>
          </cell>
          <cell r="S47">
            <v>528.814129520606</v>
          </cell>
          <cell r="T47">
            <v>-4.21715184893812</v>
          </cell>
          <cell r="U47">
            <v>0</v>
          </cell>
          <cell r="V47">
            <v>-43.7900856213074</v>
          </cell>
          <cell r="W47">
            <v>0</v>
          </cell>
          <cell r="X47">
            <v>12184.2911756343</v>
          </cell>
          <cell r="Y47">
            <v>39673.5016271208</v>
          </cell>
          <cell r="Z47">
            <v>41083.6422764228</v>
          </cell>
          <cell r="AA47">
            <v>1104.04405979544</v>
          </cell>
          <cell r="AB47">
            <v>11958.7967479675</v>
          </cell>
          <cell r="AC47">
            <v>503.540519276161</v>
          </cell>
          <cell r="AD47">
            <v>692.368214004721</v>
          </cell>
          <cell r="AE47">
            <v>0</v>
          </cell>
          <cell r="AF47">
            <v>0</v>
          </cell>
          <cell r="AG47">
            <v>0</v>
          </cell>
          <cell r="AH47">
            <v>767.86782061369</v>
          </cell>
          <cell r="AI47">
            <v>213.723577235772</v>
          </cell>
          <cell r="AJ47">
            <v>784.661606578115</v>
          </cell>
          <cell r="AK47">
            <v>15802.688172043</v>
          </cell>
          <cell r="AL47">
            <v>13839.7712418301</v>
          </cell>
          <cell r="AM47">
            <v>2182.16318785579</v>
          </cell>
          <cell r="AN47">
            <v>1994.96426250812</v>
          </cell>
          <cell r="AO47">
            <v>1882.76641144722</v>
          </cell>
          <cell r="AP47">
            <v>0</v>
          </cell>
          <cell r="AQ47">
            <v>31.2238930659983</v>
          </cell>
          <cell r="AR47">
            <v>2276.30006916934</v>
          </cell>
          <cell r="AS47">
            <v>0</v>
          </cell>
          <cell r="AT47">
            <v>0</v>
          </cell>
          <cell r="AU47">
            <v>464.753566796368</v>
          </cell>
          <cell r="AV47">
            <v>9579.07313085581</v>
          </cell>
          <cell r="AW47">
            <v>16297.3967176005</v>
          </cell>
          <cell r="AX47">
            <v>17762.5162127108</v>
          </cell>
          <cell r="AY47">
            <v>18644.2809532793</v>
          </cell>
          <cell r="AZ47">
            <v>16501.6212710765</v>
          </cell>
          <cell r="BA47">
            <v>8833.31241370654</v>
          </cell>
          <cell r="BB47">
            <v>0</v>
          </cell>
          <cell r="BC47">
            <v>452.520189362295</v>
          </cell>
          <cell r="BD47">
            <v>0</v>
          </cell>
          <cell r="BE47">
            <v>5125.65359477124</v>
          </cell>
          <cell r="BF47">
            <v>3009.45604048071</v>
          </cell>
          <cell r="BG47">
            <v>1355.88235294118</v>
          </cell>
          <cell r="BH47">
            <v>3081.40417457305</v>
          </cell>
          <cell r="BI47">
            <v>6632.25806451613</v>
          </cell>
          <cell r="BJ47">
            <v>20913.3333333333</v>
          </cell>
          <cell r="BK47">
            <v>27660</v>
          </cell>
          <cell r="BL47">
            <v>6983.33333333333</v>
          </cell>
          <cell r="BM47">
            <v>6996.77419354839</v>
          </cell>
          <cell r="BN47">
            <v>9870.96774193548</v>
          </cell>
          <cell r="BO47">
            <v>2337.93103448276</v>
          </cell>
          <cell r="BP47">
            <v>0</v>
          </cell>
          <cell r="BQ47">
            <v>650</v>
          </cell>
          <cell r="BR47">
            <v>12219.3548387097</v>
          </cell>
          <cell r="BS47">
            <v>29350</v>
          </cell>
          <cell r="BT47">
            <v>38172.7272727273</v>
          </cell>
          <cell r="BU47">
            <v>40654.8387096774</v>
          </cell>
          <cell r="BV47">
            <v>39053.3333333333</v>
          </cell>
          <cell r="BW47">
            <v>36425.8064516129</v>
          </cell>
          <cell r="BX47">
            <v>42390</v>
          </cell>
          <cell r="BY47">
            <v>43201.3793103448</v>
          </cell>
        </row>
        <row r="48">
          <cell r="Q48" t="str">
            <v>South Hermiston</v>
          </cell>
          <cell r="R48">
            <v>0</v>
          </cell>
          <cell r="S48">
            <v>0</v>
          </cell>
          <cell r="T48">
            <v>374.539732494099</v>
          </cell>
          <cell r="U48">
            <v>815.964740450539</v>
          </cell>
          <cell r="V48">
            <v>19774.4463050141</v>
          </cell>
          <cell r="W48">
            <v>40497.8452497551</v>
          </cell>
          <cell r="X48">
            <v>56973.2393921203</v>
          </cell>
          <cell r="Y48">
            <v>73406.4326561562</v>
          </cell>
          <cell r="Z48">
            <v>71301.2682926829</v>
          </cell>
          <cell r="AA48">
            <v>72953.5798583792</v>
          </cell>
          <cell r="AB48">
            <v>75406.3089430895</v>
          </cell>
          <cell r="AC48">
            <v>59399.7797010228</v>
          </cell>
          <cell r="AD48">
            <v>53862.6278520849</v>
          </cell>
          <cell r="AE48">
            <v>11125.8885017422</v>
          </cell>
          <cell r="AF48">
            <v>0</v>
          </cell>
          <cell r="AG48">
            <v>0</v>
          </cell>
          <cell r="AH48">
            <v>0</v>
          </cell>
          <cell r="AI48">
            <v>87.01171875</v>
          </cell>
          <cell r="AJ48">
            <v>55001.486401012</v>
          </cell>
          <cell r="AK48">
            <v>72339.9430740038</v>
          </cell>
          <cell r="AL48">
            <v>64116.4052287582</v>
          </cell>
          <cell r="AM48">
            <v>72315.8604924709</v>
          </cell>
          <cell r="AN48">
            <v>74838.4385990196</v>
          </cell>
          <cell r="AO48">
            <v>76636.9398769926</v>
          </cell>
          <cell r="AP48">
            <v>76284.3803056027</v>
          </cell>
          <cell r="AQ48">
            <v>76445.0710108605</v>
          </cell>
          <cell r="AR48">
            <v>64535.4650066025</v>
          </cell>
          <cell r="AS48">
            <v>73356.5302144249</v>
          </cell>
          <cell r="AT48">
            <v>49492.9587105289</v>
          </cell>
          <cell r="AU48">
            <v>75963.8726445744</v>
          </cell>
          <cell r="AV48">
            <v>76581.3138553257</v>
          </cell>
          <cell r="AW48">
            <v>76232.3641429278</v>
          </cell>
          <cell r="AX48">
            <v>69846.2453510921</v>
          </cell>
          <cell r="AY48">
            <v>78998.023095268</v>
          </cell>
          <cell r="AZ48">
            <v>78874.8054474708</v>
          </cell>
          <cell r="BA48">
            <v>78128.9694991841</v>
          </cell>
          <cell r="BB48">
            <v>79075.0801735522</v>
          </cell>
          <cell r="BC48">
            <v>78412.1066555277</v>
          </cell>
          <cell r="BD48">
            <v>68536.4010120177</v>
          </cell>
          <cell r="BE48">
            <v>69329.6405228758</v>
          </cell>
          <cell r="BF48">
            <v>62001.2650221379</v>
          </cell>
          <cell r="BG48">
            <v>52833.0065359477</v>
          </cell>
          <cell r="BH48">
            <v>68298.3870967742</v>
          </cell>
          <cell r="BI48">
            <v>76270.9677419355</v>
          </cell>
          <cell r="BJ48">
            <v>77593.3333333333</v>
          </cell>
          <cell r="BK48">
            <v>78640</v>
          </cell>
          <cell r="BL48">
            <v>77846.6666666667</v>
          </cell>
          <cell r="BM48">
            <v>70680.6451612903</v>
          </cell>
          <cell r="BN48">
            <v>82290.3225806452</v>
          </cell>
          <cell r="BO48">
            <v>79193.1034482759</v>
          </cell>
          <cell r="BP48">
            <v>60700</v>
          </cell>
          <cell r="BQ48">
            <v>71033.3333333333</v>
          </cell>
          <cell r="BR48">
            <v>66509.6774193548</v>
          </cell>
          <cell r="BS48">
            <v>80436.6666666667</v>
          </cell>
          <cell r="BT48">
            <v>77740.9090909091</v>
          </cell>
          <cell r="BU48">
            <v>76200</v>
          </cell>
          <cell r="BV48">
            <v>77566.6666666667</v>
          </cell>
          <cell r="BW48">
            <v>77767.7419354839</v>
          </cell>
          <cell r="BX48">
            <v>81089.6428571429</v>
          </cell>
          <cell r="BY48">
            <v>81416.5517241379</v>
          </cell>
        </row>
        <row r="49">
          <cell r="Q49" t="str">
            <v>Spokane NWP</v>
          </cell>
          <cell r="R49">
            <v>79455.1062155783</v>
          </cell>
          <cell r="S49">
            <v>109276.703111859</v>
          </cell>
          <cell r="T49">
            <v>91686.9551534225</v>
          </cell>
          <cell r="U49">
            <v>110834.149526608</v>
          </cell>
          <cell r="V49">
            <v>101806.104072541</v>
          </cell>
          <cell r="W49">
            <v>78876.9180541952</v>
          </cell>
          <cell r="X49">
            <v>97133.6134719282</v>
          </cell>
          <cell r="Y49">
            <v>100069.128937474</v>
          </cell>
          <cell r="Z49">
            <v>114242.796747967</v>
          </cell>
          <cell r="AA49">
            <v>128780.802517703</v>
          </cell>
          <cell r="AB49">
            <v>123168.780487805</v>
          </cell>
          <cell r="AC49">
            <v>120437.576711251</v>
          </cell>
          <cell r="AD49">
            <v>114586.435877262</v>
          </cell>
          <cell r="AE49">
            <v>123436.933797909</v>
          </cell>
          <cell r="AF49">
            <v>112184.390243902</v>
          </cell>
          <cell r="AG49">
            <v>111414.894308943</v>
          </cell>
          <cell r="AH49">
            <v>120064.421715185</v>
          </cell>
          <cell r="AI49">
            <v>103696.582761687</v>
          </cell>
          <cell r="AJ49">
            <v>97677.9767552182</v>
          </cell>
          <cell r="AK49">
            <v>111895.098039216</v>
          </cell>
          <cell r="AL49">
            <v>126814.77124183</v>
          </cell>
          <cell r="AM49">
            <v>119422.327640734</v>
          </cell>
          <cell r="AN49">
            <v>102436.582196231</v>
          </cell>
          <cell r="AO49">
            <v>136725.30438057</v>
          </cell>
          <cell r="AP49">
            <v>131198.9876124</v>
          </cell>
          <cell r="AQ49">
            <v>125230.089111668</v>
          </cell>
          <cell r="AR49">
            <v>135638.433000063</v>
          </cell>
          <cell r="AS49">
            <v>133972.027290448</v>
          </cell>
          <cell r="AT49">
            <v>121333.459095768</v>
          </cell>
          <cell r="AU49">
            <v>118869.520103761</v>
          </cell>
          <cell r="AV49">
            <v>108756.523926303</v>
          </cell>
          <cell r="AW49">
            <v>107177.985285795</v>
          </cell>
          <cell r="AX49">
            <v>117733.69001297</v>
          </cell>
          <cell r="AY49">
            <v>109989.278752437</v>
          </cell>
          <cell r="AZ49">
            <v>116004.766536965</v>
          </cell>
          <cell r="BA49">
            <v>117795.092255554</v>
          </cell>
          <cell r="BB49">
            <v>134533.672891907</v>
          </cell>
          <cell r="BC49">
            <v>118051.656920078</v>
          </cell>
          <cell r="BD49">
            <v>122061.954459203</v>
          </cell>
          <cell r="BE49">
            <v>99766.1764705882</v>
          </cell>
          <cell r="BF49">
            <v>79373.7191650854</v>
          </cell>
          <cell r="BG49">
            <v>107502.614379085</v>
          </cell>
          <cell r="BH49">
            <v>92076.9133459836</v>
          </cell>
          <cell r="BI49">
            <v>86045.1612903226</v>
          </cell>
          <cell r="BJ49">
            <v>78396.6666666667</v>
          </cell>
          <cell r="BK49">
            <v>96326.6666666667</v>
          </cell>
          <cell r="BL49">
            <v>95263.3333333333</v>
          </cell>
          <cell r="BM49">
            <v>112632.258064516</v>
          </cell>
          <cell r="BN49">
            <v>106358.064516129</v>
          </cell>
          <cell r="BO49">
            <v>123617.24137931</v>
          </cell>
          <cell r="BP49">
            <v>98129.0322580645</v>
          </cell>
          <cell r="BQ49">
            <v>69566.6666666667</v>
          </cell>
          <cell r="BR49">
            <v>50000</v>
          </cell>
          <cell r="BS49">
            <v>79893.3333333333</v>
          </cell>
          <cell r="BT49">
            <v>62645.4545454545</v>
          </cell>
          <cell r="BU49">
            <v>38896.7741935484</v>
          </cell>
          <cell r="BV49">
            <v>69126.6666666667</v>
          </cell>
          <cell r="BW49">
            <v>123390.322580645</v>
          </cell>
          <cell r="BX49">
            <v>128329.642857143</v>
          </cell>
          <cell r="BY49">
            <v>150354.482758621</v>
          </cell>
        </row>
        <row r="50">
          <cell r="Q50" t="str">
            <v>Stanfield</v>
          </cell>
          <cell r="R50">
            <v>342087.867820614</v>
          </cell>
          <cell r="S50">
            <v>315863.952901598</v>
          </cell>
          <cell r="T50">
            <v>272384.201416208</v>
          </cell>
          <cell r="U50">
            <v>240151.48547176</v>
          </cell>
          <cell r="V50">
            <v>308664.781523491</v>
          </cell>
          <cell r="W50">
            <v>339501.860920666</v>
          </cell>
          <cell r="X50">
            <v>195840.668541278</v>
          </cell>
          <cell r="Y50">
            <v>177894.474108243</v>
          </cell>
          <cell r="Z50">
            <v>231176.617886179</v>
          </cell>
          <cell r="AA50">
            <v>294603.430369788</v>
          </cell>
          <cell r="AB50">
            <v>343726.276422764</v>
          </cell>
          <cell r="AC50">
            <v>400388.796223446</v>
          </cell>
          <cell r="AD50">
            <v>441214.445318647</v>
          </cell>
          <cell r="AE50">
            <v>462014.181184669</v>
          </cell>
          <cell r="AF50">
            <v>364759.370574351</v>
          </cell>
          <cell r="AG50">
            <v>355065.951219512</v>
          </cell>
          <cell r="AH50">
            <v>262750.338316286</v>
          </cell>
          <cell r="AI50">
            <v>440735.271944868</v>
          </cell>
          <cell r="AJ50">
            <v>453720.864464738</v>
          </cell>
          <cell r="AK50">
            <v>534663.219481341</v>
          </cell>
          <cell r="AL50">
            <v>508144.150326798</v>
          </cell>
          <cell r="AM50">
            <v>275759.032258065</v>
          </cell>
          <cell r="AN50">
            <v>345034.133333333</v>
          </cell>
          <cell r="AO50">
            <v>448936.35483871</v>
          </cell>
          <cell r="AP50">
            <v>462805.225429164</v>
          </cell>
          <cell r="AQ50">
            <v>385052.353104985</v>
          </cell>
          <cell r="AR50">
            <v>321208.954285355</v>
          </cell>
          <cell r="AS50">
            <v>287974.821312541</v>
          </cell>
          <cell r="AT50">
            <v>324758.316040999</v>
          </cell>
          <cell r="AU50">
            <v>300860.505836576</v>
          </cell>
          <cell r="AV50">
            <v>219089.102685028</v>
          </cell>
          <cell r="AW50">
            <v>224958.058228007</v>
          </cell>
          <cell r="AX50">
            <v>227068.936446174</v>
          </cell>
          <cell r="AY50">
            <v>185001.037540087</v>
          </cell>
          <cell r="AZ50">
            <v>242691.828793774</v>
          </cell>
          <cell r="BA50">
            <v>361872.913267227</v>
          </cell>
          <cell r="BB50">
            <v>398894.86260454</v>
          </cell>
          <cell r="BC50">
            <v>290499.234196603</v>
          </cell>
          <cell r="BD50">
            <v>63102.1505376344</v>
          </cell>
          <cell r="BE50">
            <v>64926.6013071896</v>
          </cell>
          <cell r="BF50">
            <v>9626.78684376977</v>
          </cell>
          <cell r="BG50">
            <v>-91858.3986928104</v>
          </cell>
          <cell r="BH50">
            <v>-3014.38962681847</v>
          </cell>
          <cell r="BI50">
            <v>17948.3870967742</v>
          </cell>
          <cell r="BJ50">
            <v>76620</v>
          </cell>
          <cell r="BK50">
            <v>30663.3333333333</v>
          </cell>
          <cell r="BL50">
            <v>222303.333333333</v>
          </cell>
          <cell r="BM50">
            <v>309454.838709677</v>
          </cell>
          <cell r="BN50">
            <v>336967.741935484</v>
          </cell>
          <cell r="BO50">
            <v>254572.413793103</v>
          </cell>
          <cell r="BP50">
            <v>120083.870967742</v>
          </cell>
          <cell r="BQ50">
            <v>-72173.3333333333</v>
          </cell>
          <cell r="BR50">
            <v>-8238.70967741935</v>
          </cell>
          <cell r="BS50">
            <v>206780</v>
          </cell>
          <cell r="BT50">
            <v>199409.090909091</v>
          </cell>
          <cell r="BU50">
            <v>131658.064516129</v>
          </cell>
          <cell r="BV50">
            <v>179583.333333333</v>
          </cell>
          <cell r="BW50">
            <v>188116.129032258</v>
          </cell>
          <cell r="BX50">
            <v>300348.214285714</v>
          </cell>
          <cell r="BY50">
            <v>295818.275862069</v>
          </cell>
        </row>
        <row r="51">
          <cell r="Q51" t="str">
            <v>Spokane WWP</v>
          </cell>
          <cell r="R51">
            <v>47014.0361919748</v>
          </cell>
          <cell r="S51">
            <v>51112.5651808242</v>
          </cell>
          <cell r="T51">
            <v>35545.3343823761</v>
          </cell>
          <cell r="U51">
            <v>22328.7300032648</v>
          </cell>
          <cell r="V51">
            <v>19752.6144513601</v>
          </cell>
          <cell r="W51">
            <v>21507.8028077049</v>
          </cell>
          <cell r="X51">
            <v>10283.1822059335</v>
          </cell>
          <cell r="Y51">
            <v>11744.241888092</v>
          </cell>
          <cell r="Z51">
            <v>16959.7723577236</v>
          </cell>
          <cell r="AA51">
            <v>23970.3540519276</v>
          </cell>
          <cell r="AB51">
            <v>44528.9756097561</v>
          </cell>
          <cell r="AC51">
            <v>49039.7482297404</v>
          </cell>
          <cell r="AD51">
            <v>48012.8402832416</v>
          </cell>
          <cell r="AE51">
            <v>47740.243902439</v>
          </cell>
          <cell r="AF51">
            <v>46952.1321793863</v>
          </cell>
          <cell r="AG51">
            <v>19455.0243902439</v>
          </cell>
          <cell r="AH51">
            <v>22378.8512981904</v>
          </cell>
          <cell r="AI51">
            <v>20825.3480691057</v>
          </cell>
          <cell r="AJ51">
            <v>17960.6704123182</v>
          </cell>
          <cell r="AK51">
            <v>11317.8684376977</v>
          </cell>
          <cell r="AL51">
            <v>14491.339869281</v>
          </cell>
          <cell r="AM51">
            <v>31554.6173308033</v>
          </cell>
          <cell r="AN51">
            <v>44818.5834957765</v>
          </cell>
          <cell r="AO51">
            <v>49314.5161290323</v>
          </cell>
          <cell r="AP51">
            <v>42746.8716594353</v>
          </cell>
          <cell r="AQ51">
            <v>41232.4213311055</v>
          </cell>
          <cell r="AR51">
            <v>33032.9183172986</v>
          </cell>
          <cell r="AS51">
            <v>16500.4548408057</v>
          </cell>
          <cell r="AT51">
            <v>22696.3466012702</v>
          </cell>
          <cell r="AU51">
            <v>18151.4591439689</v>
          </cell>
          <cell r="AV51">
            <v>11099.3837640697</v>
          </cell>
          <cell r="AW51">
            <v>12875.6523926303</v>
          </cell>
          <cell r="AX51">
            <v>17226.6212710765</v>
          </cell>
          <cell r="AY51">
            <v>19145.3499339747</v>
          </cell>
          <cell r="AZ51">
            <v>41481.5499351492</v>
          </cell>
          <cell r="BA51">
            <v>42595.3621187398</v>
          </cell>
          <cell r="BB51">
            <v>45070.0496761617</v>
          </cell>
          <cell r="BC51">
            <v>41091.4786967419</v>
          </cell>
          <cell r="BD51">
            <v>41686.3377609108</v>
          </cell>
          <cell r="BE51">
            <v>32067.091503268</v>
          </cell>
          <cell r="BF51">
            <v>25594.0227703985</v>
          </cell>
          <cell r="BG51">
            <v>18525.1633986928</v>
          </cell>
          <cell r="BH51">
            <v>16549.6204933586</v>
          </cell>
          <cell r="BI51">
            <v>15561.2903225806</v>
          </cell>
          <cell r="BJ51">
            <v>16860</v>
          </cell>
          <cell r="BK51">
            <v>27003.3333333333</v>
          </cell>
          <cell r="BL51">
            <v>39606.6666666667</v>
          </cell>
          <cell r="BM51">
            <v>45896.7741935484</v>
          </cell>
          <cell r="BN51">
            <v>50764.5161290323</v>
          </cell>
          <cell r="BO51">
            <v>46834.4827586207</v>
          </cell>
          <cell r="BP51">
            <v>40725.8064516129</v>
          </cell>
          <cell r="BQ51">
            <v>27470</v>
          </cell>
          <cell r="BR51">
            <v>22877.4193548387</v>
          </cell>
          <cell r="BS51">
            <v>15703.3333333333</v>
          </cell>
          <cell r="BT51">
            <v>15554.5454545455</v>
          </cell>
          <cell r="BU51">
            <v>10851.6129032258</v>
          </cell>
          <cell r="BV51">
            <v>12690</v>
          </cell>
          <cell r="BW51">
            <v>17583.8709677419</v>
          </cell>
          <cell r="BX51">
            <v>35254.6428571429</v>
          </cell>
          <cell r="BY51">
            <v>31960.3448275862</v>
          </cell>
        </row>
      </sheetData>
      <sheetData sheetId="5">
        <row r="3">
          <cell r="B3">
            <v>35582</v>
          </cell>
          <cell r="C3">
            <v>35612</v>
          </cell>
          <cell r="D3">
            <v>35643</v>
          </cell>
          <cell r="E3">
            <v>35674</v>
          </cell>
          <cell r="F3">
            <v>35704</v>
          </cell>
          <cell r="G3">
            <v>35735</v>
          </cell>
          <cell r="H3">
            <v>35765</v>
          </cell>
          <cell r="I3">
            <v>35796</v>
          </cell>
          <cell r="J3">
            <v>35827</v>
          </cell>
          <cell r="K3">
            <v>35855</v>
          </cell>
          <cell r="L3">
            <v>35886</v>
          </cell>
          <cell r="M3">
            <v>35916</v>
          </cell>
          <cell r="N3">
            <v>35947</v>
          </cell>
          <cell r="O3">
            <v>35977</v>
          </cell>
          <cell r="P3">
            <v>36008</v>
          </cell>
          <cell r="Q3">
            <v>36039</v>
          </cell>
          <cell r="R3">
            <v>36069</v>
          </cell>
          <cell r="S3">
            <v>36100</v>
          </cell>
          <cell r="T3">
            <v>36130</v>
          </cell>
          <cell r="U3">
            <v>36161</v>
          </cell>
          <cell r="V3">
            <v>36192</v>
          </cell>
          <cell r="W3">
            <v>36220</v>
          </cell>
          <cell r="X3">
            <v>36251</v>
          </cell>
          <cell r="Y3">
            <v>36281</v>
          </cell>
          <cell r="Z3">
            <v>36312</v>
          </cell>
          <cell r="AA3">
            <v>36342</v>
          </cell>
          <cell r="AB3">
            <v>36373</v>
          </cell>
          <cell r="AC3">
            <v>36404</v>
          </cell>
          <cell r="AD3">
            <v>36434</v>
          </cell>
          <cell r="AE3">
            <v>36465</v>
          </cell>
          <cell r="AF3">
            <v>36495</v>
          </cell>
          <cell r="AG3">
            <v>36526</v>
          </cell>
          <cell r="AH3">
            <v>36557</v>
          </cell>
          <cell r="AI3">
            <v>36586</v>
          </cell>
          <cell r="AJ3">
            <v>36617</v>
          </cell>
          <cell r="AK3">
            <v>36647</v>
          </cell>
          <cell r="AL3">
            <v>36678</v>
          </cell>
          <cell r="AM3">
            <v>36708</v>
          </cell>
          <cell r="AN3">
            <v>36739</v>
          </cell>
          <cell r="AO3">
            <v>36770</v>
          </cell>
          <cell r="AP3">
            <v>36800</v>
          </cell>
          <cell r="AQ3">
            <v>36831</v>
          </cell>
          <cell r="AR3">
            <v>36861</v>
          </cell>
        </row>
        <row r="4">
          <cell r="A4" t="str">
            <v>Sumas/Sipi</v>
          </cell>
          <cell r="B4">
            <v>878058.0625</v>
          </cell>
          <cell r="C4">
            <v>855273.151515152</v>
          </cell>
          <cell r="D4">
            <v>858874.193548387</v>
          </cell>
          <cell r="E4">
            <v>891227.5</v>
          </cell>
          <cell r="F4">
            <v>980636.1875</v>
          </cell>
          <cell r="G4">
            <v>1004988.24242424</v>
          </cell>
          <cell r="H4">
            <v>1007149.38709677</v>
          </cell>
          <cell r="I4">
            <v>957008.193548387</v>
          </cell>
          <cell r="J4">
            <v>1032232.14285714</v>
          </cell>
          <cell r="K4">
            <v>987495.78125</v>
          </cell>
          <cell r="L4">
            <v>970074.133333333</v>
          </cell>
          <cell r="M4">
            <v>938892.625</v>
          </cell>
          <cell r="N4">
            <v>925639.533333333</v>
          </cell>
          <cell r="O4">
            <v>886099.363636364</v>
          </cell>
          <cell r="P4">
            <v>925050.3125</v>
          </cell>
          <cell r="Q4">
            <v>931878.84375</v>
          </cell>
          <cell r="R4">
            <v>880903.35483871</v>
          </cell>
          <cell r="S4">
            <v>927775</v>
          </cell>
          <cell r="T4">
            <v>765766.387096774</v>
          </cell>
          <cell r="U4">
            <v>813650.612903226</v>
          </cell>
          <cell r="V4">
            <v>884025.678571429</v>
          </cell>
          <cell r="W4">
            <v>946870.64516129</v>
          </cell>
          <cell r="X4">
            <v>940169.5</v>
          </cell>
          <cell r="Y4">
            <v>998740.225806452</v>
          </cell>
          <cell r="Z4">
            <v>868232.433333333</v>
          </cell>
          <cell r="AA4">
            <v>874304.838709678</v>
          </cell>
          <cell r="AB4">
            <v>844611.967741936</v>
          </cell>
          <cell r="AC4">
            <v>882665.233333333</v>
          </cell>
          <cell r="AD4">
            <v>935267.161290323</v>
          </cell>
          <cell r="AE4">
            <v>959348.666666667</v>
          </cell>
          <cell r="AF4">
            <v>940706.451612903</v>
          </cell>
          <cell r="AG4">
            <v>815262.64516129</v>
          </cell>
          <cell r="AH4">
            <v>918719.862068966</v>
          </cell>
          <cell r="AI4">
            <v>879877.741935484</v>
          </cell>
          <cell r="AJ4">
            <v>799795.833333333</v>
          </cell>
          <cell r="AK4">
            <v>855163.516129032</v>
          </cell>
          <cell r="AL4">
            <v>835669.366666667</v>
          </cell>
          <cell r="AM4">
            <v>696939.387096774</v>
          </cell>
          <cell r="AN4">
            <v>949520.903225806</v>
          </cell>
          <cell r="AO4">
            <v>766301.666666667</v>
          </cell>
          <cell r="AP4">
            <v>855036.806451613</v>
          </cell>
          <cell r="AQ4">
            <v>920638.24137931</v>
          </cell>
          <cell r="AR4">
            <v>948561.1</v>
          </cell>
        </row>
        <row r="5">
          <cell r="A5" t="str">
            <v>Stanfield - Receipt</v>
          </cell>
          <cell r="B5">
            <v>322295.78125</v>
          </cell>
          <cell r="C5">
            <v>335524.878787879</v>
          </cell>
          <cell r="D5">
            <v>366252.258064516</v>
          </cell>
          <cell r="E5">
            <v>342162.833333333</v>
          </cell>
          <cell r="F5">
            <v>438367.65625</v>
          </cell>
          <cell r="G5">
            <v>510494.090909091</v>
          </cell>
          <cell r="H5">
            <v>516638.258064516</v>
          </cell>
          <cell r="I5">
            <v>517100.677419355</v>
          </cell>
          <cell r="J5">
            <v>468909.571428571</v>
          </cell>
          <cell r="K5">
            <v>433362.84375</v>
          </cell>
          <cell r="L5">
            <v>384045.233333333</v>
          </cell>
          <cell r="M5">
            <v>418867.09375</v>
          </cell>
          <cell r="N5">
            <v>396473.3</v>
          </cell>
          <cell r="O5">
            <v>353859.333333333</v>
          </cell>
          <cell r="P5">
            <v>336520.71875</v>
          </cell>
          <cell r="Q5">
            <v>359824.40625</v>
          </cell>
          <cell r="R5">
            <v>329295.838709677</v>
          </cell>
          <cell r="S5">
            <v>302916.866666667</v>
          </cell>
          <cell r="T5">
            <v>357409.64516129</v>
          </cell>
          <cell r="U5">
            <v>414988.322580645</v>
          </cell>
          <cell r="V5">
            <v>326637.071428571</v>
          </cell>
          <cell r="W5">
            <v>220959.741935484</v>
          </cell>
          <cell r="X5">
            <v>218081.533333333</v>
          </cell>
          <cell r="Y5">
            <v>191466.903225806</v>
          </cell>
          <cell r="Z5">
            <v>163323.766666667</v>
          </cell>
          <cell r="AA5">
            <v>155595.129032258</v>
          </cell>
          <cell r="AB5">
            <v>189794.870967742</v>
          </cell>
          <cell r="AC5">
            <v>181781.566666667</v>
          </cell>
          <cell r="AD5">
            <v>183384.483870968</v>
          </cell>
          <cell r="AE5">
            <v>302910.033333333</v>
          </cell>
          <cell r="AF5">
            <v>331162.806451613</v>
          </cell>
          <cell r="AG5">
            <v>357082.741935484</v>
          </cell>
          <cell r="AH5">
            <v>270980.827586207</v>
          </cell>
          <cell r="AI5">
            <v>160306.322580645</v>
          </cell>
          <cell r="AJ5">
            <v>134653.933333333</v>
          </cell>
          <cell r="AK5">
            <v>158611.419354839</v>
          </cell>
          <cell r="AL5">
            <v>185369.166666667</v>
          </cell>
          <cell r="AM5">
            <v>176217.741935484</v>
          </cell>
          <cell r="AN5">
            <v>97810.935483871</v>
          </cell>
          <cell r="AO5">
            <v>183484.533333333</v>
          </cell>
          <cell r="AP5">
            <v>195112.806451613</v>
          </cell>
          <cell r="AQ5">
            <v>336904.655172414</v>
          </cell>
          <cell r="AR5">
            <v>387964.366666667</v>
          </cell>
        </row>
        <row r="6">
          <cell r="A6" t="str">
            <v>Stanfield - Delivery</v>
          </cell>
          <cell r="B6">
            <v>122698.84375</v>
          </cell>
          <cell r="C6">
            <v>120558</v>
          </cell>
          <cell r="D6">
            <v>172899.580645161</v>
          </cell>
          <cell r="E6">
            <v>168458.533333333</v>
          </cell>
          <cell r="F6">
            <v>165468.96875</v>
          </cell>
          <cell r="G6">
            <v>164764.181818182</v>
          </cell>
          <cell r="H6">
            <v>58937.2258064516</v>
          </cell>
          <cell r="I6">
            <v>45849.3870967742</v>
          </cell>
          <cell r="J6">
            <v>81490.5714285714</v>
          </cell>
          <cell r="K6">
            <v>120068.75</v>
          </cell>
          <cell r="L6">
            <v>100754.933333333</v>
          </cell>
          <cell r="M6">
            <v>89519.90625</v>
          </cell>
          <cell r="N6">
            <v>91851.5</v>
          </cell>
          <cell r="O6">
            <v>132082.545454545</v>
          </cell>
          <cell r="P6">
            <v>109980</v>
          </cell>
          <cell r="Q6">
            <v>129284.59375</v>
          </cell>
          <cell r="R6">
            <v>141555.838709677</v>
          </cell>
          <cell r="S6">
            <v>56909.3666666667</v>
          </cell>
          <cell r="T6">
            <v>15136.8064516129</v>
          </cell>
          <cell r="U6">
            <v>11078.2903225806</v>
          </cell>
          <cell r="V6">
            <v>32215.1785714286</v>
          </cell>
          <cell r="W6">
            <v>159095.580645161</v>
          </cell>
          <cell r="X6">
            <v>153925.6</v>
          </cell>
          <cell r="Y6">
            <v>185433.290322581</v>
          </cell>
          <cell r="Z6">
            <v>258383.133333333</v>
          </cell>
          <cell r="AA6">
            <v>160031.677419355</v>
          </cell>
          <cell r="AB6">
            <v>176597.387096774</v>
          </cell>
          <cell r="AC6">
            <v>127677.866666667</v>
          </cell>
          <cell r="AD6">
            <v>157936.290322581</v>
          </cell>
          <cell r="AE6">
            <v>86446.5</v>
          </cell>
          <cell r="AF6">
            <v>20276</v>
          </cell>
          <cell r="AG6">
            <v>17944.064516129</v>
          </cell>
          <cell r="AH6">
            <v>13572.275862069</v>
          </cell>
          <cell r="AI6">
            <v>38977.6129032258</v>
          </cell>
          <cell r="AJ6">
            <v>230231.7</v>
          </cell>
          <cell r="AK6">
            <v>237986.387096774</v>
          </cell>
          <cell r="AL6">
            <v>162162.8</v>
          </cell>
          <cell r="AM6">
            <v>32219.4516129032</v>
          </cell>
          <cell r="AN6">
            <v>209502.935483871</v>
          </cell>
          <cell r="AO6">
            <v>158164.466666667</v>
          </cell>
          <cell r="AP6">
            <v>106117.580645161</v>
          </cell>
          <cell r="AQ6">
            <v>45060.0689655172</v>
          </cell>
          <cell r="AR6">
            <v>91822.5333333333</v>
          </cell>
        </row>
        <row r="7">
          <cell r="A7" t="str">
            <v>Chehalis</v>
          </cell>
          <cell r="B7">
            <v>619644.4375</v>
          </cell>
          <cell r="C7">
            <v>631175.545454545</v>
          </cell>
          <cell r="D7">
            <v>632651.903225806</v>
          </cell>
          <cell r="E7">
            <v>608396.166666667</v>
          </cell>
          <cell r="F7">
            <v>610786.84375</v>
          </cell>
          <cell r="G7">
            <v>559477.393939394</v>
          </cell>
          <cell r="H7">
            <v>450380.35483871</v>
          </cell>
          <cell r="I7">
            <v>401967.774193548</v>
          </cell>
          <cell r="J7">
            <v>552047.857142857</v>
          </cell>
          <cell r="K7">
            <v>528809.875</v>
          </cell>
          <cell r="L7">
            <v>573334.133333333</v>
          </cell>
          <cell r="M7">
            <v>643346.71875</v>
          </cell>
          <cell r="N7">
            <v>668942.733333333</v>
          </cell>
          <cell r="O7">
            <v>647696.606060606</v>
          </cell>
          <cell r="P7">
            <v>625253.21875</v>
          </cell>
          <cell r="Q7">
            <v>624814.09375</v>
          </cell>
          <cell r="R7">
            <v>427200.35483871</v>
          </cell>
          <cell r="S7">
            <v>399995.566666667</v>
          </cell>
          <cell r="T7">
            <v>166672</v>
          </cell>
          <cell r="U7">
            <v>210026.064516129</v>
          </cell>
          <cell r="V7">
            <v>276322.821428571</v>
          </cell>
          <cell r="W7">
            <v>416234.838709677</v>
          </cell>
          <cell r="X7">
            <v>507320.766666667</v>
          </cell>
          <cell r="Y7">
            <v>635813.193548387</v>
          </cell>
          <cell r="Z7">
            <v>604192.5</v>
          </cell>
          <cell r="AA7">
            <v>622438.096774194</v>
          </cell>
          <cell r="AB7">
            <v>598573.451612903</v>
          </cell>
          <cell r="AC7">
            <v>586397.966666667</v>
          </cell>
          <cell r="AD7">
            <v>444297.677419355</v>
          </cell>
          <cell r="AE7">
            <v>450683</v>
          </cell>
          <cell r="AF7">
            <v>324225.129032258</v>
          </cell>
          <cell r="AG7">
            <v>150514.903225806</v>
          </cell>
          <cell r="AH7">
            <v>308888.551724138</v>
          </cell>
          <cell r="AI7">
            <v>350111.548387097</v>
          </cell>
          <cell r="AJ7">
            <v>405127.266666667</v>
          </cell>
          <cell r="AK7">
            <v>513059.677419355</v>
          </cell>
          <cell r="AL7">
            <v>493618.466666667</v>
          </cell>
          <cell r="AM7">
            <v>395700.064516129</v>
          </cell>
          <cell r="AN7">
            <v>640033.935483871</v>
          </cell>
          <cell r="AO7">
            <v>370166.433333333</v>
          </cell>
          <cell r="AP7">
            <v>423343.806451613</v>
          </cell>
          <cell r="AQ7">
            <v>298949.137931035</v>
          </cell>
          <cell r="AR7">
            <v>326511.7</v>
          </cell>
        </row>
        <row r="8">
          <cell r="A8" t="str">
            <v>Kemmerer</v>
          </cell>
          <cell r="B8">
            <v>160695.78125</v>
          </cell>
          <cell r="C8">
            <v>289601.696969697</v>
          </cell>
          <cell r="D8">
            <v>233214</v>
          </cell>
          <cell r="E8">
            <v>114789.633333333</v>
          </cell>
          <cell r="F8">
            <v>160296.75</v>
          </cell>
          <cell r="G8">
            <v>40598.1818181818</v>
          </cell>
          <cell r="H8">
            <v>-146347.935483871</v>
          </cell>
          <cell r="I8">
            <v>-211744.419354839</v>
          </cell>
          <cell r="J8">
            <v>89119.6071428571</v>
          </cell>
          <cell r="K8">
            <v>125015.0625</v>
          </cell>
          <cell r="L8">
            <v>131042.233333333</v>
          </cell>
          <cell r="M8">
            <v>229368.03125</v>
          </cell>
          <cell r="N8">
            <v>225772.633333333</v>
          </cell>
          <cell r="O8">
            <v>174971.515151515</v>
          </cell>
          <cell r="P8">
            <v>-1124.0625</v>
          </cell>
          <cell r="Q8">
            <v>45798.53125</v>
          </cell>
          <cell r="R8">
            <v>-216352.64516129</v>
          </cell>
          <cell r="S8">
            <v>-378342.2</v>
          </cell>
          <cell r="T8">
            <v>-472429.225806452</v>
          </cell>
          <cell r="U8">
            <v>-390896.935483871</v>
          </cell>
          <cell r="V8">
            <v>-383415.678571429</v>
          </cell>
          <cell r="W8">
            <v>-385462.870967742</v>
          </cell>
          <cell r="X8">
            <v>-176547.4</v>
          </cell>
          <cell r="Y8">
            <v>-155720.903225806</v>
          </cell>
          <cell r="Z8">
            <v>-263767</v>
          </cell>
          <cell r="AA8">
            <v>-174397.64516129</v>
          </cell>
          <cell r="AB8">
            <v>-133940.387096774</v>
          </cell>
          <cell r="AC8">
            <v>-191102.733333333</v>
          </cell>
          <cell r="AD8">
            <v>-419406.290322581</v>
          </cell>
          <cell r="AE8">
            <v>-369933.033333333</v>
          </cell>
          <cell r="AF8">
            <v>-439482.064516129</v>
          </cell>
          <cell r="AG8">
            <v>-483869.032258065</v>
          </cell>
          <cell r="AH8">
            <v>-448507.310344828</v>
          </cell>
          <cell r="AI8">
            <v>-457152.290322581</v>
          </cell>
          <cell r="AJ8">
            <v>-429163.633333333</v>
          </cell>
          <cell r="AK8">
            <v>-417752.774193548</v>
          </cell>
          <cell r="AL8">
            <v>-357280.333333333</v>
          </cell>
          <cell r="AM8">
            <v>-370027.419354839</v>
          </cell>
          <cell r="AN8">
            <v>-328979</v>
          </cell>
          <cell r="AO8">
            <v>-437529.066666667</v>
          </cell>
          <cell r="AP8">
            <v>-463455.161290323</v>
          </cell>
          <cell r="AQ8">
            <v>-478472.413793103</v>
          </cell>
          <cell r="AR8">
            <v>-497282.766666667</v>
          </cell>
        </row>
        <row r="9">
          <cell r="A9" t="str">
            <v>Roosevelt</v>
          </cell>
          <cell r="B9">
            <v>144083.28125</v>
          </cell>
          <cell r="C9">
            <v>249571.666666667</v>
          </cell>
          <cell r="D9">
            <v>258605.580645161</v>
          </cell>
          <cell r="E9">
            <v>171334.466666667</v>
          </cell>
          <cell r="F9">
            <v>176326.59375</v>
          </cell>
          <cell r="G9">
            <v>68102.7575757576</v>
          </cell>
          <cell r="H9">
            <v>-135428.806451613</v>
          </cell>
          <cell r="I9">
            <v>-224951.35483871</v>
          </cell>
          <cell r="J9">
            <v>104691.964285714</v>
          </cell>
          <cell r="K9">
            <v>130381.84375</v>
          </cell>
          <cell r="L9">
            <v>121062.433333333</v>
          </cell>
          <cell r="M9">
            <v>141928</v>
          </cell>
          <cell r="N9">
            <v>135630.533333333</v>
          </cell>
          <cell r="O9">
            <v>166959.333333333</v>
          </cell>
          <cell r="P9">
            <v>16142.90625</v>
          </cell>
          <cell r="Q9">
            <v>84922.5625</v>
          </cell>
          <cell r="R9">
            <v>-66260</v>
          </cell>
          <cell r="S9">
            <v>-216158.433333333</v>
          </cell>
          <cell r="T9">
            <v>-353729.35483871</v>
          </cell>
          <cell r="U9">
            <v>-330376.870967742</v>
          </cell>
          <cell r="V9">
            <v>-207588.892857143</v>
          </cell>
          <cell r="W9">
            <v>-50873.5161290323</v>
          </cell>
          <cell r="X9">
            <v>97635.4333333333</v>
          </cell>
          <cell r="Y9">
            <v>129374.387096774</v>
          </cell>
          <cell r="Z9">
            <v>68993.5666666667</v>
          </cell>
          <cell r="AA9">
            <v>42305.1290322581</v>
          </cell>
          <cell r="AB9">
            <v>76656.4838709677</v>
          </cell>
          <cell r="AC9">
            <v>25232.6333333333</v>
          </cell>
          <cell r="AD9">
            <v>-83498.1290322581</v>
          </cell>
          <cell r="AE9">
            <v>-167762.766666667</v>
          </cell>
          <cell r="AF9">
            <v>-272091.096774194</v>
          </cell>
          <cell r="AG9">
            <v>-333018.903225806</v>
          </cell>
          <cell r="AH9">
            <v>-265970.586206897</v>
          </cell>
          <cell r="AI9">
            <v>-154926</v>
          </cell>
          <cell r="AJ9">
            <v>-56468.7333333333</v>
          </cell>
          <cell r="AK9">
            <v>-46637.0967741935</v>
          </cell>
          <cell r="AL9">
            <v>-121068.766666667</v>
          </cell>
          <cell r="AM9">
            <v>-208042.225806452</v>
          </cell>
          <cell r="AN9">
            <v>89114.3548387097</v>
          </cell>
          <cell r="AO9">
            <v>-174673.633333333</v>
          </cell>
          <cell r="AP9">
            <v>-185377.806451613</v>
          </cell>
          <cell r="AQ9">
            <v>-279442.724137931</v>
          </cell>
          <cell r="AR9">
            <v>-316847.7</v>
          </cell>
        </row>
        <row r="10">
          <cell r="A10" t="str">
            <v>Opal</v>
          </cell>
          <cell r="B10">
            <v>81469.78125</v>
          </cell>
          <cell r="C10">
            <v>55992.7272727273</v>
          </cell>
          <cell r="D10">
            <v>51910.7741935484</v>
          </cell>
          <cell r="E10">
            <v>87213.4</v>
          </cell>
          <cell r="F10">
            <v>99804.65625</v>
          </cell>
          <cell r="G10">
            <v>115226.545454545</v>
          </cell>
          <cell r="H10">
            <v>92421</v>
          </cell>
          <cell r="I10">
            <v>105174.290322581</v>
          </cell>
          <cell r="J10">
            <v>79747.7142857143</v>
          </cell>
          <cell r="K10">
            <v>83936.15625</v>
          </cell>
          <cell r="L10">
            <v>82021.6666666667</v>
          </cell>
          <cell r="M10">
            <v>68395.53125</v>
          </cell>
          <cell r="N10">
            <v>88203.8</v>
          </cell>
          <cell r="O10">
            <v>102242.848484848</v>
          </cell>
          <cell r="P10">
            <v>101250.34375</v>
          </cell>
          <cell r="Q10">
            <v>103126.71875</v>
          </cell>
          <cell r="R10">
            <v>131657.64516129</v>
          </cell>
          <cell r="S10">
            <v>179859.2</v>
          </cell>
          <cell r="T10">
            <v>146782.064516129</v>
          </cell>
          <cell r="U10">
            <v>128685.935483871</v>
          </cell>
          <cell r="V10">
            <v>136072.142857143</v>
          </cell>
          <cell r="W10">
            <v>165694.419354839</v>
          </cell>
          <cell r="X10">
            <v>187035.6</v>
          </cell>
          <cell r="Y10">
            <v>115575.967741935</v>
          </cell>
          <cell r="Z10">
            <v>168768.8</v>
          </cell>
          <cell r="AA10">
            <v>100156.387096774</v>
          </cell>
          <cell r="AB10">
            <v>136846.64516129</v>
          </cell>
          <cell r="AC10">
            <v>135319.133333333</v>
          </cell>
          <cell r="AD10">
            <v>189918</v>
          </cell>
          <cell r="AE10">
            <v>161365.166666667</v>
          </cell>
          <cell r="AF10">
            <v>160287.548387097</v>
          </cell>
          <cell r="AG10">
            <v>141476.258064516</v>
          </cell>
          <cell r="AH10">
            <v>127433.379310345</v>
          </cell>
          <cell r="AI10">
            <v>175358.967741935</v>
          </cell>
          <cell r="AJ10">
            <v>208159.333333333</v>
          </cell>
          <cell r="AK10">
            <v>232721.387096774</v>
          </cell>
          <cell r="AL10">
            <v>189093.066666667</v>
          </cell>
          <cell r="AM10">
            <v>218019.096774194</v>
          </cell>
          <cell r="AN10">
            <v>233308.096774194</v>
          </cell>
          <cell r="AO10">
            <v>256116.466666667</v>
          </cell>
          <cell r="AP10">
            <v>220207.064516129</v>
          </cell>
          <cell r="AQ10">
            <v>258065.310344828</v>
          </cell>
          <cell r="AR10">
            <v>257678.433333333</v>
          </cell>
        </row>
        <row r="11">
          <cell r="A11" t="str">
            <v>La Plata B</v>
          </cell>
          <cell r="B11">
            <v>275932.34375</v>
          </cell>
          <cell r="C11">
            <v>268959.727272727</v>
          </cell>
          <cell r="D11">
            <v>283325.548387097</v>
          </cell>
          <cell r="E11">
            <v>261692.6</v>
          </cell>
          <cell r="F11">
            <v>281751.4375</v>
          </cell>
          <cell r="G11">
            <v>228940.272727273</v>
          </cell>
          <cell r="H11">
            <v>211843.838709677</v>
          </cell>
          <cell r="I11">
            <v>76886.1612903226</v>
          </cell>
          <cell r="J11">
            <v>280234.857142857</v>
          </cell>
          <cell r="K11">
            <v>222606.40625</v>
          </cell>
          <cell r="L11">
            <v>272131.2</v>
          </cell>
          <cell r="M11">
            <v>242311.3125</v>
          </cell>
          <cell r="N11">
            <v>232332.066666667</v>
          </cell>
          <cell r="O11">
            <v>271171</v>
          </cell>
          <cell r="P11">
            <v>224665.40625</v>
          </cell>
          <cell r="Q11">
            <v>181243.875</v>
          </cell>
          <cell r="R11">
            <v>18236</v>
          </cell>
          <cell r="S11">
            <v>55664.2</v>
          </cell>
          <cell r="T11">
            <v>20800.8387096774</v>
          </cell>
          <cell r="U11">
            <v>126649.419354839</v>
          </cell>
          <cell r="V11">
            <v>90052.2142857143</v>
          </cell>
          <cell r="W11">
            <v>109058.483870968</v>
          </cell>
          <cell r="X11">
            <v>152872.333333333</v>
          </cell>
          <cell r="Y11">
            <v>60002.4516129032</v>
          </cell>
          <cell r="Z11">
            <v>39556.7</v>
          </cell>
          <cell r="AA11">
            <v>34554.8387096774</v>
          </cell>
          <cell r="AB11">
            <v>95498.7741935484</v>
          </cell>
          <cell r="AC11">
            <v>72378.3333333333</v>
          </cell>
          <cell r="AD11">
            <v>-67930.4516129032</v>
          </cell>
          <cell r="AE11">
            <v>32474.7</v>
          </cell>
          <cell r="AF11">
            <v>167922.935483871</v>
          </cell>
          <cell r="AG11">
            <v>107368.548387097</v>
          </cell>
          <cell r="AH11">
            <v>135407.344827586</v>
          </cell>
          <cell r="AI11">
            <v>143059</v>
          </cell>
          <cell r="AJ11">
            <v>107388.8</v>
          </cell>
          <cell r="AK11">
            <v>135968.806451613</v>
          </cell>
          <cell r="AL11">
            <v>162578.9</v>
          </cell>
          <cell r="AM11">
            <v>149103.064516129</v>
          </cell>
          <cell r="AN11">
            <v>157183.129032258</v>
          </cell>
          <cell r="AO11">
            <v>160393.2</v>
          </cell>
          <cell r="AP11">
            <v>162038</v>
          </cell>
          <cell r="AQ11">
            <v>115882.172413793</v>
          </cell>
          <cell r="AR11">
            <v>149709</v>
          </cell>
        </row>
        <row r="12">
          <cell r="A12" t="str">
            <v>Meacham</v>
          </cell>
          <cell r="B12">
            <v>365282.9375</v>
          </cell>
          <cell r="C12">
            <v>495732.484848485</v>
          </cell>
          <cell r="D12">
            <v>460498.419354839</v>
          </cell>
          <cell r="E12">
            <v>355403.333333333</v>
          </cell>
          <cell r="F12">
            <v>444942.46875</v>
          </cell>
          <cell r="G12">
            <v>365711.545454545</v>
          </cell>
          <cell r="H12">
            <v>249539.096774194</v>
          </cell>
          <cell r="I12">
            <v>142643.741935484</v>
          </cell>
          <cell r="J12">
            <v>452341.785714286</v>
          </cell>
          <cell r="K12">
            <v>435132.1875</v>
          </cell>
          <cell r="L12">
            <v>415932.866666667</v>
          </cell>
          <cell r="M12">
            <v>471558.75</v>
          </cell>
          <cell r="N12">
            <v>449592.866666667</v>
          </cell>
          <cell r="O12">
            <v>386520.727272727</v>
          </cell>
          <cell r="P12">
            <v>232428.78125</v>
          </cell>
          <cell r="Q12">
            <v>297621.875</v>
          </cell>
          <cell r="R12">
            <v>66473.3870967742</v>
          </cell>
          <cell r="S12">
            <v>-31561.9333333333</v>
          </cell>
          <cell r="T12">
            <v>-75467.4193548387</v>
          </cell>
          <cell r="U12">
            <v>-8146.77419354839</v>
          </cell>
          <cell r="V12">
            <v>-5000.57142857143</v>
          </cell>
          <cell r="W12">
            <v>-40409.5161290323</v>
          </cell>
          <cell r="X12">
            <v>119934.8</v>
          </cell>
          <cell r="Y12">
            <v>90766.1612903226</v>
          </cell>
          <cell r="Z12">
            <v>-50095.4666666667</v>
          </cell>
          <cell r="AA12">
            <v>22139.8064516129</v>
          </cell>
          <cell r="AB12">
            <v>51024.3548387097</v>
          </cell>
          <cell r="AC12">
            <v>26474.3666666667</v>
          </cell>
          <cell r="AD12">
            <v>-131296.032258065</v>
          </cell>
          <cell r="AE12">
            <v>-52367.7333333333</v>
          </cell>
          <cell r="AF12">
            <v>-57956.3548387097</v>
          </cell>
          <cell r="AG12">
            <v>-110432.806451613</v>
          </cell>
          <cell r="AH12">
            <v>-95253.4482758621</v>
          </cell>
          <cell r="AI12">
            <v>-123098.838709677</v>
          </cell>
          <cell r="AJ12">
            <v>-200567.033333333</v>
          </cell>
          <cell r="AK12">
            <v>-194890.290322581</v>
          </cell>
          <cell r="AL12">
            <v>-130833.766666667</v>
          </cell>
          <cell r="AM12">
            <v>-135600.967741935</v>
          </cell>
          <cell r="AN12">
            <v>-115201.451612903</v>
          </cell>
          <cell r="AO12">
            <v>-209985</v>
          </cell>
          <cell r="AP12">
            <v>-169662.322580645</v>
          </cell>
          <cell r="AQ12">
            <v>-96359.275862069</v>
          </cell>
          <cell r="AR12">
            <v>-107379.033333333</v>
          </cell>
        </row>
        <row r="13">
          <cell r="A13" t="str">
            <v>Washougal</v>
          </cell>
          <cell r="B13" t="str">
            <v>N/A</v>
          </cell>
          <cell r="C13" t="str">
            <v>N/A</v>
          </cell>
          <cell r="D13" t="str">
            <v>N/A</v>
          </cell>
          <cell r="E13" t="str">
            <v>N/A</v>
          </cell>
          <cell r="F13" t="str">
            <v>N/A</v>
          </cell>
          <cell r="G13" t="str">
            <v>N/A</v>
          </cell>
          <cell r="H13" t="str">
            <v>N/A</v>
          </cell>
          <cell r="I13" t="str">
            <v>N/A</v>
          </cell>
          <cell r="J13" t="str">
            <v>N/A</v>
          </cell>
          <cell r="K13" t="str">
            <v>N/A</v>
          </cell>
          <cell r="L13" t="str">
            <v>N/A</v>
          </cell>
          <cell r="M13" t="str">
            <v>N/A</v>
          </cell>
          <cell r="N13" t="str">
            <v>N/A</v>
          </cell>
          <cell r="O13" t="str">
            <v>N/A</v>
          </cell>
          <cell r="P13" t="str">
            <v>N/A</v>
          </cell>
          <cell r="Q13" t="str">
            <v>N/A</v>
          </cell>
          <cell r="R13" t="str">
            <v>N/A</v>
          </cell>
          <cell r="S13" t="str">
            <v>N/A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N/A</v>
          </cell>
          <cell r="X13">
            <v>176450.333333333</v>
          </cell>
          <cell r="Y13">
            <v>195961.612903226</v>
          </cell>
          <cell r="Z13">
            <v>141768.266666667</v>
          </cell>
          <cell r="AA13">
            <v>103180.161290323</v>
          </cell>
          <cell r="AB13">
            <v>100940.967741935</v>
          </cell>
          <cell r="AC13">
            <v>252291.6</v>
          </cell>
          <cell r="AD13">
            <v>152150.870967742</v>
          </cell>
          <cell r="AE13">
            <v>-76237.5333333333</v>
          </cell>
          <cell r="AF13">
            <v>-184896.838709677</v>
          </cell>
          <cell r="AG13">
            <v>-223224.032258065</v>
          </cell>
          <cell r="AH13">
            <v>-174597.172413793</v>
          </cell>
          <cell r="AI13">
            <v>-66164.935483871</v>
          </cell>
          <cell r="AJ13">
            <v>-17662.2</v>
          </cell>
          <cell r="AK13">
            <v>28585.7741935484</v>
          </cell>
          <cell r="AL13">
            <v>-53634.8333333333</v>
          </cell>
          <cell r="AM13">
            <v>-137200.451612903</v>
          </cell>
          <cell r="AN13">
            <v>162496.903225806</v>
          </cell>
          <cell r="AO13">
            <v>-123574.166666667</v>
          </cell>
          <cell r="AP13">
            <v>-108462.290322581</v>
          </cell>
          <cell r="AQ13">
            <v>-197081.275862069</v>
          </cell>
          <cell r="AR13">
            <v>-215701</v>
          </cell>
        </row>
        <row r="14">
          <cell r="A14" t="str">
            <v>Net Clay Basin</v>
          </cell>
          <cell r="B14">
            <v>8678032</v>
          </cell>
          <cell r="C14">
            <v>8514001</v>
          </cell>
          <cell r="D14">
            <v>5570178</v>
          </cell>
          <cell r="E14">
            <v>2830932</v>
          </cell>
          <cell r="F14">
            <v>1093100</v>
          </cell>
          <cell r="G14">
            <v>-3135715</v>
          </cell>
          <cell r="H14">
            <v>-14105324</v>
          </cell>
          <cell r="I14">
            <v>-8099869</v>
          </cell>
          <cell r="J14">
            <v>-7110087</v>
          </cell>
          <cell r="K14">
            <v>-1136715</v>
          </cell>
          <cell r="L14">
            <v>1128195</v>
          </cell>
          <cell r="M14">
            <v>7215175</v>
          </cell>
          <cell r="N14">
            <v>8272060</v>
          </cell>
          <cell r="O14">
            <v>7154423</v>
          </cell>
          <cell r="P14">
            <v>7062951</v>
          </cell>
          <cell r="Q14">
            <v>8334786</v>
          </cell>
          <cell r="R14">
            <v>3902695</v>
          </cell>
          <cell r="S14">
            <v>-2717103</v>
          </cell>
          <cell r="T14">
            <v>-9482171</v>
          </cell>
          <cell r="U14">
            <v>-11221928</v>
          </cell>
          <cell r="V14">
            <v>-6363923</v>
          </cell>
          <cell r="W14">
            <v>-6051441</v>
          </cell>
          <cell r="X14">
            <v>-533427</v>
          </cell>
          <cell r="Y14">
            <v>4094918</v>
          </cell>
          <cell r="Z14">
            <v>6384186</v>
          </cell>
          <cell r="AA14">
            <v>8001596</v>
          </cell>
          <cell r="AB14">
            <v>4935830</v>
          </cell>
          <cell r="AC14">
            <v>4940255</v>
          </cell>
          <cell r="AD14">
            <v>1745198</v>
          </cell>
          <cell r="AE14">
            <v>-1232871</v>
          </cell>
          <cell r="AF14">
            <v>-13555947</v>
          </cell>
          <cell r="AG14">
            <v>-10730992</v>
          </cell>
          <cell r="AH14">
            <v>-8123030</v>
          </cell>
          <cell r="AI14">
            <v>-2893235</v>
          </cell>
          <cell r="AJ14">
            <v>5023512</v>
          </cell>
          <cell r="AK14">
            <v>6237359</v>
          </cell>
          <cell r="AL14">
            <v>6169591</v>
          </cell>
          <cell r="AM14">
            <v>7676282</v>
          </cell>
          <cell r="AN14">
            <v>6885981</v>
          </cell>
          <cell r="AO14">
            <v>6123930</v>
          </cell>
          <cell r="AP14">
            <v>-1041036</v>
          </cell>
          <cell r="AQ14">
            <v>-10330359</v>
          </cell>
          <cell r="AR14">
            <v>-12225826</v>
          </cell>
        </row>
        <row r="15">
          <cell r="A15" t="str">
            <v>]ackson Prairie</v>
          </cell>
          <cell r="B15">
            <v>3787646</v>
          </cell>
          <cell r="C15">
            <v>1671473</v>
          </cell>
          <cell r="D15">
            <v>-229846</v>
          </cell>
          <cell r="E15">
            <v>1385015</v>
          </cell>
          <cell r="F15">
            <v>-647414</v>
          </cell>
          <cell r="G15">
            <v>-780815</v>
          </cell>
          <cell r="H15">
            <v>-1641042</v>
          </cell>
          <cell r="I15">
            <v>-1010497</v>
          </cell>
          <cell r="J15">
            <v>-2597920</v>
          </cell>
          <cell r="K15">
            <v>-4117425</v>
          </cell>
          <cell r="L15">
            <v>-731671</v>
          </cell>
          <cell r="M15">
            <v>3113044</v>
          </cell>
          <cell r="N15">
            <v>3965902</v>
          </cell>
          <cell r="O15">
            <v>1625888</v>
          </cell>
          <cell r="P15">
            <v>3689518</v>
          </cell>
          <cell r="Q15">
            <v>1896469</v>
          </cell>
          <cell r="R15">
            <v>-966699</v>
          </cell>
          <cell r="S15">
            <v>-244422</v>
          </cell>
          <cell r="T15">
            <v>-3430393</v>
          </cell>
          <cell r="U15">
            <v>-1320833</v>
          </cell>
          <cell r="V15">
            <v>-2600747</v>
          </cell>
          <cell r="W15">
            <v>-2455865</v>
          </cell>
          <cell r="X15">
            <v>-1755986</v>
          </cell>
          <cell r="Y15">
            <v>2126507</v>
          </cell>
          <cell r="Z15">
            <v>2824271</v>
          </cell>
          <cell r="AA15">
            <v>3794988</v>
          </cell>
          <cell r="AB15">
            <v>2609071</v>
          </cell>
          <cell r="AC15">
            <v>1572385</v>
          </cell>
          <cell r="AD15">
            <v>-754831</v>
          </cell>
          <cell r="AE15">
            <v>50011</v>
          </cell>
          <cell r="AF15">
            <v>-1917826</v>
          </cell>
          <cell r="AG15">
            <v>-6923416</v>
          </cell>
          <cell r="AH15">
            <v>-2380664</v>
          </cell>
          <cell r="AI15">
            <v>-1774759</v>
          </cell>
          <cell r="AJ15">
            <v>490968</v>
          </cell>
          <cell r="AK15">
            <v>3664372</v>
          </cell>
          <cell r="AL15">
            <v>3489235</v>
          </cell>
          <cell r="AM15">
            <v>2370718</v>
          </cell>
          <cell r="AN15">
            <v>942518</v>
          </cell>
          <cell r="AO15">
            <v>1535992</v>
          </cell>
          <cell r="AP15">
            <v>-500005</v>
          </cell>
          <cell r="AQ15">
            <v>-3132485</v>
          </cell>
          <cell r="AR15">
            <v>2001463</v>
          </cell>
        </row>
        <row r="16">
          <cell r="A16" t="str">
            <v>North of Chehalis</v>
          </cell>
          <cell r="B16">
            <v>258413.625</v>
          </cell>
          <cell r="C16">
            <v>224097.606060606</v>
          </cell>
          <cell r="D16">
            <v>226222.290322581</v>
          </cell>
          <cell r="E16">
            <v>282831.333333333</v>
          </cell>
          <cell r="F16">
            <v>369849.34375</v>
          </cell>
          <cell r="G16">
            <v>445510.848484849</v>
          </cell>
          <cell r="H16">
            <v>556769.032258065</v>
          </cell>
          <cell r="I16">
            <v>555040.419354839</v>
          </cell>
          <cell r="J16">
            <v>480184.285714286</v>
          </cell>
          <cell r="K16">
            <v>458685.90625</v>
          </cell>
          <cell r="L16">
            <v>396740</v>
          </cell>
          <cell r="M16">
            <v>295545.90625</v>
          </cell>
          <cell r="N16">
            <v>256696.8</v>
          </cell>
          <cell r="O16">
            <v>238402.757575758</v>
          </cell>
          <cell r="P16">
            <v>299797.09375</v>
          </cell>
          <cell r="Q16">
            <v>307064.75</v>
          </cell>
          <cell r="R16">
            <v>453703</v>
          </cell>
          <cell r="S16">
            <v>527779.433333333</v>
          </cell>
          <cell r="T16">
            <v>599094.387096774</v>
          </cell>
          <cell r="U16">
            <v>603624.548387097</v>
          </cell>
          <cell r="V16">
            <v>607702.857142857</v>
          </cell>
          <cell r="W16">
            <v>530635.806451613</v>
          </cell>
          <cell r="X16">
            <v>432848.733333333</v>
          </cell>
          <cell r="Y16">
            <v>362927.032258065</v>
          </cell>
          <cell r="Z16">
            <v>264039.933333333</v>
          </cell>
          <cell r="AA16">
            <v>251866.741935484</v>
          </cell>
          <cell r="AB16">
            <v>246038.516129032</v>
          </cell>
          <cell r="AC16">
            <v>296267.266666667</v>
          </cell>
          <cell r="AD16">
            <v>490969.483870968</v>
          </cell>
          <cell r="AE16">
            <v>508665.666666667</v>
          </cell>
          <cell r="AF16">
            <v>598335.161290323</v>
          </cell>
          <cell r="AG16">
            <v>664747.741935484</v>
          </cell>
          <cell r="AH16">
            <v>609831.310344828</v>
          </cell>
          <cell r="AI16">
            <v>529766.193548387</v>
          </cell>
          <cell r="AJ16">
            <v>394668.566666667</v>
          </cell>
          <cell r="AK16">
            <v>321206.967741935</v>
          </cell>
          <cell r="AL16">
            <v>342050.9</v>
          </cell>
          <cell r="AM16">
            <v>301239.322580645</v>
          </cell>
          <cell r="AN16">
            <v>309486.967741935</v>
          </cell>
          <cell r="AO16">
            <v>396135.233333333</v>
          </cell>
          <cell r="AP16">
            <v>431693</v>
          </cell>
          <cell r="AQ16">
            <v>621689.103448276</v>
          </cell>
          <cell r="AR16">
            <v>622049.4</v>
          </cell>
        </row>
        <row r="17">
          <cell r="A17" t="str">
            <v>South of Chehalis</v>
          </cell>
          <cell r="B17">
            <v>357197.21875</v>
          </cell>
          <cell r="C17">
            <v>330953.181818182</v>
          </cell>
          <cell r="D17">
            <v>381460.709677419</v>
          </cell>
          <cell r="E17">
            <v>390894.533333333</v>
          </cell>
          <cell r="F17">
            <v>454691.9375</v>
          </cell>
          <cell r="G17">
            <v>515035.696969697</v>
          </cell>
          <cell r="H17">
            <v>638746</v>
          </cell>
          <cell r="I17">
            <v>659515.806451613</v>
          </cell>
          <cell r="J17">
            <v>540138.75</v>
          </cell>
          <cell r="K17">
            <v>527097.5625</v>
          </cell>
          <cell r="L17">
            <v>476660.733333333</v>
          </cell>
          <cell r="M17">
            <v>404136.09375</v>
          </cell>
          <cell r="N17">
            <v>401115.466666667</v>
          </cell>
          <cell r="O17">
            <v>431467.939393939</v>
          </cell>
          <cell r="P17">
            <v>493812.875</v>
          </cell>
          <cell r="Q17">
            <v>480626.875</v>
          </cell>
          <cell r="R17">
            <v>524644.193548387</v>
          </cell>
          <cell r="S17">
            <v>624301.4</v>
          </cell>
          <cell r="T17">
            <v>631059.193548387</v>
          </cell>
          <cell r="U17">
            <v>583010.451612903</v>
          </cell>
          <cell r="V17">
            <v>576795.535714286</v>
          </cell>
          <cell r="W17">
            <v>546329.806451613</v>
          </cell>
          <cell r="X17">
            <v>468218.2</v>
          </cell>
          <cell r="Y17">
            <v>437841.806451613</v>
          </cell>
          <cell r="Z17">
            <v>441056.566666667</v>
          </cell>
          <cell r="AA17">
            <v>457714</v>
          </cell>
          <cell r="AB17">
            <v>437753.387096774</v>
          </cell>
          <cell r="AC17">
            <v>508752.5</v>
          </cell>
          <cell r="AD17">
            <v>552145.193548387</v>
          </cell>
          <cell r="AE17">
            <v>616778.733333333</v>
          </cell>
          <cell r="AF17">
            <v>645461.741935484</v>
          </cell>
          <cell r="AG17">
            <v>706869.806451613</v>
          </cell>
          <cell r="AH17">
            <v>656951</v>
          </cell>
          <cell r="AI17">
            <v>562287.838709678</v>
          </cell>
          <cell r="AJ17">
            <v>445230.4</v>
          </cell>
          <cell r="AK17">
            <v>407986.548387097</v>
          </cell>
          <cell r="AL17">
            <v>498379.4</v>
          </cell>
          <cell r="AM17">
            <v>527267.516129032</v>
          </cell>
          <cell r="AN17">
            <v>520515.774193548</v>
          </cell>
          <cell r="AO17">
            <v>493640.333333333</v>
          </cell>
          <cell r="AP17">
            <v>624850.806451613</v>
          </cell>
          <cell r="AQ17">
            <v>672517.482758621</v>
          </cell>
          <cell r="AR17">
            <v>579306.2</v>
          </cell>
        </row>
        <row r="18">
          <cell r="A18" t="str">
            <v>Green River </v>
          </cell>
          <cell r="B18" t="str">
            <v>N/A</v>
          </cell>
          <cell r="C18" t="str">
            <v>N/A</v>
          </cell>
          <cell r="D18" t="str">
            <v>N/A</v>
          </cell>
          <cell r="E18" t="str">
            <v>N/A</v>
          </cell>
          <cell r="F18" t="str">
            <v>N/A</v>
          </cell>
          <cell r="G18" t="str">
            <v>N/A</v>
          </cell>
          <cell r="H18" t="str">
            <v>N/A</v>
          </cell>
          <cell r="I18" t="str">
            <v>N/A</v>
          </cell>
          <cell r="J18" t="str">
            <v>N/A</v>
          </cell>
          <cell r="K18" t="str">
            <v>N/A</v>
          </cell>
          <cell r="L18" t="str">
            <v>N/A</v>
          </cell>
          <cell r="M18" t="str">
            <v>N/A</v>
          </cell>
          <cell r="N18" t="str">
            <v>N/A</v>
          </cell>
          <cell r="O18" t="str">
            <v>N/A</v>
          </cell>
          <cell r="P18" t="str">
            <v>N/A</v>
          </cell>
          <cell r="Q18" t="str">
            <v>N/A</v>
          </cell>
          <cell r="R18" t="str">
            <v>N/A</v>
          </cell>
          <cell r="S18" t="str">
            <v>N/A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N/A</v>
          </cell>
          <cell r="X18" t="str">
            <v>N/A</v>
          </cell>
          <cell r="Y18" t="str">
            <v>N/A</v>
          </cell>
          <cell r="Z18" t="str">
            <v>N/A</v>
          </cell>
          <cell r="AA18" t="str">
            <v>N/A</v>
          </cell>
          <cell r="AB18" t="str">
            <v>N/A</v>
          </cell>
          <cell r="AC18" t="str">
            <v>N/A</v>
          </cell>
          <cell r="AD18" t="str">
            <v>N/A</v>
          </cell>
          <cell r="AE18">
            <v>-31718.7727272727</v>
          </cell>
          <cell r="AF18">
            <v>-158684.451612903</v>
          </cell>
          <cell r="AG18">
            <v>-207313.935483871</v>
          </cell>
          <cell r="AH18">
            <v>-185942.75862069</v>
          </cell>
          <cell r="AI18">
            <v>-73763.2903225807</v>
          </cell>
          <cell r="AJ18">
            <v>-48552.6</v>
          </cell>
          <cell r="AK18">
            <v>16075.1935483871</v>
          </cell>
          <cell r="AL18">
            <v>48733.2333333333</v>
          </cell>
          <cell r="AM18">
            <v>53275.3548387097</v>
          </cell>
          <cell r="AN18">
            <v>66397</v>
          </cell>
          <cell r="AO18">
            <v>33150.9666666667</v>
          </cell>
          <cell r="AP18">
            <v>-103723</v>
          </cell>
          <cell r="AQ18">
            <v>-126003.620689655</v>
          </cell>
          <cell r="AR18">
            <v>-143670.620689655</v>
          </cell>
        </row>
        <row r="19">
          <cell r="A19" t="str">
            <v>Clay Basin Balance</v>
          </cell>
          <cell r="B19">
            <v>24179116</v>
          </cell>
          <cell r="C19">
            <v>32693117</v>
          </cell>
          <cell r="D19">
            <v>38263295</v>
          </cell>
          <cell r="E19">
            <v>41094227</v>
          </cell>
          <cell r="F19">
            <v>42187327</v>
          </cell>
          <cell r="G19">
            <v>39051612</v>
          </cell>
          <cell r="H19">
            <v>24946288</v>
          </cell>
          <cell r="I19">
            <v>16846419</v>
          </cell>
          <cell r="J19">
            <v>9736332</v>
          </cell>
          <cell r="K19">
            <v>8599617</v>
          </cell>
          <cell r="L19">
            <v>9727812</v>
          </cell>
          <cell r="M19">
            <v>16942987</v>
          </cell>
          <cell r="N19">
            <v>25215047</v>
          </cell>
          <cell r="O19">
            <v>32369470</v>
          </cell>
          <cell r="P19">
            <v>39432421</v>
          </cell>
          <cell r="Q19">
            <v>47767207</v>
          </cell>
          <cell r="R19">
            <v>51669902</v>
          </cell>
          <cell r="S19">
            <v>48952799</v>
          </cell>
          <cell r="T19">
            <v>39470628</v>
          </cell>
          <cell r="U19">
            <v>28248700</v>
          </cell>
          <cell r="V19">
            <v>21884777</v>
          </cell>
          <cell r="W19">
            <v>15833336</v>
          </cell>
          <cell r="X19">
            <v>15299909</v>
          </cell>
          <cell r="Y19">
            <v>19394827</v>
          </cell>
          <cell r="Z19">
            <v>25779013</v>
          </cell>
          <cell r="AA19">
            <v>33780609</v>
          </cell>
          <cell r="AB19">
            <v>38716439</v>
          </cell>
          <cell r="AC19">
            <v>43656694</v>
          </cell>
          <cell r="AD19">
            <v>45401892</v>
          </cell>
          <cell r="AE19">
            <v>44169021</v>
          </cell>
          <cell r="AF19">
            <v>30613074</v>
          </cell>
          <cell r="AG19">
            <v>19882082</v>
          </cell>
          <cell r="AH19">
            <v>11759052</v>
          </cell>
          <cell r="AI19">
            <v>8865817</v>
          </cell>
          <cell r="AJ19">
            <v>13889329</v>
          </cell>
          <cell r="AK19">
            <v>20126688</v>
          </cell>
          <cell r="AL19">
            <v>26296279</v>
          </cell>
          <cell r="AM19">
            <v>33972561</v>
          </cell>
          <cell r="AN19">
            <v>40858542</v>
          </cell>
          <cell r="AO19">
            <v>46112621</v>
          </cell>
          <cell r="AP19">
            <v>45071585</v>
          </cell>
          <cell r="AQ19">
            <v>34741226</v>
          </cell>
          <cell r="AR19">
            <v>22770808</v>
          </cell>
        </row>
        <row r="20">
          <cell r="A20" t="str">
            <v>JP Balance</v>
          </cell>
          <cell r="B20">
            <v>12670867</v>
          </cell>
          <cell r="C20">
            <v>14342340</v>
          </cell>
          <cell r="D20">
            <v>14112494</v>
          </cell>
          <cell r="E20">
            <v>15497509</v>
          </cell>
          <cell r="F20">
            <v>14850095</v>
          </cell>
          <cell r="G20">
            <v>14069280</v>
          </cell>
          <cell r="H20">
            <v>12428238</v>
          </cell>
          <cell r="I20">
            <v>11417741</v>
          </cell>
          <cell r="J20">
            <v>8819821</v>
          </cell>
          <cell r="K20">
            <v>4702396</v>
          </cell>
          <cell r="L20">
            <v>3970725</v>
          </cell>
          <cell r="M20">
            <v>7083769</v>
          </cell>
          <cell r="N20">
            <v>11049671</v>
          </cell>
          <cell r="O20">
            <v>12675559</v>
          </cell>
          <cell r="P20">
            <v>16365077</v>
          </cell>
          <cell r="Q20">
            <v>18261546</v>
          </cell>
          <cell r="R20">
            <v>17294847</v>
          </cell>
          <cell r="S20">
            <v>17050425</v>
          </cell>
          <cell r="T20">
            <v>13620032</v>
          </cell>
          <cell r="U20">
            <v>12299199</v>
          </cell>
          <cell r="V20">
            <v>9698452</v>
          </cell>
          <cell r="W20">
            <v>7242587</v>
          </cell>
          <cell r="X20">
            <v>5486601</v>
          </cell>
          <cell r="Y20">
            <v>7613108</v>
          </cell>
          <cell r="Z20">
            <v>10437379</v>
          </cell>
          <cell r="AA20">
            <v>14232367</v>
          </cell>
          <cell r="AB20">
            <v>16841438</v>
          </cell>
          <cell r="AC20">
            <v>18413823</v>
          </cell>
          <cell r="AD20">
            <v>17658992</v>
          </cell>
          <cell r="AE20">
            <v>17709003</v>
          </cell>
          <cell r="AF20">
            <v>15791177</v>
          </cell>
          <cell r="AG20">
            <v>8867761</v>
          </cell>
          <cell r="AH20">
            <v>6487097</v>
          </cell>
          <cell r="AI20">
            <v>4712338</v>
          </cell>
          <cell r="AJ20">
            <v>5203306</v>
          </cell>
          <cell r="AK20">
            <v>8867678</v>
          </cell>
          <cell r="AL20">
            <v>12356913</v>
          </cell>
          <cell r="AM20">
            <v>14727631</v>
          </cell>
          <cell r="AN20">
            <v>15670149</v>
          </cell>
          <cell r="AO20">
            <v>17982977</v>
          </cell>
          <cell r="AP20">
            <v>17482972</v>
          </cell>
          <cell r="AQ20">
            <v>14350487</v>
          </cell>
          <cell r="AR20">
            <v>13961819</v>
          </cell>
        </row>
        <row r="21">
          <cell r="B21" t="str">
            <v>Month</v>
          </cell>
          <cell r="C21" t="str">
            <v>Month</v>
          </cell>
          <cell r="D21" t="str">
            <v>Month</v>
          </cell>
          <cell r="E21" t="str">
            <v>Month</v>
          </cell>
          <cell r="F21" t="str">
            <v>Month</v>
          </cell>
          <cell r="G21" t="str">
            <v>Month</v>
          </cell>
          <cell r="H21" t="str">
            <v>Month</v>
          </cell>
          <cell r="I21" t="str">
            <v>Month</v>
          </cell>
          <cell r="J21" t="str">
            <v>Month</v>
          </cell>
          <cell r="K21" t="str">
            <v>Month</v>
          </cell>
          <cell r="L21" t="str">
            <v>Month</v>
          </cell>
          <cell r="M21" t="str">
            <v>Month</v>
          </cell>
          <cell r="N21" t="str">
            <v>Month</v>
          </cell>
          <cell r="O21" t="str">
            <v>Month</v>
          </cell>
          <cell r="P21" t="str">
            <v>Month</v>
          </cell>
          <cell r="Q21" t="str">
            <v>Month</v>
          </cell>
          <cell r="R21" t="str">
            <v>Month</v>
          </cell>
          <cell r="S21" t="str">
            <v>Month</v>
          </cell>
          <cell r="T21" t="str">
            <v>Month</v>
          </cell>
          <cell r="U21" t="str">
            <v>Month</v>
          </cell>
          <cell r="V21" t="str">
            <v>Month</v>
          </cell>
          <cell r="W21" t="str">
            <v>Month</v>
          </cell>
          <cell r="X21" t="str">
            <v>Month</v>
          </cell>
          <cell r="Y21" t="str">
            <v>Month</v>
          </cell>
          <cell r="Z21" t="str">
            <v>Month</v>
          </cell>
          <cell r="AA21" t="str">
            <v>Month</v>
          </cell>
          <cell r="AB21" t="str">
            <v>Month</v>
          </cell>
          <cell r="AC21" t="str">
            <v>Month</v>
          </cell>
          <cell r="AD21" t="str">
            <v>Month</v>
          </cell>
          <cell r="AE21" t="str">
            <v>Month</v>
          </cell>
          <cell r="AF21" t="str">
            <v>Month</v>
          </cell>
          <cell r="AG21" t="str">
            <v>Month</v>
          </cell>
          <cell r="AH21" t="str">
            <v>Month</v>
          </cell>
          <cell r="AI21" t="str">
            <v>Month</v>
          </cell>
          <cell r="AJ21" t="str">
            <v>Month</v>
          </cell>
          <cell r="AK21" t="str">
            <v>Month</v>
          </cell>
          <cell r="AL21" t="str">
            <v>Month</v>
          </cell>
          <cell r="AM21" t="str">
            <v>Month</v>
          </cell>
          <cell r="AN21" t="str">
            <v>Month</v>
          </cell>
          <cell r="AO21" t="str">
            <v>Month</v>
          </cell>
          <cell r="AP21" t="str">
            <v>Month</v>
          </cell>
          <cell r="AQ21" t="str">
            <v>Month</v>
          </cell>
          <cell r="AR21" t="str">
            <v>Month</v>
          </cell>
        </row>
        <row r="22">
          <cell r="B22">
            <v>6</v>
          </cell>
          <cell r="C22">
            <v>7</v>
          </cell>
          <cell r="D22">
            <v>8</v>
          </cell>
          <cell r="E22">
            <v>9</v>
          </cell>
          <cell r="F22">
            <v>10</v>
          </cell>
          <cell r="G22">
            <v>11</v>
          </cell>
          <cell r="H22">
            <v>12</v>
          </cell>
          <cell r="I22">
            <v>1</v>
          </cell>
          <cell r="J22">
            <v>2</v>
          </cell>
          <cell r="K22">
            <v>3</v>
          </cell>
          <cell r="L22">
            <v>4</v>
          </cell>
          <cell r="M22">
            <v>5</v>
          </cell>
          <cell r="N22">
            <v>6</v>
          </cell>
          <cell r="O22">
            <v>7</v>
          </cell>
          <cell r="P22">
            <v>8</v>
          </cell>
          <cell r="Q22">
            <v>9</v>
          </cell>
          <cell r="R22">
            <v>10</v>
          </cell>
          <cell r="S22">
            <v>11</v>
          </cell>
          <cell r="T22">
            <v>12</v>
          </cell>
          <cell r="U22">
            <v>1</v>
          </cell>
          <cell r="V22">
            <v>2</v>
          </cell>
          <cell r="W22">
            <v>3</v>
          </cell>
          <cell r="X22">
            <v>4</v>
          </cell>
          <cell r="Y22">
            <v>5</v>
          </cell>
          <cell r="Z22">
            <v>6</v>
          </cell>
          <cell r="AA22">
            <v>7</v>
          </cell>
          <cell r="AB22">
            <v>8</v>
          </cell>
          <cell r="AC22">
            <v>9</v>
          </cell>
          <cell r="AD22">
            <v>10</v>
          </cell>
          <cell r="AE22">
            <v>11</v>
          </cell>
          <cell r="AF22">
            <v>12</v>
          </cell>
          <cell r="AG22">
            <v>1</v>
          </cell>
          <cell r="AH22">
            <v>2</v>
          </cell>
          <cell r="AI22">
            <v>3</v>
          </cell>
          <cell r="AJ22">
            <v>4</v>
          </cell>
          <cell r="AK22">
            <v>5</v>
          </cell>
          <cell r="AL22">
            <v>6</v>
          </cell>
          <cell r="AM22">
            <v>7</v>
          </cell>
          <cell r="AN22">
            <v>8</v>
          </cell>
          <cell r="AO22">
            <v>9</v>
          </cell>
          <cell r="AP22">
            <v>10</v>
          </cell>
          <cell r="AQ22">
            <v>11</v>
          </cell>
          <cell r="AR22">
            <v>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O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23.99"/>
    <col collapsed="false" customWidth="true" hidden="false" outlineLevel="0" max="4" min="4" style="1" width="8.7"/>
    <col collapsed="false" customWidth="true" hidden="true" outlineLevel="0" max="5" min="5" style="1" width="7.7"/>
    <col collapsed="false" customWidth="true" hidden="false" outlineLevel="0" max="6" min="6" style="1" width="7.14"/>
    <col collapsed="false" customWidth="true" hidden="false" outlineLevel="0" max="15" min="7" style="1" width="8.41"/>
    <col collapsed="false" customWidth="true" hidden="false" outlineLevel="0" max="16" min="16" style="1" width="11.13"/>
    <col collapsed="false" customWidth="true" hidden="false" outlineLevel="0" max="17" min="17" style="1" width="10.85"/>
    <col collapsed="false" customWidth="true" hidden="false" outlineLevel="0" max="18" min="18" style="1" width="1.7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n">
        <v>37195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DO1" s="1" t="s">
        <v>1</v>
      </c>
    </row>
    <row r="2" customFormat="false" ht="11.25" hidden="false" customHeight="false" outlineLevel="0" collapsed="false">
      <c r="A2" s="5"/>
      <c r="B2" s="6"/>
      <c r="C2" s="7"/>
      <c r="D2" s="8" t="s">
        <v>2</v>
      </c>
      <c r="E2" s="8"/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3</v>
      </c>
      <c r="N2" s="9" t="s">
        <v>4</v>
      </c>
      <c r="O2" s="10" t="s">
        <v>10</v>
      </c>
      <c r="P2" s="8" t="s">
        <v>11</v>
      </c>
      <c r="Q2" s="11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37195</v>
      </c>
      <c r="G3" s="16" t="n">
        <v>37194</v>
      </c>
      <c r="H3" s="16" t="n">
        <v>37193</v>
      </c>
      <c r="I3" s="16" t="n">
        <v>37192</v>
      </c>
      <c r="J3" s="16" t="n">
        <v>37191</v>
      </c>
      <c r="K3" s="16" t="n">
        <v>37190</v>
      </c>
      <c r="L3" s="16" t="n">
        <v>37189</v>
      </c>
      <c r="M3" s="16" t="n">
        <v>37188</v>
      </c>
      <c r="N3" s="16" t="n">
        <v>37187</v>
      </c>
      <c r="O3" s="17" t="n">
        <v>37195</v>
      </c>
      <c r="P3" s="18" t="n">
        <v>37164</v>
      </c>
      <c r="Q3" s="19" t="n">
        <v>37134</v>
      </c>
    </row>
    <row r="4" customFormat="false" ht="11.25" hidden="false" customHeight="false" outlineLevel="0" collapsed="false">
      <c r="A4" s="20" t="s">
        <v>15</v>
      </c>
      <c r="B4" s="21" t="s">
        <v>16</v>
      </c>
      <c r="C4" s="21" t="s">
        <v>17</v>
      </c>
      <c r="D4" s="22"/>
      <c r="E4" s="23" t="n">
        <f aca="false">IF(ISERROR($F4-$G4),"na",($F4-$G4))</f>
        <v>3908</v>
      </c>
      <c r="F4" s="23" t="n">
        <f aca="false">SUM(F$5:F$19)</f>
        <v>303884</v>
      </c>
      <c r="G4" s="24" t="n">
        <f aca="false">SUM(G$5:G$19)</f>
        <v>299976</v>
      </c>
      <c r="H4" s="24" t="n">
        <f aca="false">SUM(H$5:H$19)</f>
        <v>293654</v>
      </c>
      <c r="I4" s="24" t="n">
        <f aca="false">SUM(I$5:I$19)</f>
        <v>271850</v>
      </c>
      <c r="J4" s="24" t="n">
        <f aca="false">SUM(J$5:J$19)</f>
        <v>284496</v>
      </c>
      <c r="K4" s="24" t="n">
        <f aca="false">SUM(K$5:K$19)</f>
        <v>314930</v>
      </c>
      <c r="L4" s="24" t="n">
        <f aca="false">SUM(L$5:L$19)</f>
        <v>301103</v>
      </c>
      <c r="M4" s="24" t="n">
        <f aca="false">SUM(M$5:M$19)</f>
        <v>336461</v>
      </c>
      <c r="N4" s="24" t="n">
        <f aca="false">SUM(N$5:N$19)</f>
        <v>314430</v>
      </c>
      <c r="O4" s="22" t="n">
        <f aca="false">SUM(O$5:O$19)</f>
        <v>308813</v>
      </c>
      <c r="P4" s="22" t="n">
        <f aca="false">SUM(P$5:P$19)</f>
        <v>326161</v>
      </c>
      <c r="Q4" s="22" t="n">
        <f aca="false">SUM(Q$5:Q$19)</f>
        <v>307284</v>
      </c>
    </row>
    <row r="5" customFormat="false" ht="11.25" hidden="false" customHeight="false" outlineLevel="0" collapsed="false">
      <c r="A5" s="25"/>
      <c r="B5" s="26"/>
      <c r="C5" s="27" t="s">
        <v>18</v>
      </c>
      <c r="D5" s="28" t="n">
        <v>82217</v>
      </c>
      <c r="E5" s="29" t="n">
        <f aca="false">IF(ISERROR($F5-$G5),"na",($F5-$G5))</f>
        <v>-1215</v>
      </c>
      <c r="F5" s="29" t="n">
        <v>25670</v>
      </c>
      <c r="G5" s="30" t="n">
        <v>26885</v>
      </c>
      <c r="H5" s="30" t="n">
        <v>27036</v>
      </c>
      <c r="I5" s="30" t="n">
        <v>25136</v>
      </c>
      <c r="J5" s="30" t="n">
        <v>22387</v>
      </c>
      <c r="K5" s="30" t="n">
        <v>23304</v>
      </c>
      <c r="L5" s="30" t="n">
        <v>22359</v>
      </c>
      <c r="M5" s="30" t="n">
        <v>23101</v>
      </c>
      <c r="N5" s="30" t="n">
        <v>22467</v>
      </c>
      <c r="O5" s="28" t="n">
        <v>22474</v>
      </c>
      <c r="P5" s="28" t="n">
        <v>23898</v>
      </c>
      <c r="Q5" s="28" t="n">
        <v>20857</v>
      </c>
    </row>
    <row r="6" customFormat="false" ht="11.25" hidden="false" customHeight="false" outlineLevel="0" collapsed="false">
      <c r="A6" s="25"/>
      <c r="B6" s="26"/>
      <c r="C6" s="27" t="s">
        <v>19</v>
      </c>
      <c r="D6" s="28" t="n">
        <v>193123</v>
      </c>
      <c r="E6" s="29" t="n">
        <f aca="false">IF(ISERROR($F6-$G6),"na",($F6-$G6))</f>
        <v>0</v>
      </c>
      <c r="F6" s="29" t="n">
        <v>58612</v>
      </c>
      <c r="G6" s="30" t="n">
        <v>58612</v>
      </c>
      <c r="H6" s="30" t="n">
        <v>58612</v>
      </c>
      <c r="I6" s="30" t="n">
        <v>58612</v>
      </c>
      <c r="J6" s="30" t="n">
        <v>58612</v>
      </c>
      <c r="K6" s="30" t="n">
        <v>58612</v>
      </c>
      <c r="L6" s="30" t="n">
        <v>58612</v>
      </c>
      <c r="M6" s="30" t="n">
        <v>58441</v>
      </c>
      <c r="N6" s="30" t="n">
        <v>58613</v>
      </c>
      <c r="O6" s="28" t="n">
        <v>58303</v>
      </c>
      <c r="P6" s="28" t="n">
        <v>55329</v>
      </c>
      <c r="Q6" s="28" t="n">
        <v>51798</v>
      </c>
    </row>
    <row r="7" customFormat="false" ht="11.25" hidden="false" customHeight="false" outlineLevel="0" collapsed="false">
      <c r="A7" s="25"/>
      <c r="B7" s="26"/>
      <c r="C7" s="27" t="s">
        <v>20</v>
      </c>
      <c r="D7" s="28" t="n">
        <v>20819</v>
      </c>
      <c r="E7" s="29" t="n">
        <f aca="false">IF(ISERROR($F7-$G7),"na",($F7-$G7))</f>
        <v>0</v>
      </c>
      <c r="F7" s="29" t="n">
        <v>10000</v>
      </c>
      <c r="G7" s="30" t="n">
        <v>10000</v>
      </c>
      <c r="H7" s="30" t="n">
        <v>10000</v>
      </c>
      <c r="I7" s="30" t="n">
        <v>10000</v>
      </c>
      <c r="J7" s="30" t="n">
        <v>10000</v>
      </c>
      <c r="K7" s="30" t="n">
        <v>10000</v>
      </c>
      <c r="L7" s="30" t="n">
        <v>10000</v>
      </c>
      <c r="M7" s="30" t="n">
        <v>10000</v>
      </c>
      <c r="N7" s="30" t="n">
        <v>10000</v>
      </c>
      <c r="O7" s="28" t="n">
        <v>8217</v>
      </c>
      <c r="P7" s="28" t="n">
        <v>10077</v>
      </c>
      <c r="Q7" s="28" t="n">
        <v>8908</v>
      </c>
    </row>
    <row r="8" customFormat="false" ht="11.25" hidden="false" customHeight="false" outlineLevel="0" collapsed="false">
      <c r="A8" s="25"/>
      <c r="B8" s="26"/>
      <c r="C8" s="27" t="s">
        <v>21</v>
      </c>
      <c r="D8" s="28" t="n">
        <v>386433</v>
      </c>
      <c r="E8" s="29" t="n">
        <f aca="false">IF(ISERROR($F8-$G8),"na",($F8-$G8))</f>
        <v>11187</v>
      </c>
      <c r="F8" s="29" t="n">
        <v>84389</v>
      </c>
      <c r="G8" s="30" t="n">
        <v>73202</v>
      </c>
      <c r="H8" s="30" t="n">
        <v>74966</v>
      </c>
      <c r="I8" s="30" t="n">
        <v>73967</v>
      </c>
      <c r="J8" s="30" t="n">
        <v>71483</v>
      </c>
      <c r="K8" s="30" t="n">
        <v>83573</v>
      </c>
      <c r="L8" s="30" t="n">
        <v>103118</v>
      </c>
      <c r="M8" s="30" t="n">
        <v>90292</v>
      </c>
      <c r="N8" s="30" t="n">
        <v>89699</v>
      </c>
      <c r="O8" s="28" t="n">
        <v>92702</v>
      </c>
      <c r="P8" s="28" t="n">
        <v>92999</v>
      </c>
      <c r="Q8" s="28" t="n">
        <v>73951</v>
      </c>
    </row>
    <row r="9" customFormat="false" ht="11.25" hidden="false" customHeight="false" outlineLevel="0" collapsed="false">
      <c r="A9" s="25"/>
      <c r="B9" s="26"/>
      <c r="C9" s="27" t="s">
        <v>22</v>
      </c>
      <c r="D9" s="28" t="n">
        <v>61048</v>
      </c>
      <c r="E9" s="29" t="n">
        <f aca="false">IF(ISERROR($F9-$G9),"na",($F9-$G9))</f>
        <v>0</v>
      </c>
      <c r="F9" s="29" t="n">
        <v>9642</v>
      </c>
      <c r="G9" s="30" t="n">
        <v>9642</v>
      </c>
      <c r="H9" s="30" t="n">
        <v>9642</v>
      </c>
      <c r="I9" s="30" t="n">
        <v>9641</v>
      </c>
      <c r="J9" s="30" t="n">
        <v>9642</v>
      </c>
      <c r="K9" s="30" t="n">
        <v>9642</v>
      </c>
      <c r="L9" s="30" t="n">
        <v>9642</v>
      </c>
      <c r="M9" s="30" t="n">
        <v>9642</v>
      </c>
      <c r="N9" s="30" t="n">
        <v>9650</v>
      </c>
      <c r="O9" s="28" t="n">
        <v>8775</v>
      </c>
      <c r="P9" s="28" t="n">
        <v>7126</v>
      </c>
      <c r="Q9" s="28" t="n">
        <v>3660</v>
      </c>
    </row>
    <row r="10" customFormat="false" ht="11.25" hidden="false" customHeight="false" outlineLevel="0" collapsed="false">
      <c r="A10" s="25"/>
      <c r="B10" s="26"/>
      <c r="C10" s="27" t="s">
        <v>23</v>
      </c>
      <c r="D10" s="28"/>
      <c r="E10" s="29" t="n">
        <f aca="false">IF(ISERROR($F10-$G10),"na",($F10-$G10))</f>
        <v>0</v>
      </c>
      <c r="F10" s="29"/>
      <c r="G10" s="30"/>
      <c r="H10" s="30"/>
      <c r="I10" s="30"/>
      <c r="J10" s="30"/>
      <c r="K10" s="30"/>
      <c r="L10" s="30"/>
      <c r="M10" s="30"/>
      <c r="N10" s="30"/>
      <c r="O10" s="28"/>
      <c r="P10" s="28"/>
      <c r="Q10" s="28"/>
    </row>
    <row r="11" customFormat="false" ht="11.25" hidden="false" customHeight="false" outlineLevel="0" collapsed="false">
      <c r="A11" s="25"/>
      <c r="B11" s="26"/>
      <c r="C11" s="27" t="s">
        <v>24</v>
      </c>
      <c r="D11" s="28" t="n">
        <v>12254</v>
      </c>
      <c r="E11" s="29" t="n">
        <f aca="false">IF(ISERROR($F11-$G11),"na",($F11-$G11))</f>
        <v>0</v>
      </c>
      <c r="F11" s="29" t="n">
        <v>3000</v>
      </c>
      <c r="G11" s="30" t="n">
        <v>3000</v>
      </c>
      <c r="H11" s="30" t="n">
        <v>3000</v>
      </c>
      <c r="I11" s="30" t="n">
        <v>3000</v>
      </c>
      <c r="J11" s="30" t="n">
        <v>3000</v>
      </c>
      <c r="K11" s="30" t="n">
        <v>3000</v>
      </c>
      <c r="L11" s="30" t="n">
        <v>3000</v>
      </c>
      <c r="M11" s="30" t="n">
        <v>3000</v>
      </c>
      <c r="N11" s="30" t="n">
        <v>3000</v>
      </c>
      <c r="O11" s="28" t="n">
        <v>3000</v>
      </c>
      <c r="P11" s="28" t="n">
        <v>3177</v>
      </c>
      <c r="Q11" s="28" t="n">
        <v>3265</v>
      </c>
    </row>
    <row r="12" customFormat="false" ht="11.25" hidden="false" customHeight="false" outlineLevel="0" collapsed="false">
      <c r="A12" s="25"/>
      <c r="B12" s="26"/>
      <c r="C12" s="27" t="s">
        <v>25</v>
      </c>
      <c r="D12" s="28" t="n">
        <v>167470</v>
      </c>
      <c r="E12" s="29" t="n">
        <f aca="false">IF(ISERROR($F12-$G12),"na",($F12-$G12))</f>
        <v>0</v>
      </c>
      <c r="F12" s="29" t="n">
        <v>0</v>
      </c>
      <c r="G12" s="30" t="n">
        <v>0</v>
      </c>
      <c r="H12" s="30" t="n">
        <v>0</v>
      </c>
      <c r="I12" s="30" t="n">
        <v>0</v>
      </c>
      <c r="J12" s="30" t="n">
        <v>0</v>
      </c>
      <c r="K12" s="30" t="n">
        <v>0</v>
      </c>
      <c r="L12" s="30" t="n">
        <v>0</v>
      </c>
      <c r="M12" s="30" t="n">
        <v>0</v>
      </c>
      <c r="N12" s="30" t="n">
        <v>0</v>
      </c>
      <c r="O12" s="28" t="n">
        <v>1268</v>
      </c>
      <c r="P12" s="28" t="n">
        <v>839</v>
      </c>
      <c r="Q12" s="28" t="n">
        <v>2228</v>
      </c>
    </row>
    <row r="13" customFormat="false" ht="11.25" hidden="false" customHeight="false" outlineLevel="0" collapsed="false">
      <c r="A13" s="25"/>
      <c r="B13" s="26"/>
      <c r="C13" s="27" t="s">
        <v>26</v>
      </c>
      <c r="D13" s="28" t="n">
        <v>110407</v>
      </c>
      <c r="E13" s="29" t="n">
        <f aca="false">IF(ISERROR($F13-$G13),"na",($F13-$G13))</f>
        <v>-4047</v>
      </c>
      <c r="F13" s="29" t="n">
        <v>44084</v>
      </c>
      <c r="G13" s="30" t="n">
        <v>48131</v>
      </c>
      <c r="H13" s="30" t="n">
        <v>58085</v>
      </c>
      <c r="I13" s="30" t="n">
        <v>58085</v>
      </c>
      <c r="J13" s="30" t="n">
        <v>58085</v>
      </c>
      <c r="K13" s="30" t="n">
        <v>57806</v>
      </c>
      <c r="L13" s="30" t="n">
        <v>57086</v>
      </c>
      <c r="M13" s="30" t="n">
        <v>56557</v>
      </c>
      <c r="N13" s="30" t="n">
        <v>57085</v>
      </c>
      <c r="O13" s="28" t="n">
        <v>53101</v>
      </c>
      <c r="P13" s="28" t="n">
        <v>48403</v>
      </c>
      <c r="Q13" s="28" t="n">
        <v>49899</v>
      </c>
    </row>
    <row r="14" customFormat="false" ht="11.25" hidden="false" customHeight="false" outlineLevel="0" collapsed="false">
      <c r="A14" s="25"/>
      <c r="B14" s="26"/>
      <c r="C14" s="27" t="s">
        <v>27</v>
      </c>
      <c r="D14" s="28"/>
      <c r="E14" s="29" t="n">
        <f aca="false">IF(ISERROR($F14-$G14),"na",($F14-$G14))</f>
        <v>0</v>
      </c>
      <c r="F14" s="29"/>
      <c r="G14" s="30"/>
      <c r="H14" s="30"/>
      <c r="I14" s="30"/>
      <c r="J14" s="30"/>
      <c r="K14" s="30"/>
      <c r="L14" s="30"/>
      <c r="M14" s="30"/>
      <c r="N14" s="30"/>
      <c r="O14" s="28"/>
      <c r="P14" s="28"/>
      <c r="Q14" s="28"/>
    </row>
    <row r="15" customFormat="false" ht="11.25" hidden="false" customHeight="false" outlineLevel="0" collapsed="false">
      <c r="A15" s="25"/>
      <c r="B15" s="26"/>
      <c r="C15" s="27" t="s">
        <v>28</v>
      </c>
      <c r="D15" s="28" t="n">
        <v>267518</v>
      </c>
      <c r="E15" s="29" t="n">
        <f aca="false">IF(ISERROR($F15-$G15),"na",($F15-$G15))</f>
        <v>17483</v>
      </c>
      <c r="F15" s="29" t="n">
        <v>68487</v>
      </c>
      <c r="G15" s="30" t="n">
        <v>51004</v>
      </c>
      <c r="H15" s="30" t="n">
        <v>42813</v>
      </c>
      <c r="I15" s="30" t="n">
        <v>23909</v>
      </c>
      <c r="J15" s="30" t="n">
        <v>41787</v>
      </c>
      <c r="K15" s="30" t="n">
        <v>59493</v>
      </c>
      <c r="L15" s="30" t="n">
        <v>27786</v>
      </c>
      <c r="M15" s="30" t="n">
        <v>75928</v>
      </c>
      <c r="N15" s="30" t="n">
        <v>54416</v>
      </c>
      <c r="O15" s="28" t="n">
        <v>50740</v>
      </c>
      <c r="P15" s="28" t="n">
        <v>76402</v>
      </c>
      <c r="Q15" s="28" t="n">
        <v>84220</v>
      </c>
    </row>
    <row r="16" customFormat="false" ht="11.25" hidden="false" customHeight="false" outlineLevel="0" collapsed="false">
      <c r="A16" s="25"/>
      <c r="B16" s="26"/>
      <c r="C16" s="27" t="s">
        <v>29</v>
      </c>
      <c r="D16" s="28" t="n">
        <v>12825</v>
      </c>
      <c r="E16" s="29" t="n">
        <f aca="false">IF(ISERROR($F16-$G16),"na",($F16-$G16))</f>
        <v>-9500</v>
      </c>
      <c r="F16" s="29" t="n">
        <v>0</v>
      </c>
      <c r="G16" s="30" t="n">
        <v>9500</v>
      </c>
      <c r="H16" s="30" t="n">
        <v>9500</v>
      </c>
      <c r="I16" s="30" t="n">
        <v>9500</v>
      </c>
      <c r="J16" s="30" t="n">
        <v>9500</v>
      </c>
      <c r="K16" s="30" t="n">
        <v>9500</v>
      </c>
      <c r="L16" s="30" t="n">
        <v>9500</v>
      </c>
      <c r="M16" s="30" t="n">
        <v>9500</v>
      </c>
      <c r="N16" s="30" t="n">
        <v>9500</v>
      </c>
      <c r="O16" s="28" t="n">
        <v>9900</v>
      </c>
      <c r="P16" s="28" t="n">
        <v>7554</v>
      </c>
      <c r="Q16" s="28" t="n">
        <v>8498</v>
      </c>
    </row>
    <row r="17" customFormat="false" ht="11.25" hidden="false" customHeight="false" outlineLevel="0" collapsed="false">
      <c r="A17" s="25"/>
      <c r="B17" s="26"/>
      <c r="C17" s="27" t="s">
        <v>30</v>
      </c>
      <c r="D17" s="28"/>
      <c r="E17" s="29" t="n">
        <f aca="false">IF(ISERROR($F17-$G17),"na",($F17-$G17))</f>
        <v>0</v>
      </c>
      <c r="F17" s="29"/>
      <c r="G17" s="30"/>
      <c r="H17" s="30"/>
      <c r="I17" s="30"/>
      <c r="J17" s="30"/>
      <c r="K17" s="30"/>
      <c r="L17" s="30"/>
      <c r="M17" s="30"/>
      <c r="N17" s="30"/>
      <c r="O17" s="28"/>
      <c r="P17" s="28"/>
      <c r="Q17" s="28"/>
    </row>
    <row r="18" customFormat="false" ht="11.25" hidden="false" customHeight="false" outlineLevel="0" collapsed="false">
      <c r="A18" s="25"/>
      <c r="B18" s="26"/>
      <c r="C18" s="27" t="s">
        <v>31</v>
      </c>
      <c r="D18" s="28"/>
      <c r="E18" s="29" t="n">
        <f aca="false">IF(ISERROR($F18-$G18),"na",($F18-$G18))</f>
        <v>0</v>
      </c>
      <c r="F18" s="29"/>
      <c r="G18" s="30"/>
      <c r="H18" s="30"/>
      <c r="I18" s="30"/>
      <c r="J18" s="30"/>
      <c r="K18" s="30"/>
      <c r="L18" s="30"/>
      <c r="M18" s="30"/>
      <c r="N18" s="30"/>
      <c r="O18" s="28"/>
      <c r="P18" s="28"/>
      <c r="Q18" s="28"/>
    </row>
    <row r="19" customFormat="false" ht="11.25" hidden="false" customHeight="false" outlineLevel="0" collapsed="false">
      <c r="A19" s="25"/>
      <c r="B19" s="31"/>
      <c r="C19" s="32" t="s">
        <v>32</v>
      </c>
      <c r="D19" s="33" t="n">
        <v>84666</v>
      </c>
      <c r="E19" s="34" t="n">
        <f aca="false">IF(ISERROR($F19-$G19),"na",($F19-$G19))</f>
        <v>-10000</v>
      </c>
      <c r="F19" s="34" t="n">
        <v>0</v>
      </c>
      <c r="G19" s="35" t="n">
        <v>10000</v>
      </c>
      <c r="H19" s="35" t="n">
        <v>0</v>
      </c>
      <c r="I19" s="35" t="n">
        <v>0</v>
      </c>
      <c r="J19" s="35" t="n">
        <v>0</v>
      </c>
      <c r="K19" s="35" t="n">
        <v>0</v>
      </c>
      <c r="L19" s="35" t="n">
        <v>0</v>
      </c>
      <c r="M19" s="35" t="n">
        <v>0</v>
      </c>
      <c r="N19" s="35" t="n">
        <v>0</v>
      </c>
      <c r="O19" s="33" t="n">
        <v>333</v>
      </c>
      <c r="P19" s="33" t="n">
        <v>357</v>
      </c>
      <c r="Q19" s="33" t="n">
        <v>0</v>
      </c>
    </row>
    <row r="20" customFormat="false" ht="11.25" hidden="false" customHeight="false" outlineLevel="0" collapsed="false">
      <c r="A20" s="25"/>
      <c r="B20" s="21" t="s">
        <v>33</v>
      </c>
      <c r="C20" s="21" t="s">
        <v>34</v>
      </c>
      <c r="D20" s="22"/>
      <c r="E20" s="23" t="n">
        <f aca="false">IF(ISERROR($F20-$G20),"na",($F20-$G20))</f>
        <v>-14298</v>
      </c>
      <c r="F20" s="23" t="n">
        <f aca="false">SUM(F$21:F$35)</f>
        <v>350700</v>
      </c>
      <c r="G20" s="24" t="n">
        <f aca="false">SUM(G$21:G$35)</f>
        <v>364998</v>
      </c>
      <c r="H20" s="24" t="n">
        <f aca="false">SUM(H$21:H$35)</f>
        <v>384345</v>
      </c>
      <c r="I20" s="24" t="n">
        <f aca="false">SUM(I$21:I$35)</f>
        <v>373415</v>
      </c>
      <c r="J20" s="24" t="n">
        <f aca="false">SUM(J$21:J$35)</f>
        <v>361239</v>
      </c>
      <c r="K20" s="24" t="n">
        <f aca="false">SUM(K$21:K$35)</f>
        <v>375354</v>
      </c>
      <c r="L20" s="24" t="n">
        <f aca="false">SUM(L$21:L$35)</f>
        <v>378705</v>
      </c>
      <c r="M20" s="24" t="n">
        <f aca="false">SUM(M$21:M$35)</f>
        <v>364820</v>
      </c>
      <c r="N20" s="24" t="n">
        <f aca="false">SUM(N$21:N$35)</f>
        <v>362351</v>
      </c>
      <c r="O20" s="22" t="n">
        <f aca="false">SUM(O$21:O$35)</f>
        <v>372500</v>
      </c>
      <c r="P20" s="22" t="n">
        <f aca="false">SUM(P$21:P$35)</f>
        <v>371258</v>
      </c>
      <c r="Q20" s="22" t="n">
        <f aca="false">SUM(Q$21:Q$35)</f>
        <v>370732</v>
      </c>
    </row>
    <row r="21" customFormat="false" ht="11.25" hidden="false" customHeight="false" outlineLevel="0" collapsed="false">
      <c r="A21" s="25"/>
      <c r="B21" s="26"/>
      <c r="C21" s="27" t="s">
        <v>35</v>
      </c>
      <c r="D21" s="28" t="n">
        <v>80570</v>
      </c>
      <c r="E21" s="29" t="n">
        <f aca="false">IF(ISERROR($F21-$G21),"na",($F21-$G21))</f>
        <v>15772</v>
      </c>
      <c r="F21" s="29" t="n">
        <v>23897</v>
      </c>
      <c r="G21" s="30" t="n">
        <v>8125</v>
      </c>
      <c r="H21" s="30" t="n">
        <v>5076</v>
      </c>
      <c r="I21" s="30" t="n">
        <v>4829</v>
      </c>
      <c r="J21" s="30" t="n">
        <v>4241</v>
      </c>
      <c r="K21" s="30" t="n">
        <v>3058</v>
      </c>
      <c r="L21" s="30" t="n">
        <v>9933</v>
      </c>
      <c r="M21" s="30" t="n">
        <v>23731</v>
      </c>
      <c r="N21" s="30" t="n">
        <v>23545</v>
      </c>
      <c r="O21" s="28" t="n">
        <v>18191</v>
      </c>
      <c r="P21" s="28" t="n">
        <v>23574</v>
      </c>
      <c r="Q21" s="28" t="n">
        <v>23726</v>
      </c>
    </row>
    <row r="22" customFormat="false" ht="11.25" hidden="false" customHeight="false" outlineLevel="0" collapsed="false">
      <c r="A22" s="25"/>
      <c r="B22" s="26"/>
      <c r="C22" s="27" t="s">
        <v>36</v>
      </c>
      <c r="D22" s="28" t="n">
        <v>20955</v>
      </c>
      <c r="E22" s="29" t="n">
        <f aca="false">IF(ISERROR($F22-$G22),"na",($F22-$G22))</f>
        <v>-11</v>
      </c>
      <c r="F22" s="29" t="n">
        <v>11241</v>
      </c>
      <c r="G22" s="30" t="n">
        <v>11252</v>
      </c>
      <c r="H22" s="30" t="n">
        <v>11252</v>
      </c>
      <c r="I22" s="30" t="n">
        <v>11230</v>
      </c>
      <c r="J22" s="30" t="n">
        <v>11252</v>
      </c>
      <c r="K22" s="30" t="n">
        <v>11241</v>
      </c>
      <c r="L22" s="30" t="n">
        <v>11230</v>
      </c>
      <c r="M22" s="30" t="n">
        <v>11252</v>
      </c>
      <c r="N22" s="30" t="n">
        <v>11241</v>
      </c>
      <c r="O22" s="28" t="n">
        <v>11272</v>
      </c>
      <c r="P22" s="28" t="n">
        <v>11270</v>
      </c>
      <c r="Q22" s="28" t="n">
        <v>11233</v>
      </c>
    </row>
    <row r="23" customFormat="false" ht="11.25" hidden="false" customHeight="false" outlineLevel="0" collapsed="false">
      <c r="A23" s="25"/>
      <c r="B23" s="26"/>
      <c r="C23" s="27" t="s">
        <v>37</v>
      </c>
      <c r="D23" s="28" t="n">
        <v>13023</v>
      </c>
      <c r="E23" s="29" t="n">
        <f aca="false">IF(ISERROR($F23-$G23),"na",($F23-$G23))</f>
        <v>0</v>
      </c>
      <c r="F23" s="29" t="n">
        <v>49</v>
      </c>
      <c r="G23" s="30" t="n">
        <v>49</v>
      </c>
      <c r="H23" s="30" t="n">
        <v>49</v>
      </c>
      <c r="I23" s="30" t="n">
        <v>49</v>
      </c>
      <c r="J23" s="30" t="n">
        <v>49</v>
      </c>
      <c r="K23" s="30" t="n">
        <v>49</v>
      </c>
      <c r="L23" s="30" t="n">
        <v>49</v>
      </c>
      <c r="M23" s="30" t="n">
        <v>49</v>
      </c>
      <c r="N23" s="30" t="n">
        <v>49</v>
      </c>
      <c r="O23" s="28" t="n">
        <v>49</v>
      </c>
      <c r="P23" s="28" t="n">
        <v>49</v>
      </c>
      <c r="Q23" s="28" t="n">
        <v>49</v>
      </c>
    </row>
    <row r="24" customFormat="false" ht="11.25" hidden="false" customHeight="false" outlineLevel="0" collapsed="false">
      <c r="A24" s="25"/>
      <c r="B24" s="26"/>
      <c r="C24" s="27" t="s">
        <v>38</v>
      </c>
      <c r="D24" s="28" t="n">
        <v>12500</v>
      </c>
      <c r="E24" s="29" t="n">
        <f aca="false">IF(ISERROR($F24-$G24),"na",($F24-$G24))</f>
        <v>-9286</v>
      </c>
      <c r="F24" s="29" t="n">
        <v>0</v>
      </c>
      <c r="G24" s="30" t="n">
        <v>9286</v>
      </c>
      <c r="H24" s="30" t="n">
        <v>9295</v>
      </c>
      <c r="I24" s="30" t="n">
        <v>9286</v>
      </c>
      <c r="J24" s="30" t="n">
        <v>9286</v>
      </c>
      <c r="K24" s="30" t="n">
        <v>9295</v>
      </c>
      <c r="L24" s="30" t="n">
        <v>9277</v>
      </c>
      <c r="M24" s="30" t="n">
        <v>9286</v>
      </c>
      <c r="N24" s="30" t="n">
        <v>9286</v>
      </c>
      <c r="O24" s="28" t="n">
        <v>9678</v>
      </c>
      <c r="P24" s="28" t="n">
        <v>7402</v>
      </c>
      <c r="Q24" s="28" t="n">
        <v>8569</v>
      </c>
    </row>
    <row r="25" customFormat="false" ht="11.25" hidden="false" customHeight="false" outlineLevel="0" collapsed="false">
      <c r="A25" s="25"/>
      <c r="B25" s="26"/>
      <c r="C25" s="27" t="s">
        <v>39</v>
      </c>
      <c r="D25" s="28" t="n">
        <v>139025</v>
      </c>
      <c r="E25" s="29" t="n">
        <f aca="false">IF(ISERROR($F25-$G25),"na",($F25-$G25))</f>
        <v>-55</v>
      </c>
      <c r="F25" s="29" t="n">
        <v>18615</v>
      </c>
      <c r="G25" s="30" t="n">
        <v>18670</v>
      </c>
      <c r="H25" s="30" t="n">
        <v>18688</v>
      </c>
      <c r="I25" s="30" t="n">
        <v>18670</v>
      </c>
      <c r="J25" s="30" t="n">
        <v>18670</v>
      </c>
      <c r="K25" s="30" t="n">
        <v>18688</v>
      </c>
      <c r="L25" s="30" t="n">
        <v>18652</v>
      </c>
      <c r="M25" s="30" t="n">
        <v>18837</v>
      </c>
      <c r="N25" s="30" t="n">
        <v>19940</v>
      </c>
      <c r="O25" s="28" t="n">
        <v>20010</v>
      </c>
      <c r="P25" s="28" t="n">
        <v>20402</v>
      </c>
      <c r="Q25" s="28" t="n">
        <v>19984</v>
      </c>
    </row>
    <row r="26" customFormat="false" ht="11.25" hidden="false" customHeight="false" outlineLevel="0" collapsed="false">
      <c r="A26" s="25"/>
      <c r="B26" s="26"/>
      <c r="C26" s="27" t="s">
        <v>40</v>
      </c>
      <c r="D26" s="28" t="n">
        <v>22618</v>
      </c>
      <c r="E26" s="29" t="n">
        <f aca="false">IF(ISERROR($F26-$G26),"na",($F26-$G26))</f>
        <v>-262</v>
      </c>
      <c r="F26" s="29" t="n">
        <v>6269</v>
      </c>
      <c r="G26" s="30" t="n">
        <v>6531</v>
      </c>
      <c r="H26" s="30" t="n">
        <v>6834</v>
      </c>
      <c r="I26" s="30" t="n">
        <v>6578</v>
      </c>
      <c r="J26" s="30" t="n">
        <v>5972</v>
      </c>
      <c r="K26" s="30" t="n">
        <v>6438</v>
      </c>
      <c r="L26" s="30" t="n">
        <v>5919</v>
      </c>
      <c r="M26" s="30" t="n">
        <v>6095</v>
      </c>
      <c r="N26" s="30" t="n">
        <v>5928</v>
      </c>
      <c r="O26" s="28" t="n">
        <v>6414</v>
      </c>
      <c r="P26" s="28" t="n">
        <v>6803</v>
      </c>
      <c r="Q26" s="28" t="n">
        <v>7656</v>
      </c>
    </row>
    <row r="27" customFormat="false" ht="11.25" hidden="false" customHeight="false" outlineLevel="0" collapsed="false">
      <c r="A27" s="25"/>
      <c r="B27" s="26"/>
      <c r="C27" s="27" t="s">
        <v>41</v>
      </c>
      <c r="D27" s="28" t="n">
        <v>59501</v>
      </c>
      <c r="E27" s="29" t="n">
        <f aca="false">IF(ISERROR($F27-$G27),"na",($F27-$G27))</f>
        <v>-407</v>
      </c>
      <c r="F27" s="29" t="n">
        <v>22954</v>
      </c>
      <c r="G27" s="30" t="n">
        <v>23361</v>
      </c>
      <c r="H27" s="30" t="n">
        <v>23884</v>
      </c>
      <c r="I27" s="30" t="n">
        <v>21412</v>
      </c>
      <c r="J27" s="30" t="n">
        <v>24369</v>
      </c>
      <c r="K27" s="30" t="n">
        <v>23357</v>
      </c>
      <c r="L27" s="30" t="n">
        <v>21129</v>
      </c>
      <c r="M27" s="30" t="n">
        <v>22266</v>
      </c>
      <c r="N27" s="30" t="n">
        <v>22349</v>
      </c>
      <c r="O27" s="28" t="n">
        <v>24531</v>
      </c>
      <c r="P27" s="28" t="n">
        <v>26053</v>
      </c>
      <c r="Q27" s="28" t="n">
        <v>23374</v>
      </c>
    </row>
    <row r="28" customFormat="false" ht="11.25" hidden="false" customHeight="false" outlineLevel="0" collapsed="false">
      <c r="A28" s="25"/>
      <c r="B28" s="26"/>
      <c r="C28" s="27" t="s">
        <v>42</v>
      </c>
      <c r="D28" s="28" t="n">
        <v>294988</v>
      </c>
      <c r="E28" s="29" t="n">
        <f aca="false">IF(ISERROR($F28-$G28),"na",($F28-$G28))</f>
        <v>-14546</v>
      </c>
      <c r="F28" s="29" t="n">
        <v>176131</v>
      </c>
      <c r="G28" s="30" t="n">
        <v>190677</v>
      </c>
      <c r="H28" s="30" t="n">
        <v>200322</v>
      </c>
      <c r="I28" s="30" t="n">
        <v>194658</v>
      </c>
      <c r="J28" s="30" t="n">
        <v>182129</v>
      </c>
      <c r="K28" s="30" t="n">
        <v>199413</v>
      </c>
      <c r="L28" s="30" t="n">
        <v>196735</v>
      </c>
      <c r="M28" s="30" t="n">
        <v>174943</v>
      </c>
      <c r="N28" s="30" t="n">
        <v>168462</v>
      </c>
      <c r="O28" s="28" t="n">
        <v>185717</v>
      </c>
      <c r="P28" s="28" t="n">
        <v>183070</v>
      </c>
      <c r="Q28" s="28" t="n">
        <v>186289</v>
      </c>
    </row>
    <row r="29" customFormat="false" ht="11.25" hidden="false" customHeight="false" outlineLevel="0" collapsed="false">
      <c r="A29" s="25"/>
      <c r="B29" s="26"/>
      <c r="C29" s="27" t="s">
        <v>43</v>
      </c>
      <c r="D29" s="28" t="n">
        <v>20291</v>
      </c>
      <c r="E29" s="29" t="n">
        <f aca="false">IF(ISERROR($F29-$G29),"na",($F29-$G29))</f>
        <v>8</v>
      </c>
      <c r="F29" s="29" t="n">
        <v>9090</v>
      </c>
      <c r="G29" s="30" t="n">
        <v>9082</v>
      </c>
      <c r="H29" s="30" t="n">
        <v>9082</v>
      </c>
      <c r="I29" s="30" t="n">
        <v>9057</v>
      </c>
      <c r="J29" s="30" t="n">
        <v>9057</v>
      </c>
      <c r="K29" s="30" t="n">
        <v>9057</v>
      </c>
      <c r="L29" s="30" t="n">
        <v>9066</v>
      </c>
      <c r="M29" s="30" t="n">
        <v>9074</v>
      </c>
      <c r="N29" s="30" t="n">
        <v>9074</v>
      </c>
      <c r="O29" s="28" t="n">
        <v>7459</v>
      </c>
      <c r="P29" s="28" t="n">
        <v>9146</v>
      </c>
      <c r="Q29" s="28" t="n">
        <v>8126</v>
      </c>
    </row>
    <row r="30" customFormat="false" ht="11.25" hidden="false" customHeight="false" outlineLevel="0" collapsed="false">
      <c r="A30" s="25"/>
      <c r="B30" s="26"/>
      <c r="C30" s="27" t="s">
        <v>44</v>
      </c>
      <c r="D30" s="28" t="n">
        <v>80133</v>
      </c>
      <c r="E30" s="29" t="n">
        <f aca="false">IF(ISERROR($F30-$G30),"na",($F30-$G30))</f>
        <v>-712</v>
      </c>
      <c r="F30" s="29" t="n">
        <v>5034</v>
      </c>
      <c r="G30" s="30" t="n">
        <v>5746</v>
      </c>
      <c r="H30" s="30" t="n">
        <v>6066</v>
      </c>
      <c r="I30" s="30" t="n">
        <v>5823</v>
      </c>
      <c r="J30" s="30" t="n">
        <v>6060</v>
      </c>
      <c r="K30" s="30" t="n">
        <v>6066</v>
      </c>
      <c r="L30" s="30" t="n">
        <v>10890</v>
      </c>
      <c r="M30" s="30" t="n">
        <v>1686</v>
      </c>
      <c r="N30" s="30" t="n">
        <v>5586</v>
      </c>
      <c r="O30" s="28" t="n">
        <v>5934</v>
      </c>
      <c r="P30" s="28" t="n">
        <v>6349</v>
      </c>
      <c r="Q30" s="28" t="n">
        <v>6313</v>
      </c>
    </row>
    <row r="31" customFormat="false" ht="11.25" hidden="false" customHeight="false" outlineLevel="0" collapsed="false">
      <c r="A31" s="25"/>
      <c r="B31" s="26"/>
      <c r="C31" s="27" t="s">
        <v>45</v>
      </c>
      <c r="D31" s="28" t="n">
        <v>80133</v>
      </c>
      <c r="E31" s="29" t="n">
        <f aca="false">IF(ISERROR($F31-$G31),"na",($F31-$G31))</f>
        <v>-707</v>
      </c>
      <c r="F31" s="29" t="n">
        <v>29297</v>
      </c>
      <c r="G31" s="30" t="n">
        <v>30004</v>
      </c>
      <c r="H31" s="30" t="n">
        <v>31794</v>
      </c>
      <c r="I31" s="30" t="n">
        <v>29884</v>
      </c>
      <c r="J31" s="30" t="n">
        <v>28209</v>
      </c>
      <c r="K31" s="30" t="n">
        <v>26693</v>
      </c>
      <c r="L31" s="30" t="n">
        <v>26155</v>
      </c>
      <c r="M31" s="30" t="n">
        <v>26633</v>
      </c>
      <c r="N31" s="30" t="n">
        <v>25926</v>
      </c>
      <c r="O31" s="28" t="n">
        <v>25758</v>
      </c>
      <c r="P31" s="28" t="n">
        <v>23345</v>
      </c>
      <c r="Q31" s="28" t="n">
        <v>20920</v>
      </c>
    </row>
    <row r="32" customFormat="false" ht="11.25" hidden="false" customHeight="false" outlineLevel="0" collapsed="false">
      <c r="A32" s="25"/>
      <c r="B32" s="26"/>
      <c r="C32" s="27" t="s">
        <v>46</v>
      </c>
      <c r="D32" s="28" t="n">
        <v>83576</v>
      </c>
      <c r="E32" s="29" t="n">
        <f aca="false">IF(ISERROR($F32-$G32),"na",($F32-$G32))</f>
        <v>-4082</v>
      </c>
      <c r="F32" s="29" t="n">
        <v>42984</v>
      </c>
      <c r="G32" s="30" t="n">
        <v>47066</v>
      </c>
      <c r="H32" s="30" t="n">
        <v>56852</v>
      </c>
      <c r="I32" s="30" t="n">
        <v>56796</v>
      </c>
      <c r="J32" s="30" t="n">
        <v>56796</v>
      </c>
      <c r="K32" s="30" t="n">
        <v>56851</v>
      </c>
      <c r="L32" s="30" t="n">
        <v>55765</v>
      </c>
      <c r="M32" s="30" t="n">
        <v>55819</v>
      </c>
      <c r="N32" s="30" t="n">
        <v>55819</v>
      </c>
      <c r="O32" s="28" t="n">
        <v>52281</v>
      </c>
      <c r="P32" s="28" t="n">
        <v>47483</v>
      </c>
      <c r="Q32" s="28" t="n">
        <v>49502</v>
      </c>
    </row>
    <row r="33" customFormat="false" ht="11.25" hidden="false" customHeight="false" outlineLevel="0" collapsed="false">
      <c r="A33" s="25"/>
      <c r="B33" s="26"/>
      <c r="C33" s="27" t="s">
        <v>47</v>
      </c>
      <c r="D33" s="28" t="n">
        <v>22597</v>
      </c>
      <c r="E33" s="29" t="n">
        <f aca="false">IF(ISERROR($F33-$G33),"na",($F33-$G33))</f>
        <v>-3</v>
      </c>
      <c r="F33" s="29" t="n">
        <v>974</v>
      </c>
      <c r="G33" s="30" t="n">
        <v>977</v>
      </c>
      <c r="H33" s="30" t="n">
        <v>978</v>
      </c>
      <c r="I33" s="30" t="n">
        <v>977</v>
      </c>
      <c r="J33" s="30" t="n">
        <v>977</v>
      </c>
      <c r="K33" s="30" t="n">
        <v>978</v>
      </c>
      <c r="L33" s="30" t="n">
        <v>976</v>
      </c>
      <c r="M33" s="30" t="n">
        <v>977</v>
      </c>
      <c r="N33" s="30" t="n">
        <v>977</v>
      </c>
      <c r="O33" s="28" t="n">
        <v>1075</v>
      </c>
      <c r="P33" s="28" t="n">
        <v>1959</v>
      </c>
      <c r="Q33" s="28" t="n">
        <v>1174</v>
      </c>
    </row>
    <row r="34" customFormat="false" ht="11.25" hidden="false" customHeight="false" outlineLevel="0" collapsed="false">
      <c r="A34" s="25"/>
      <c r="B34" s="26"/>
      <c r="C34" s="27" t="s">
        <v>48</v>
      </c>
      <c r="D34" s="28" t="n">
        <v>11943</v>
      </c>
      <c r="E34" s="29" t="n">
        <f aca="false">IF(ISERROR($F34-$G34),"na",($F34-$G34))</f>
        <v>-3</v>
      </c>
      <c r="F34" s="29" t="n">
        <v>2932</v>
      </c>
      <c r="G34" s="30" t="n">
        <v>2935</v>
      </c>
      <c r="H34" s="30" t="n">
        <v>2935</v>
      </c>
      <c r="I34" s="30" t="n">
        <v>2929</v>
      </c>
      <c r="J34" s="30" t="n">
        <v>2935</v>
      </c>
      <c r="K34" s="30" t="n">
        <v>2932</v>
      </c>
      <c r="L34" s="30" t="n">
        <v>2929</v>
      </c>
      <c r="M34" s="30" t="n">
        <v>2935</v>
      </c>
      <c r="N34" s="30" t="n">
        <v>2932</v>
      </c>
      <c r="O34" s="28" t="n">
        <v>2935</v>
      </c>
      <c r="P34" s="28" t="n">
        <v>3113</v>
      </c>
      <c r="Q34" s="28" t="n">
        <v>3232</v>
      </c>
    </row>
    <row r="35" customFormat="false" ht="11.25" hidden="false" customHeight="false" outlineLevel="0" collapsed="false">
      <c r="A35" s="25"/>
      <c r="B35" s="31"/>
      <c r="C35" s="32" t="s">
        <v>49</v>
      </c>
      <c r="D35" s="33" t="n">
        <v>6000</v>
      </c>
      <c r="E35" s="34" t="n">
        <f aca="false">IF(ISERROR($F35-$G35),"na",($F35-$G35))</f>
        <v>-4</v>
      </c>
      <c r="F35" s="34" t="n">
        <v>1233</v>
      </c>
      <c r="G35" s="35" t="n">
        <v>1237</v>
      </c>
      <c r="H35" s="35" t="n">
        <v>1238</v>
      </c>
      <c r="I35" s="35" t="n">
        <v>1237</v>
      </c>
      <c r="J35" s="35" t="n">
        <v>1237</v>
      </c>
      <c r="K35" s="35" t="n">
        <v>1238</v>
      </c>
      <c r="L35" s="35" t="n">
        <v>0</v>
      </c>
      <c r="M35" s="35" t="n">
        <v>1237</v>
      </c>
      <c r="N35" s="35" t="n">
        <v>1237</v>
      </c>
      <c r="O35" s="33" t="n">
        <v>1196</v>
      </c>
      <c r="P35" s="33" t="n">
        <v>1240</v>
      </c>
      <c r="Q35" s="33" t="n">
        <v>585</v>
      </c>
    </row>
    <row r="36" customFormat="false" ht="11.25" hidden="false" customHeight="false" outlineLevel="0" collapsed="false">
      <c r="A36" s="25"/>
      <c r="B36" s="21" t="s">
        <v>50</v>
      </c>
      <c r="C36" s="21" t="s">
        <v>51</v>
      </c>
      <c r="D36" s="22"/>
      <c r="E36" s="23" t="n">
        <f aca="false">IF(ISERROR($F36-$G36),"na",($F36-$G36))</f>
        <v>0</v>
      </c>
      <c r="F36" s="23" t="n">
        <f aca="false">SUM(F$37:F$38)</f>
        <v>0</v>
      </c>
      <c r="G36" s="24" t="n">
        <f aca="false">SUM(G$37:G$38)</f>
        <v>0</v>
      </c>
      <c r="H36" s="24" t="n">
        <f aca="false">SUM(H$37:H$38)</f>
        <v>0</v>
      </c>
      <c r="I36" s="24" t="n">
        <f aca="false">SUM(I$37:I$38)</f>
        <v>0</v>
      </c>
      <c r="J36" s="24" t="n">
        <f aca="false">SUM(J$37:J$38)</f>
        <v>0</v>
      </c>
      <c r="K36" s="24" t="n">
        <f aca="false">SUM(K$37:K$38)</f>
        <v>43714</v>
      </c>
      <c r="L36" s="24" t="n">
        <f aca="false">SUM(L$37:L$38)</f>
        <v>46455</v>
      </c>
      <c r="M36" s="24" t="n">
        <f aca="false">SUM(M$37:M$38)</f>
        <v>80299</v>
      </c>
      <c r="N36" s="24" t="n">
        <f aca="false">SUM(N$37:N$38)</f>
        <v>77841</v>
      </c>
      <c r="O36" s="22" t="n">
        <f aca="false">SUM(O$37:O$38)</f>
        <v>100975</v>
      </c>
      <c r="P36" s="22" t="n">
        <f aca="false">SUM(P$37:P$38)</f>
        <v>104456</v>
      </c>
      <c r="Q36" s="22" t="n">
        <f aca="false">SUM(Q$37:Q$38)</f>
        <v>99823</v>
      </c>
    </row>
    <row r="37" customFormat="false" ht="11.25" hidden="false" customHeight="false" outlineLevel="0" collapsed="false">
      <c r="A37" s="25"/>
      <c r="B37" s="26"/>
      <c r="C37" s="27" t="s">
        <v>52</v>
      </c>
      <c r="D37" s="28" t="n">
        <v>110000</v>
      </c>
      <c r="E37" s="29" t="n">
        <f aca="false">IF(ISERROR($F37-$G37),"na",($F37-$G37))</f>
        <v>0</v>
      </c>
      <c r="F37" s="29" t="n">
        <v>0</v>
      </c>
      <c r="G37" s="30" t="n">
        <v>0</v>
      </c>
      <c r="H37" s="30" t="n">
        <v>0</v>
      </c>
      <c r="I37" s="30" t="n">
        <v>0</v>
      </c>
      <c r="J37" s="30" t="n">
        <v>0</v>
      </c>
      <c r="K37" s="30" t="n">
        <v>43714</v>
      </c>
      <c r="L37" s="30" t="n">
        <v>46455</v>
      </c>
      <c r="M37" s="30" t="n">
        <v>80299</v>
      </c>
      <c r="N37" s="30" t="n">
        <v>77841</v>
      </c>
      <c r="O37" s="28" t="n">
        <v>62219</v>
      </c>
      <c r="P37" s="28" t="n">
        <v>72389</v>
      </c>
      <c r="Q37" s="28" t="n">
        <v>64515</v>
      </c>
    </row>
    <row r="38" customFormat="false" ht="11.25" hidden="false" customHeight="false" outlineLevel="0" collapsed="false">
      <c r="A38" s="25"/>
      <c r="B38" s="31"/>
      <c r="C38" s="32" t="s">
        <v>53</v>
      </c>
      <c r="D38" s="33" t="n">
        <v>120000</v>
      </c>
      <c r="E38" s="34" t="n">
        <f aca="false">IF(ISERROR($F38-$G38),"na",($F38-$G38))</f>
        <v>0</v>
      </c>
      <c r="F38" s="34" t="n">
        <v>0</v>
      </c>
      <c r="G38" s="35" t="n">
        <v>0</v>
      </c>
      <c r="H38" s="35" t="n">
        <v>0</v>
      </c>
      <c r="I38" s="35" t="n">
        <v>0</v>
      </c>
      <c r="J38" s="35" t="n">
        <v>0</v>
      </c>
      <c r="K38" s="35" t="s">
        <v>54</v>
      </c>
      <c r="L38" s="35" t="n">
        <v>0</v>
      </c>
      <c r="M38" s="35" t="n">
        <v>0</v>
      </c>
      <c r="N38" s="35" t="n">
        <v>0</v>
      </c>
      <c r="O38" s="33" t="n">
        <v>38756</v>
      </c>
      <c r="P38" s="33" t="n">
        <v>32067</v>
      </c>
      <c r="Q38" s="33" t="n">
        <v>35308</v>
      </c>
    </row>
    <row r="39" customFormat="false" ht="11.25" hidden="false" customHeight="false" outlineLevel="0" collapsed="false">
      <c r="A39" s="25"/>
      <c r="B39" s="21" t="s">
        <v>55</v>
      </c>
      <c r="C39" s="21" t="s">
        <v>56</v>
      </c>
      <c r="D39" s="22"/>
      <c r="E39" s="23" t="n">
        <f aca="false">IF(ISERROR($F39-$G39),"na",($F39-$G39))</f>
        <v>11416</v>
      </c>
      <c r="F39" s="23" t="n">
        <f aca="false">SUM(F$40:F$81)</f>
        <v>133749</v>
      </c>
      <c r="G39" s="24" t="n">
        <f aca="false">SUM(G$40:G$81)</f>
        <v>122333</v>
      </c>
      <c r="H39" s="24" t="n">
        <f aca="false">SUM(H$40:H$81)</f>
        <v>116667</v>
      </c>
      <c r="I39" s="24" t="n">
        <f aca="false">SUM(I$40:I$81)</f>
        <v>103326</v>
      </c>
      <c r="J39" s="24" t="n">
        <f aca="false">SUM(J$40:J$81)</f>
        <v>115274</v>
      </c>
      <c r="K39" s="24" t="n">
        <f aca="false">SUM(K$40:K$81)</f>
        <v>142047</v>
      </c>
      <c r="L39" s="24" t="n">
        <f aca="false">SUM(L$40:L$81)</f>
        <v>139743</v>
      </c>
      <c r="M39" s="24" t="n">
        <f aca="false">SUM(M$40:M$81)</f>
        <v>125743</v>
      </c>
      <c r="N39" s="24" t="n">
        <f aca="false">SUM(N$40:N$81)</f>
        <v>163983</v>
      </c>
      <c r="O39" s="22" t="n">
        <f aca="false">SUM(O$40:O$81)</f>
        <v>127220</v>
      </c>
      <c r="P39" s="22" t="n">
        <f aca="false">SUM(P$40:P$81)</f>
        <v>171217</v>
      </c>
      <c r="Q39" s="22" t="n">
        <f aca="false">SUM(Q$40:Q$81)</f>
        <v>195179</v>
      </c>
    </row>
    <row r="40" customFormat="false" ht="11.25" hidden="true" customHeight="false" outlineLevel="0" collapsed="false">
      <c r="A40" s="25"/>
      <c r="B40" s="26"/>
      <c r="C40" s="27" t="s">
        <v>57</v>
      </c>
      <c r="D40" s="28"/>
      <c r="E40" s="29" t="n">
        <f aca="false">IF(ISERROR($F40-$G40),"na",($F40-$G40))</f>
        <v>0</v>
      </c>
      <c r="F40" s="29"/>
      <c r="G40" s="30"/>
      <c r="H40" s="30"/>
      <c r="I40" s="30"/>
      <c r="J40" s="30"/>
      <c r="K40" s="30"/>
      <c r="L40" s="30"/>
      <c r="M40" s="30"/>
      <c r="N40" s="30"/>
      <c r="O40" s="28"/>
      <c r="P40" s="28"/>
      <c r="Q40" s="28"/>
    </row>
    <row r="41" customFormat="false" ht="11.25" hidden="true" customHeight="false" outlineLevel="0" collapsed="false">
      <c r="A41" s="25"/>
      <c r="B41" s="26"/>
      <c r="C41" s="27" t="s">
        <v>58</v>
      </c>
      <c r="D41" s="28"/>
      <c r="E41" s="29" t="n">
        <f aca="false">IF(ISERROR($F41-$G41),"na",($F41-$G41))</f>
        <v>0</v>
      </c>
      <c r="F41" s="29"/>
      <c r="G41" s="30"/>
      <c r="H41" s="30"/>
      <c r="I41" s="30"/>
      <c r="J41" s="30"/>
      <c r="K41" s="30"/>
      <c r="L41" s="30"/>
      <c r="M41" s="30"/>
      <c r="N41" s="30"/>
      <c r="O41" s="28"/>
      <c r="P41" s="28"/>
      <c r="Q41" s="28"/>
    </row>
    <row r="42" customFormat="false" ht="11.25" hidden="true" customHeight="false" outlineLevel="0" collapsed="false">
      <c r="A42" s="25"/>
      <c r="B42" s="26"/>
      <c r="C42" s="27" t="s">
        <v>59</v>
      </c>
      <c r="D42" s="28"/>
      <c r="E42" s="29" t="n">
        <f aca="false">IF(ISERROR($F42-$G42),"na",($F42-$G42))</f>
        <v>0</v>
      </c>
      <c r="F42" s="29"/>
      <c r="G42" s="30"/>
      <c r="H42" s="30"/>
      <c r="I42" s="30"/>
      <c r="J42" s="30"/>
      <c r="K42" s="30"/>
      <c r="L42" s="30"/>
      <c r="M42" s="30"/>
      <c r="N42" s="30"/>
      <c r="O42" s="28"/>
      <c r="P42" s="28"/>
      <c r="Q42" s="28"/>
    </row>
    <row r="43" customFormat="false" ht="11.25" hidden="true" customHeight="false" outlineLevel="0" collapsed="false">
      <c r="A43" s="25"/>
      <c r="B43" s="26"/>
      <c r="C43" s="27" t="s">
        <v>60</v>
      </c>
      <c r="D43" s="28"/>
      <c r="E43" s="29" t="n">
        <f aca="false">IF(ISERROR($F43-$G43),"na",($F43-$G43))</f>
        <v>0</v>
      </c>
      <c r="F43" s="29"/>
      <c r="G43" s="30"/>
      <c r="H43" s="30"/>
      <c r="I43" s="30"/>
      <c r="J43" s="30"/>
      <c r="K43" s="30"/>
      <c r="L43" s="30"/>
      <c r="M43" s="30"/>
      <c r="N43" s="30"/>
      <c r="O43" s="28"/>
      <c r="P43" s="28"/>
      <c r="Q43" s="28"/>
    </row>
    <row r="44" customFormat="false" ht="11.25" hidden="false" customHeight="false" outlineLevel="0" collapsed="false">
      <c r="A44" s="25"/>
      <c r="B44" s="26"/>
      <c r="C44" s="27" t="s">
        <v>61</v>
      </c>
      <c r="D44" s="28" t="n">
        <v>453600</v>
      </c>
      <c r="E44" s="29" t="n">
        <f aca="false">IF(ISERROR($F44-$G44),"na",($F44-$G44))</f>
        <v>5901</v>
      </c>
      <c r="F44" s="29" t="n">
        <v>92368</v>
      </c>
      <c r="G44" s="30" t="n">
        <v>86467</v>
      </c>
      <c r="H44" s="30" t="n">
        <v>85836</v>
      </c>
      <c r="I44" s="30" t="n">
        <v>74474</v>
      </c>
      <c r="J44" s="30" t="n">
        <v>84754</v>
      </c>
      <c r="K44" s="30" t="n">
        <v>106207</v>
      </c>
      <c r="L44" s="30" t="n">
        <v>103669</v>
      </c>
      <c r="M44" s="30" t="n">
        <v>99741</v>
      </c>
      <c r="N44" s="30" t="n">
        <v>130317</v>
      </c>
      <c r="O44" s="28" t="n">
        <v>73966</v>
      </c>
      <c r="P44" s="28" t="n">
        <v>94197</v>
      </c>
      <c r="Q44" s="28" t="n">
        <v>140610</v>
      </c>
    </row>
    <row r="45" customFormat="false" ht="11.25" hidden="false" customHeight="false" outlineLevel="0" collapsed="false">
      <c r="A45" s="25"/>
      <c r="B45" s="26"/>
      <c r="C45" s="27" t="s">
        <v>62</v>
      </c>
      <c r="D45" s="28" t="n">
        <v>160000</v>
      </c>
      <c r="E45" s="29" t="n">
        <f aca="false">IF(ISERROR($F45-$G45),"na",($F45-$G45))</f>
        <v>-1664</v>
      </c>
      <c r="F45" s="29" t="n">
        <v>7584</v>
      </c>
      <c r="G45" s="30" t="n">
        <v>9248</v>
      </c>
      <c r="H45" s="30" t="n">
        <v>9189</v>
      </c>
      <c r="I45" s="30" t="n">
        <v>3499</v>
      </c>
      <c r="J45" s="30" t="n">
        <v>3298</v>
      </c>
      <c r="K45" s="30" t="n">
        <v>10304</v>
      </c>
      <c r="L45" s="30" t="n">
        <v>8395</v>
      </c>
      <c r="M45" s="30" t="n">
        <v>9924</v>
      </c>
      <c r="N45" s="30" t="n">
        <v>8442</v>
      </c>
      <c r="O45" s="28" t="n">
        <v>16628</v>
      </c>
      <c r="P45" s="28" t="n">
        <v>19212</v>
      </c>
      <c r="Q45" s="28" t="n">
        <v>15669</v>
      </c>
    </row>
    <row r="46" customFormat="false" ht="11.25" hidden="false" customHeight="false" outlineLevel="0" collapsed="false">
      <c r="A46" s="25"/>
      <c r="B46" s="26"/>
      <c r="C46" s="27" t="s">
        <v>63</v>
      </c>
      <c r="D46" s="28" t="n">
        <v>13280</v>
      </c>
      <c r="E46" s="29" t="n">
        <f aca="false">IF(ISERROR($F46-$G46),"na",($F46-$G46))</f>
        <v>0</v>
      </c>
      <c r="F46" s="29" t="n">
        <v>0</v>
      </c>
      <c r="G46" s="30" t="n">
        <v>0</v>
      </c>
      <c r="H46" s="30" t="n">
        <v>1851</v>
      </c>
      <c r="I46" s="30" t="n">
        <v>2974</v>
      </c>
      <c r="J46" s="30" t="n">
        <v>5543</v>
      </c>
      <c r="K46" s="30" t="n">
        <v>4178</v>
      </c>
      <c r="L46" s="30" t="n">
        <v>611</v>
      </c>
      <c r="M46" s="30" t="n">
        <v>2511</v>
      </c>
      <c r="N46" s="30" t="n">
        <v>5758</v>
      </c>
      <c r="O46" s="28" t="n">
        <v>3169</v>
      </c>
      <c r="P46" s="28" t="n">
        <v>1191</v>
      </c>
      <c r="Q46" s="28" t="n">
        <v>534</v>
      </c>
    </row>
    <row r="47" customFormat="false" ht="11.25" hidden="true" customHeight="false" outlineLevel="0" collapsed="false">
      <c r="A47" s="25"/>
      <c r="B47" s="26"/>
      <c r="C47" s="27" t="s">
        <v>64</v>
      </c>
      <c r="D47" s="28"/>
      <c r="E47" s="29" t="n">
        <f aca="false">IF(ISERROR($F47-$G47),"na",($F47-$G47))</f>
        <v>0</v>
      </c>
      <c r="F47" s="29"/>
      <c r="G47" s="30"/>
      <c r="H47" s="30"/>
      <c r="I47" s="30"/>
      <c r="J47" s="30"/>
      <c r="K47" s="30"/>
      <c r="L47" s="30"/>
      <c r="M47" s="30"/>
      <c r="N47" s="30"/>
      <c r="O47" s="28"/>
      <c r="P47" s="28"/>
      <c r="Q47" s="28"/>
    </row>
    <row r="48" customFormat="false" ht="11.25" hidden="true" customHeight="false" outlineLevel="0" collapsed="false">
      <c r="A48" s="25"/>
      <c r="B48" s="26"/>
      <c r="C48" s="27" t="s">
        <v>65</v>
      </c>
      <c r="D48" s="28"/>
      <c r="E48" s="29" t="n">
        <f aca="false">IF(ISERROR($F48-$G48),"na",($F48-$G48))</f>
        <v>0</v>
      </c>
      <c r="F48" s="29"/>
      <c r="G48" s="30"/>
      <c r="H48" s="30"/>
      <c r="I48" s="30"/>
      <c r="J48" s="30"/>
      <c r="K48" s="30"/>
      <c r="L48" s="30"/>
      <c r="M48" s="30"/>
      <c r="N48" s="30"/>
      <c r="O48" s="28"/>
      <c r="P48" s="28"/>
      <c r="Q48" s="28"/>
    </row>
    <row r="49" customFormat="false" ht="11.25" hidden="true" customHeight="false" outlineLevel="0" collapsed="false">
      <c r="A49" s="25"/>
      <c r="B49" s="26"/>
      <c r="C49" s="27" t="s">
        <v>66</v>
      </c>
      <c r="D49" s="28"/>
      <c r="E49" s="29" t="n">
        <f aca="false">IF(ISERROR($F49-$G49),"na",($F49-$G49))</f>
        <v>0</v>
      </c>
      <c r="F49" s="29"/>
      <c r="G49" s="30"/>
      <c r="H49" s="30"/>
      <c r="I49" s="30"/>
      <c r="J49" s="30"/>
      <c r="K49" s="30"/>
      <c r="L49" s="30"/>
      <c r="M49" s="30"/>
      <c r="N49" s="30"/>
      <c r="O49" s="28"/>
      <c r="P49" s="28"/>
      <c r="Q49" s="28"/>
    </row>
    <row r="50" customFormat="false" ht="11.25" hidden="true" customHeight="false" outlineLevel="0" collapsed="false">
      <c r="A50" s="25"/>
      <c r="B50" s="26"/>
      <c r="C50" s="27" t="s">
        <v>67</v>
      </c>
      <c r="D50" s="28"/>
      <c r="E50" s="29" t="n">
        <f aca="false">IF(ISERROR($F50-$G50),"na",($F50-$G50))</f>
        <v>0</v>
      </c>
      <c r="F50" s="29"/>
      <c r="G50" s="30"/>
      <c r="H50" s="30"/>
      <c r="I50" s="30"/>
      <c r="J50" s="30"/>
      <c r="K50" s="30"/>
      <c r="L50" s="30"/>
      <c r="M50" s="30"/>
      <c r="N50" s="30"/>
      <c r="O50" s="28"/>
      <c r="P50" s="28"/>
      <c r="Q50" s="28"/>
    </row>
    <row r="51" customFormat="false" ht="11.25" hidden="true" customHeight="false" outlineLevel="0" collapsed="false">
      <c r="A51" s="25"/>
      <c r="B51" s="26"/>
      <c r="C51" s="27" t="s">
        <v>68</v>
      </c>
      <c r="D51" s="28"/>
      <c r="E51" s="29" t="n">
        <f aca="false">IF(ISERROR($F51-$G51),"na",($F51-$G51))</f>
        <v>0</v>
      </c>
      <c r="F51" s="29"/>
      <c r="G51" s="30"/>
      <c r="H51" s="30"/>
      <c r="I51" s="30"/>
      <c r="J51" s="30"/>
      <c r="K51" s="30"/>
      <c r="L51" s="30"/>
      <c r="M51" s="30"/>
      <c r="N51" s="30"/>
      <c r="O51" s="28"/>
      <c r="P51" s="28"/>
      <c r="Q51" s="28"/>
    </row>
    <row r="52" customFormat="false" ht="11.25" hidden="true" customHeight="false" outlineLevel="0" collapsed="false">
      <c r="A52" s="25"/>
      <c r="B52" s="26"/>
      <c r="C52" s="27" t="s">
        <v>69</v>
      </c>
      <c r="D52" s="28"/>
      <c r="E52" s="29" t="n">
        <f aca="false">IF(ISERROR($F52-$G52),"na",($F52-$G52))</f>
        <v>0</v>
      </c>
      <c r="F52" s="29"/>
      <c r="G52" s="30"/>
      <c r="H52" s="30"/>
      <c r="I52" s="30"/>
      <c r="J52" s="30"/>
      <c r="K52" s="30"/>
      <c r="L52" s="30"/>
      <c r="M52" s="30"/>
      <c r="N52" s="30"/>
      <c r="O52" s="28"/>
      <c r="P52" s="28"/>
      <c r="Q52" s="28"/>
    </row>
    <row r="53" customFormat="false" ht="11.25" hidden="false" customHeight="false" outlineLevel="0" collapsed="false">
      <c r="A53" s="25"/>
      <c r="B53" s="26"/>
      <c r="C53" s="27" t="s">
        <v>70</v>
      </c>
      <c r="D53" s="28" t="n">
        <v>27750</v>
      </c>
      <c r="E53" s="29" t="n">
        <f aca="false">IF(ISERROR($F53-$G53),"na",($F53-$G53))</f>
        <v>277</v>
      </c>
      <c r="F53" s="29" t="n">
        <v>12101</v>
      </c>
      <c r="G53" s="30" t="n">
        <v>11824</v>
      </c>
      <c r="H53" s="30" t="n">
        <v>8332</v>
      </c>
      <c r="I53" s="30" t="n">
        <v>10091</v>
      </c>
      <c r="J53" s="30" t="n">
        <v>9538</v>
      </c>
      <c r="K53" s="30" t="n">
        <v>9829</v>
      </c>
      <c r="L53" s="30" t="n">
        <v>12298</v>
      </c>
      <c r="M53" s="30" t="n">
        <v>10637</v>
      </c>
      <c r="N53" s="30" t="n">
        <v>16814</v>
      </c>
      <c r="O53" s="28" t="n">
        <v>13380</v>
      </c>
      <c r="P53" s="28" t="n">
        <v>21206</v>
      </c>
      <c r="Q53" s="28" t="n">
        <v>11659</v>
      </c>
    </row>
    <row r="54" customFormat="false" ht="11.25" hidden="true" customHeight="false" outlineLevel="0" collapsed="false">
      <c r="A54" s="25"/>
      <c r="B54" s="26"/>
      <c r="C54" s="27" t="s">
        <v>71</v>
      </c>
      <c r="D54" s="28"/>
      <c r="E54" s="29" t="n">
        <f aca="false">IF(ISERROR($F54-$G54),"na",($F54-$G54))</f>
        <v>0</v>
      </c>
      <c r="F54" s="29"/>
      <c r="G54" s="30"/>
      <c r="H54" s="30"/>
      <c r="I54" s="30"/>
      <c r="J54" s="30"/>
      <c r="K54" s="30"/>
      <c r="L54" s="30"/>
      <c r="M54" s="30"/>
      <c r="N54" s="30"/>
      <c r="O54" s="28"/>
      <c r="P54" s="28"/>
      <c r="Q54" s="28"/>
    </row>
    <row r="55" customFormat="false" ht="11.25" hidden="true" customHeight="false" outlineLevel="0" collapsed="false">
      <c r="A55" s="25"/>
      <c r="B55" s="26"/>
      <c r="C55" s="27" t="s">
        <v>72</v>
      </c>
      <c r="D55" s="28"/>
      <c r="E55" s="29" t="n">
        <f aca="false">IF(ISERROR($F55-$G55),"na",($F55-$G55))</f>
        <v>0</v>
      </c>
      <c r="F55" s="29"/>
      <c r="G55" s="30"/>
      <c r="H55" s="30"/>
      <c r="I55" s="30"/>
      <c r="J55" s="30"/>
      <c r="K55" s="30"/>
      <c r="L55" s="30"/>
      <c r="M55" s="30"/>
      <c r="N55" s="30"/>
      <c r="O55" s="28"/>
      <c r="P55" s="28"/>
      <c r="Q55" s="28"/>
    </row>
    <row r="56" customFormat="false" ht="11.25" hidden="true" customHeight="false" outlineLevel="0" collapsed="false">
      <c r="A56" s="25"/>
      <c r="B56" s="26"/>
      <c r="C56" s="27" t="s">
        <v>73</v>
      </c>
      <c r="D56" s="28"/>
      <c r="E56" s="29" t="n">
        <f aca="false">IF(ISERROR($F56-$G56),"na",($F56-$G56))</f>
        <v>0</v>
      </c>
      <c r="F56" s="29"/>
      <c r="G56" s="30"/>
      <c r="H56" s="30"/>
      <c r="I56" s="30"/>
      <c r="J56" s="30"/>
      <c r="K56" s="30"/>
      <c r="L56" s="30"/>
      <c r="M56" s="30"/>
      <c r="N56" s="30"/>
      <c r="O56" s="28"/>
      <c r="P56" s="28"/>
      <c r="Q56" s="28"/>
    </row>
    <row r="57" customFormat="false" ht="11.25" hidden="true" customHeight="false" outlineLevel="0" collapsed="false">
      <c r="A57" s="25"/>
      <c r="B57" s="26"/>
      <c r="C57" s="27" t="s">
        <v>74</v>
      </c>
      <c r="D57" s="28"/>
      <c r="E57" s="29" t="n">
        <f aca="false">IF(ISERROR($F57-$G57),"na",($F57-$G57))</f>
        <v>0</v>
      </c>
      <c r="F57" s="29"/>
      <c r="G57" s="30"/>
      <c r="H57" s="30"/>
      <c r="I57" s="30"/>
      <c r="J57" s="30"/>
      <c r="K57" s="30"/>
      <c r="L57" s="30"/>
      <c r="M57" s="30"/>
      <c r="N57" s="30"/>
      <c r="O57" s="28"/>
      <c r="P57" s="28"/>
      <c r="Q57" s="28"/>
    </row>
    <row r="58" customFormat="false" ht="11.25" hidden="true" customHeight="false" outlineLevel="0" collapsed="false">
      <c r="A58" s="25"/>
      <c r="B58" s="26"/>
      <c r="C58" s="27" t="s">
        <v>75</v>
      </c>
      <c r="D58" s="28"/>
      <c r="E58" s="29" t="n">
        <f aca="false">IF(ISERROR($F58-$G58),"na",($F58-$G58))</f>
        <v>0</v>
      </c>
      <c r="F58" s="29"/>
      <c r="G58" s="30"/>
      <c r="H58" s="30"/>
      <c r="I58" s="30"/>
      <c r="J58" s="30"/>
      <c r="K58" s="30"/>
      <c r="L58" s="30"/>
      <c r="M58" s="30"/>
      <c r="N58" s="30"/>
      <c r="O58" s="28"/>
      <c r="P58" s="28"/>
      <c r="Q58" s="28"/>
    </row>
    <row r="59" customFormat="false" ht="11.25" hidden="true" customHeight="false" outlineLevel="0" collapsed="false">
      <c r="A59" s="25"/>
      <c r="B59" s="26"/>
      <c r="C59" s="27" t="s">
        <v>76</v>
      </c>
      <c r="D59" s="28"/>
      <c r="E59" s="29" t="n">
        <f aca="false">IF(ISERROR($F59-$G59),"na",($F59-$G59))</f>
        <v>0</v>
      </c>
      <c r="F59" s="29"/>
      <c r="G59" s="30"/>
      <c r="H59" s="30"/>
      <c r="I59" s="30"/>
      <c r="J59" s="30"/>
      <c r="K59" s="30"/>
      <c r="L59" s="30"/>
      <c r="M59" s="30"/>
      <c r="N59" s="30"/>
      <c r="O59" s="28"/>
      <c r="P59" s="28"/>
      <c r="Q59" s="28"/>
    </row>
    <row r="60" customFormat="false" ht="11.25" hidden="true" customHeight="false" outlineLevel="0" collapsed="false">
      <c r="A60" s="25"/>
      <c r="B60" s="26"/>
      <c r="C60" s="27" t="s">
        <v>77</v>
      </c>
      <c r="D60" s="28"/>
      <c r="E60" s="29" t="n">
        <f aca="false">IF(ISERROR($F60-$G60),"na",($F60-$G60))</f>
        <v>0</v>
      </c>
      <c r="F60" s="29"/>
      <c r="G60" s="30"/>
      <c r="H60" s="30"/>
      <c r="I60" s="30"/>
      <c r="J60" s="30"/>
      <c r="K60" s="30"/>
      <c r="L60" s="30"/>
      <c r="M60" s="30"/>
      <c r="N60" s="30"/>
      <c r="O60" s="28"/>
      <c r="P60" s="28"/>
      <c r="Q60" s="28"/>
    </row>
    <row r="61" customFormat="false" ht="11.25" hidden="false" customHeight="false" outlineLevel="0" collapsed="false">
      <c r="A61" s="25"/>
      <c r="B61" s="26"/>
      <c r="C61" s="27" t="s">
        <v>78</v>
      </c>
      <c r="D61" s="28" t="n">
        <v>11200</v>
      </c>
      <c r="E61" s="29" t="n">
        <f aca="false">IF(ISERROR($F61-$G61),"na",($F61-$G61))</f>
        <v>-6164</v>
      </c>
      <c r="F61" s="29" t="n">
        <v>0</v>
      </c>
      <c r="G61" s="30" t="n">
        <v>6164</v>
      </c>
      <c r="H61" s="30" t="n">
        <v>2463</v>
      </c>
      <c r="I61" s="30" t="n">
        <v>3399</v>
      </c>
      <c r="J61" s="30" t="n">
        <v>3230</v>
      </c>
      <c r="K61" s="30" t="n">
        <v>2530</v>
      </c>
      <c r="L61" s="30" t="n">
        <v>2202</v>
      </c>
      <c r="M61" s="30" t="n">
        <v>2930</v>
      </c>
      <c r="N61" s="30" t="n">
        <v>2652</v>
      </c>
      <c r="O61" s="28" t="n">
        <v>3021</v>
      </c>
      <c r="P61" s="28" t="n">
        <v>4746</v>
      </c>
      <c r="Q61" s="28" t="n">
        <v>3067</v>
      </c>
    </row>
    <row r="62" customFormat="false" ht="11.25" hidden="true" customHeight="false" outlineLevel="0" collapsed="false">
      <c r="A62" s="25"/>
      <c r="B62" s="26"/>
      <c r="C62" s="27" t="s">
        <v>79</v>
      </c>
      <c r="D62" s="28"/>
      <c r="E62" s="29" t="n">
        <f aca="false">IF(ISERROR($F62-$G62),"na",($F62-$G62))</f>
        <v>0</v>
      </c>
      <c r="F62" s="29"/>
      <c r="G62" s="30"/>
      <c r="H62" s="30"/>
      <c r="I62" s="30"/>
      <c r="J62" s="30"/>
      <c r="K62" s="30"/>
      <c r="L62" s="30"/>
      <c r="M62" s="30"/>
      <c r="N62" s="30"/>
      <c r="O62" s="28"/>
      <c r="P62" s="28"/>
      <c r="Q62" s="28"/>
    </row>
    <row r="63" customFormat="false" ht="11.25" hidden="true" customHeight="false" outlineLevel="0" collapsed="false">
      <c r="A63" s="25"/>
      <c r="B63" s="26"/>
      <c r="C63" s="27" t="s">
        <v>80</v>
      </c>
      <c r="D63" s="28"/>
      <c r="E63" s="29" t="n">
        <f aca="false">IF(ISERROR($F63-$G63),"na",($F63-$G63))</f>
        <v>0</v>
      </c>
      <c r="F63" s="29"/>
      <c r="G63" s="30"/>
      <c r="H63" s="30"/>
      <c r="I63" s="30"/>
      <c r="J63" s="30"/>
      <c r="K63" s="30"/>
      <c r="L63" s="30"/>
      <c r="M63" s="30"/>
      <c r="N63" s="30"/>
      <c r="O63" s="28"/>
      <c r="P63" s="28"/>
      <c r="Q63" s="28"/>
    </row>
    <row r="64" customFormat="false" ht="11.25" hidden="true" customHeight="false" outlineLevel="0" collapsed="false">
      <c r="A64" s="25"/>
      <c r="B64" s="26"/>
      <c r="C64" s="27" t="s">
        <v>81</v>
      </c>
      <c r="D64" s="28"/>
      <c r="E64" s="29" t="n">
        <f aca="false">IF(ISERROR($F64-$G64),"na",($F64-$G64))</f>
        <v>0</v>
      </c>
      <c r="F64" s="29"/>
      <c r="G64" s="30"/>
      <c r="H64" s="30"/>
      <c r="I64" s="30"/>
      <c r="J64" s="30"/>
      <c r="K64" s="30"/>
      <c r="L64" s="30"/>
      <c r="M64" s="30"/>
      <c r="N64" s="30"/>
      <c r="O64" s="28"/>
      <c r="P64" s="28"/>
      <c r="Q64" s="28"/>
    </row>
    <row r="65" customFormat="false" ht="11.25" hidden="true" customHeight="false" outlineLevel="0" collapsed="false">
      <c r="A65" s="25"/>
      <c r="B65" s="26"/>
      <c r="C65" s="27" t="s">
        <v>82</v>
      </c>
      <c r="D65" s="28"/>
      <c r="E65" s="29" t="n">
        <f aca="false">IF(ISERROR($F65-$G65),"na",($F65-$G65))</f>
        <v>0</v>
      </c>
      <c r="F65" s="29"/>
      <c r="G65" s="30"/>
      <c r="H65" s="30"/>
      <c r="I65" s="30"/>
      <c r="J65" s="30"/>
      <c r="K65" s="30"/>
      <c r="L65" s="30"/>
      <c r="M65" s="30"/>
      <c r="N65" s="30"/>
      <c r="O65" s="28"/>
      <c r="P65" s="28"/>
      <c r="Q65" s="28"/>
    </row>
    <row r="66" customFormat="false" ht="11.25" hidden="true" customHeight="false" outlineLevel="0" collapsed="false">
      <c r="A66" s="25"/>
      <c r="B66" s="26"/>
      <c r="C66" s="27" t="s">
        <v>83</v>
      </c>
      <c r="D66" s="28"/>
      <c r="E66" s="29" t="n">
        <f aca="false">IF(ISERROR($F66-$G66),"na",($F66-$G66))</f>
        <v>0</v>
      </c>
      <c r="F66" s="29"/>
      <c r="G66" s="30"/>
      <c r="H66" s="30"/>
      <c r="I66" s="30"/>
      <c r="J66" s="30"/>
      <c r="K66" s="30"/>
      <c r="L66" s="30"/>
      <c r="M66" s="30"/>
      <c r="N66" s="30"/>
      <c r="O66" s="28"/>
      <c r="P66" s="28"/>
      <c r="Q66" s="28"/>
    </row>
    <row r="67" customFormat="false" ht="11.25" hidden="true" customHeight="false" outlineLevel="0" collapsed="false">
      <c r="A67" s="25"/>
      <c r="B67" s="26"/>
      <c r="C67" s="27" t="s">
        <v>84</v>
      </c>
      <c r="D67" s="28"/>
      <c r="E67" s="29" t="n">
        <f aca="false">IF(ISERROR($F67-$G67),"na",($F67-$G67))</f>
        <v>0</v>
      </c>
      <c r="F67" s="29"/>
      <c r="G67" s="30"/>
      <c r="H67" s="30"/>
      <c r="I67" s="30"/>
      <c r="J67" s="30"/>
      <c r="K67" s="30"/>
      <c r="L67" s="30"/>
      <c r="M67" s="30"/>
      <c r="N67" s="30"/>
      <c r="O67" s="28"/>
      <c r="P67" s="28"/>
      <c r="Q67" s="28"/>
    </row>
    <row r="68" customFormat="false" ht="11.25" hidden="true" customHeight="false" outlineLevel="0" collapsed="false">
      <c r="A68" s="25"/>
      <c r="B68" s="26"/>
      <c r="C68" s="27" t="s">
        <v>85</v>
      </c>
      <c r="D68" s="28"/>
      <c r="E68" s="29" t="n">
        <f aca="false">IF(ISERROR($F68-$G68),"na",($F68-$G68))</f>
        <v>0</v>
      </c>
      <c r="F68" s="29"/>
      <c r="G68" s="30"/>
      <c r="H68" s="30"/>
      <c r="I68" s="30"/>
      <c r="J68" s="30"/>
      <c r="K68" s="30"/>
      <c r="L68" s="30"/>
      <c r="M68" s="30"/>
      <c r="N68" s="30"/>
      <c r="O68" s="28"/>
      <c r="P68" s="28"/>
      <c r="Q68" s="28"/>
    </row>
    <row r="69" customFormat="false" ht="11.25" hidden="true" customHeight="false" outlineLevel="0" collapsed="false">
      <c r="A69" s="25"/>
      <c r="B69" s="26"/>
      <c r="C69" s="27" t="s">
        <v>86</v>
      </c>
      <c r="D69" s="28"/>
      <c r="E69" s="29" t="n">
        <f aca="false">IF(ISERROR($F69-$G69),"na",($F69-$G69))</f>
        <v>0</v>
      </c>
      <c r="F69" s="29"/>
      <c r="G69" s="30"/>
      <c r="H69" s="30"/>
      <c r="I69" s="30"/>
      <c r="J69" s="30"/>
      <c r="K69" s="30"/>
      <c r="L69" s="30"/>
      <c r="M69" s="30"/>
      <c r="N69" s="30"/>
      <c r="O69" s="28"/>
      <c r="P69" s="28"/>
      <c r="Q69" s="28"/>
    </row>
    <row r="70" customFormat="false" ht="11.25" hidden="true" customHeight="false" outlineLevel="0" collapsed="false">
      <c r="A70" s="25"/>
      <c r="B70" s="26"/>
      <c r="C70" s="27" t="s">
        <v>87</v>
      </c>
      <c r="D70" s="28"/>
      <c r="E70" s="29" t="n">
        <f aca="false">IF(ISERROR($F70-$G70),"na",($F70-$G70))</f>
        <v>0</v>
      </c>
      <c r="F70" s="29"/>
      <c r="G70" s="30"/>
      <c r="H70" s="30"/>
      <c r="I70" s="30"/>
      <c r="J70" s="30"/>
      <c r="K70" s="30"/>
      <c r="L70" s="30"/>
      <c r="M70" s="30"/>
      <c r="N70" s="30"/>
      <c r="O70" s="28"/>
      <c r="P70" s="28"/>
      <c r="Q70" s="28"/>
    </row>
    <row r="71" customFormat="false" ht="11.25" hidden="true" customHeight="false" outlineLevel="0" collapsed="false">
      <c r="A71" s="25"/>
      <c r="B71" s="26"/>
      <c r="C71" s="27" t="s">
        <v>88</v>
      </c>
      <c r="D71" s="28"/>
      <c r="E71" s="29" t="n">
        <f aca="false">IF(ISERROR($F71-$G71),"na",($F71-$G71))</f>
        <v>0</v>
      </c>
      <c r="F71" s="29"/>
      <c r="G71" s="30"/>
      <c r="H71" s="30"/>
      <c r="I71" s="30"/>
      <c r="J71" s="30"/>
      <c r="K71" s="30"/>
      <c r="L71" s="30"/>
      <c r="M71" s="30"/>
      <c r="N71" s="30"/>
      <c r="O71" s="28"/>
      <c r="P71" s="28"/>
      <c r="Q71" s="28"/>
    </row>
    <row r="72" customFormat="false" ht="11.25" hidden="true" customHeight="false" outlineLevel="0" collapsed="false">
      <c r="A72" s="25"/>
      <c r="B72" s="26"/>
      <c r="C72" s="27" t="s">
        <v>89</v>
      </c>
      <c r="D72" s="28"/>
      <c r="E72" s="29" t="n">
        <f aca="false">IF(ISERROR($F72-$G72),"na",($F72-$G72))</f>
        <v>0</v>
      </c>
      <c r="F72" s="29"/>
      <c r="G72" s="30"/>
      <c r="H72" s="30"/>
      <c r="I72" s="30"/>
      <c r="J72" s="30"/>
      <c r="K72" s="30"/>
      <c r="L72" s="30"/>
      <c r="M72" s="30"/>
      <c r="N72" s="30"/>
      <c r="O72" s="28"/>
      <c r="P72" s="28"/>
      <c r="Q72" s="28"/>
    </row>
    <row r="73" customFormat="false" ht="11.25" hidden="true" customHeight="false" outlineLevel="0" collapsed="false">
      <c r="A73" s="25"/>
      <c r="B73" s="26"/>
      <c r="C73" s="27" t="s">
        <v>90</v>
      </c>
      <c r="D73" s="28"/>
      <c r="E73" s="29" t="n">
        <f aca="false">IF(ISERROR($F73-$G73),"na",($F73-$G73))</f>
        <v>0</v>
      </c>
      <c r="F73" s="29"/>
      <c r="G73" s="30"/>
      <c r="H73" s="30"/>
      <c r="I73" s="30"/>
      <c r="J73" s="30"/>
      <c r="K73" s="30"/>
      <c r="L73" s="30"/>
      <c r="M73" s="30"/>
      <c r="N73" s="30"/>
      <c r="O73" s="28"/>
      <c r="P73" s="28"/>
      <c r="Q73" s="28"/>
    </row>
    <row r="74" customFormat="false" ht="11.25" hidden="true" customHeight="false" outlineLevel="0" collapsed="false">
      <c r="A74" s="25"/>
      <c r="B74" s="26"/>
      <c r="C74" s="27" t="s">
        <v>91</v>
      </c>
      <c r="D74" s="28"/>
      <c r="E74" s="29" t="n">
        <f aca="false">IF(ISERROR($F74-$G74),"na",($F74-$G74))</f>
        <v>0</v>
      </c>
      <c r="F74" s="29"/>
      <c r="G74" s="30"/>
      <c r="H74" s="30"/>
      <c r="I74" s="30"/>
      <c r="J74" s="30"/>
      <c r="K74" s="30"/>
      <c r="L74" s="30"/>
      <c r="M74" s="30"/>
      <c r="N74" s="30"/>
      <c r="O74" s="28"/>
      <c r="P74" s="28"/>
      <c r="Q74" s="28"/>
    </row>
    <row r="75" customFormat="false" ht="11.25" hidden="true" customHeight="false" outlineLevel="0" collapsed="false">
      <c r="A75" s="25"/>
      <c r="B75" s="26"/>
      <c r="C75" s="27" t="s">
        <v>92</v>
      </c>
      <c r="D75" s="28"/>
      <c r="E75" s="29" t="n">
        <f aca="false">IF(ISERROR($F75-$G75),"na",($F75-$G75))</f>
        <v>0</v>
      </c>
      <c r="F75" s="29"/>
      <c r="G75" s="30"/>
      <c r="H75" s="30"/>
      <c r="I75" s="30"/>
      <c r="J75" s="30"/>
      <c r="K75" s="30"/>
      <c r="L75" s="30"/>
      <c r="M75" s="30"/>
      <c r="N75" s="30"/>
      <c r="O75" s="28"/>
      <c r="P75" s="28"/>
      <c r="Q75" s="28"/>
    </row>
    <row r="76" customFormat="false" ht="11.25" hidden="true" customHeight="false" outlineLevel="0" collapsed="false">
      <c r="A76" s="25"/>
      <c r="B76" s="26"/>
      <c r="C76" s="27" t="s">
        <v>93</v>
      </c>
      <c r="D76" s="28"/>
      <c r="E76" s="29" t="n">
        <f aca="false">IF(ISERROR($F76-$G76),"na",($F76-$G76))</f>
        <v>0</v>
      </c>
      <c r="F76" s="29"/>
      <c r="G76" s="30"/>
      <c r="H76" s="30"/>
      <c r="I76" s="30"/>
      <c r="J76" s="30"/>
      <c r="K76" s="30"/>
      <c r="L76" s="30"/>
      <c r="M76" s="30"/>
      <c r="N76" s="30"/>
      <c r="O76" s="28"/>
      <c r="P76" s="28"/>
      <c r="Q76" s="28"/>
    </row>
    <row r="77" customFormat="false" ht="11.25" hidden="true" customHeight="false" outlineLevel="0" collapsed="false">
      <c r="A77" s="25"/>
      <c r="B77" s="26"/>
      <c r="C77" s="27" t="s">
        <v>94</v>
      </c>
      <c r="D77" s="28"/>
      <c r="E77" s="29" t="n">
        <f aca="false">IF(ISERROR($F77-$G77),"na",($F77-$G77))</f>
        <v>0</v>
      </c>
      <c r="F77" s="29"/>
      <c r="G77" s="30"/>
      <c r="H77" s="30"/>
      <c r="I77" s="30"/>
      <c r="J77" s="30"/>
      <c r="K77" s="30"/>
      <c r="L77" s="30"/>
      <c r="M77" s="30"/>
      <c r="N77" s="30"/>
      <c r="O77" s="28"/>
      <c r="P77" s="28"/>
      <c r="Q77" s="28"/>
    </row>
    <row r="78" customFormat="false" ht="11.25" hidden="true" customHeight="false" outlineLevel="0" collapsed="false">
      <c r="A78" s="25"/>
      <c r="B78" s="26"/>
      <c r="C78" s="27" t="s">
        <v>95</v>
      </c>
      <c r="D78" s="28"/>
      <c r="E78" s="29" t="n">
        <f aca="false">IF(ISERROR($F78-$G78),"na",($F78-$G78))</f>
        <v>0</v>
      </c>
      <c r="F78" s="29"/>
      <c r="G78" s="30"/>
      <c r="H78" s="30"/>
      <c r="I78" s="30"/>
      <c r="J78" s="30"/>
      <c r="K78" s="30"/>
      <c r="L78" s="30"/>
      <c r="M78" s="30"/>
      <c r="N78" s="30"/>
      <c r="O78" s="28"/>
      <c r="P78" s="28"/>
      <c r="Q78" s="28"/>
    </row>
    <row r="79" customFormat="false" ht="11.25" hidden="false" customHeight="false" outlineLevel="0" collapsed="false">
      <c r="A79" s="25"/>
      <c r="B79" s="26"/>
      <c r="C79" s="27" t="s">
        <v>96</v>
      </c>
      <c r="D79" s="28" t="n">
        <v>87200</v>
      </c>
      <c r="E79" s="29" t="n">
        <f aca="false">IF(ISERROR($F79-$G79),"na",($F79-$G79))</f>
        <v>13066</v>
      </c>
      <c r="F79" s="29" t="n">
        <v>21696</v>
      </c>
      <c r="G79" s="30" t="n">
        <v>8630</v>
      </c>
      <c r="H79" s="30" t="n">
        <v>8996</v>
      </c>
      <c r="I79" s="30" t="n">
        <v>8889</v>
      </c>
      <c r="J79" s="30" t="n">
        <v>8911</v>
      </c>
      <c r="K79" s="30" t="n">
        <v>8999</v>
      </c>
      <c r="L79" s="30" t="n">
        <v>12568</v>
      </c>
      <c r="M79" s="30" t="n">
        <v>0</v>
      </c>
      <c r="N79" s="30" t="n">
        <v>0</v>
      </c>
      <c r="O79" s="28" t="n">
        <v>17056</v>
      </c>
      <c r="P79" s="28" t="n">
        <v>30665</v>
      </c>
      <c r="Q79" s="28" t="n">
        <v>23640</v>
      </c>
    </row>
    <row r="80" customFormat="false" ht="11.25" hidden="true" customHeight="false" outlineLevel="0" collapsed="false">
      <c r="A80" s="25"/>
      <c r="B80" s="26"/>
      <c r="C80" s="27" t="s">
        <v>97</v>
      </c>
      <c r="D80" s="28"/>
      <c r="E80" s="29" t="n">
        <f aca="false">IF(ISERROR($F80-$G80),"na",($F80-$G80))</f>
        <v>0</v>
      </c>
      <c r="F80" s="29"/>
      <c r="G80" s="30"/>
      <c r="H80" s="30"/>
      <c r="I80" s="30"/>
      <c r="J80" s="30"/>
      <c r="K80" s="30"/>
      <c r="L80" s="30"/>
      <c r="M80" s="30"/>
      <c r="N80" s="30"/>
      <c r="O80" s="28"/>
      <c r="P80" s="28"/>
      <c r="Q80" s="28"/>
    </row>
    <row r="81" customFormat="false" ht="11.25" hidden="true" customHeight="false" outlineLevel="0" collapsed="false">
      <c r="A81" s="25"/>
      <c r="B81" s="31"/>
      <c r="C81" s="32" t="s">
        <v>98</v>
      </c>
      <c r="D81" s="33"/>
      <c r="E81" s="34" t="n">
        <f aca="false">IF(ISERROR($F81-$G81),"na",($F81-$G81))</f>
        <v>0</v>
      </c>
      <c r="F81" s="34"/>
      <c r="G81" s="35"/>
      <c r="H81" s="35"/>
      <c r="I81" s="35"/>
      <c r="J81" s="35"/>
      <c r="K81" s="35"/>
      <c r="L81" s="35"/>
      <c r="M81" s="35"/>
      <c r="N81" s="35"/>
      <c r="O81" s="33"/>
      <c r="P81" s="33"/>
      <c r="Q81" s="33"/>
    </row>
    <row r="82" customFormat="false" ht="11.25" hidden="false" customHeight="false" outlineLevel="0" collapsed="false">
      <c r="A82" s="25"/>
      <c r="B82" s="21" t="s">
        <v>99</v>
      </c>
      <c r="C82" s="21" t="s">
        <v>100</v>
      </c>
      <c r="D82" s="22"/>
      <c r="E82" s="23" t="n">
        <f aca="false">IF(ISERROR($F82-$G82),"na",($F82-$G82))</f>
        <v>-41130</v>
      </c>
      <c r="F82" s="23" t="n">
        <f aca="false">SUM(F$83:F$86)</f>
        <v>0</v>
      </c>
      <c r="G82" s="24" t="n">
        <f aca="false">SUM(G$83:G$86)</f>
        <v>41130</v>
      </c>
      <c r="H82" s="24" t="n">
        <f aca="false">SUM(H$83:H$86)</f>
        <v>37702</v>
      </c>
      <c r="I82" s="24" t="n">
        <f aca="false">SUM(I$83:I$86)</f>
        <v>37702</v>
      </c>
      <c r="J82" s="24" t="n">
        <f aca="false">SUM(J$83:J$86)</f>
        <v>37702</v>
      </c>
      <c r="K82" s="24" t="n">
        <f aca="false">SUM(K$83:K$86)</f>
        <v>38213</v>
      </c>
      <c r="L82" s="24" t="n">
        <f aca="false">SUM(L$83:L$86)</f>
        <v>37583</v>
      </c>
      <c r="M82" s="24" t="n">
        <f aca="false">SUM(M$83:M$86)</f>
        <v>37455</v>
      </c>
      <c r="N82" s="24" t="n">
        <f aca="false">SUM(N$83:N$86)</f>
        <v>37862</v>
      </c>
      <c r="O82" s="22" t="n">
        <f aca="false">SUM(O$83:O$86)</f>
        <v>40262</v>
      </c>
      <c r="P82" s="22" t="n">
        <f aca="false">SUM(P$83:P$86)</f>
        <v>36845</v>
      </c>
      <c r="Q82" s="22" t="n">
        <f aca="false">SUM(Q$83:Q$86)</f>
        <v>43865</v>
      </c>
    </row>
    <row r="83" customFormat="false" ht="11.25" hidden="true" customHeight="false" outlineLevel="0" collapsed="false">
      <c r="A83" s="25"/>
      <c r="B83" s="26"/>
      <c r="C83" s="27" t="s">
        <v>101</v>
      </c>
      <c r="D83" s="28"/>
      <c r="E83" s="29" t="n">
        <f aca="false">IF(ISERROR($F83-$G83),"na",($F83-$G83))</f>
        <v>0</v>
      </c>
      <c r="F83" s="29"/>
      <c r="G83" s="30"/>
      <c r="H83" s="30"/>
      <c r="I83" s="30"/>
      <c r="J83" s="30"/>
      <c r="K83" s="30"/>
      <c r="L83" s="30"/>
      <c r="M83" s="30"/>
      <c r="N83" s="30"/>
      <c r="O83" s="28"/>
      <c r="P83" s="28"/>
      <c r="Q83" s="28"/>
    </row>
    <row r="84" customFormat="false" ht="11.25" hidden="true" customHeight="false" outlineLevel="0" collapsed="false">
      <c r="A84" s="25"/>
      <c r="B84" s="26"/>
      <c r="C84" s="27" t="s">
        <v>102</v>
      </c>
      <c r="D84" s="28"/>
      <c r="E84" s="29" t="n">
        <f aca="false">IF(ISERROR($F84-$G84),"na",($F84-$G84))</f>
        <v>0</v>
      </c>
      <c r="F84" s="29"/>
      <c r="G84" s="30"/>
      <c r="H84" s="30"/>
      <c r="I84" s="30"/>
      <c r="J84" s="30"/>
      <c r="K84" s="30"/>
      <c r="L84" s="30"/>
      <c r="M84" s="30"/>
      <c r="N84" s="30"/>
      <c r="O84" s="28"/>
      <c r="P84" s="28"/>
      <c r="Q84" s="28"/>
    </row>
    <row r="85" customFormat="false" ht="11.25" hidden="true" customHeight="false" outlineLevel="0" collapsed="false">
      <c r="A85" s="25"/>
      <c r="B85" s="26"/>
      <c r="C85" s="27" t="s">
        <v>103</v>
      </c>
      <c r="D85" s="28"/>
      <c r="E85" s="29" t="n">
        <f aca="false">IF(ISERROR($F85-$G85),"na",($F85-$G85))</f>
        <v>0</v>
      </c>
      <c r="F85" s="29"/>
      <c r="G85" s="30"/>
      <c r="H85" s="30"/>
      <c r="I85" s="30"/>
      <c r="J85" s="30"/>
      <c r="K85" s="30"/>
      <c r="L85" s="30"/>
      <c r="M85" s="30"/>
      <c r="N85" s="30"/>
      <c r="O85" s="28"/>
      <c r="P85" s="28"/>
      <c r="Q85" s="28"/>
    </row>
    <row r="86" customFormat="false" ht="11.25" hidden="false" customHeight="false" outlineLevel="0" collapsed="false">
      <c r="A86" s="25"/>
      <c r="B86" s="26"/>
      <c r="C86" s="27" t="s">
        <v>104</v>
      </c>
      <c r="D86" s="28" t="s">
        <v>54</v>
      </c>
      <c r="E86" s="29" t="str">
        <f aca="false">IF(ISERROR($F86-$G86),"na",($F86-$G86))</f>
        <v>na</v>
      </c>
      <c r="F86" s="29" t="s">
        <v>54</v>
      </c>
      <c r="G86" s="30" t="n">
        <v>41130</v>
      </c>
      <c r="H86" s="30" t="n">
        <v>37702</v>
      </c>
      <c r="I86" s="30" t="n">
        <v>37702</v>
      </c>
      <c r="J86" s="30" t="n">
        <v>37702</v>
      </c>
      <c r="K86" s="30" t="n">
        <v>38213</v>
      </c>
      <c r="L86" s="30" t="n">
        <v>37583</v>
      </c>
      <c r="M86" s="30" t="n">
        <v>37455</v>
      </c>
      <c r="N86" s="30" t="n">
        <v>37862</v>
      </c>
      <c r="O86" s="28" t="n">
        <v>40262</v>
      </c>
      <c r="P86" s="28" t="n">
        <v>36845</v>
      </c>
      <c r="Q86" s="28" t="n">
        <v>43865</v>
      </c>
    </row>
    <row r="87" customFormat="false" ht="11.25" hidden="false" customHeight="false" outlineLevel="0" collapsed="false">
      <c r="A87" s="25"/>
      <c r="B87" s="26"/>
      <c r="C87" s="26" t="s">
        <v>105</v>
      </c>
      <c r="D87" s="28" t="s">
        <v>54</v>
      </c>
      <c r="E87" s="29" t="str">
        <f aca="false">IF(ISERROR($F87-$G87),"na",($F87-$G87))</f>
        <v>na</v>
      </c>
      <c r="F87" s="29" t="s">
        <v>54</v>
      </c>
      <c r="G87" s="30" t="n">
        <v>0</v>
      </c>
      <c r="H87" s="30" t="n">
        <v>0</v>
      </c>
      <c r="I87" s="30" t="n">
        <v>0</v>
      </c>
      <c r="J87" s="30" t="n">
        <v>0</v>
      </c>
      <c r="K87" s="30" t="n">
        <v>0</v>
      </c>
      <c r="L87" s="30" t="n">
        <v>0</v>
      </c>
      <c r="M87" s="30" t="n">
        <v>0</v>
      </c>
      <c r="N87" s="30" t="n">
        <v>0</v>
      </c>
      <c r="O87" s="28" t="n">
        <v>2382</v>
      </c>
      <c r="P87" s="28" t="n">
        <v>1399</v>
      </c>
      <c r="Q87" s="28" t="n">
        <v>25331</v>
      </c>
    </row>
    <row r="88" customFormat="false" ht="11.25" hidden="false" customHeight="false" outlineLevel="0" collapsed="false">
      <c r="A88" s="25"/>
      <c r="B88" s="26"/>
      <c r="C88" s="26" t="s">
        <v>106</v>
      </c>
      <c r="D88" s="28" t="s">
        <v>54</v>
      </c>
      <c r="E88" s="29" t="str">
        <f aca="false">IF(ISERROR($F88-$G88),"na",($F88-$G88))</f>
        <v>na</v>
      </c>
      <c r="F88" s="29" t="s">
        <v>54</v>
      </c>
      <c r="G88" s="30" t="n">
        <v>95833</v>
      </c>
      <c r="H88" s="30" t="n">
        <v>97673</v>
      </c>
      <c r="I88" s="30" t="n">
        <v>97676</v>
      </c>
      <c r="J88" s="30" t="n">
        <v>91366</v>
      </c>
      <c r="K88" s="30" t="n">
        <v>86941</v>
      </c>
      <c r="L88" s="30" t="n">
        <v>90964</v>
      </c>
      <c r="M88" s="30" t="n">
        <v>90293</v>
      </c>
      <c r="N88" s="30" t="n">
        <v>88719</v>
      </c>
      <c r="O88" s="28" t="n">
        <v>93282</v>
      </c>
      <c r="P88" s="28" t="n">
        <v>83596</v>
      </c>
      <c r="Q88" s="28" t="n">
        <v>99222</v>
      </c>
    </row>
    <row r="89" customFormat="false" ht="11.25" hidden="false" customHeight="false" outlineLevel="0" collapsed="false">
      <c r="A89" s="25"/>
      <c r="B89" s="26"/>
      <c r="C89" s="26" t="s">
        <v>107</v>
      </c>
      <c r="D89" s="28" t="s">
        <v>54</v>
      </c>
      <c r="E89" s="29" t="str">
        <f aca="false">IF(ISERROR($F89-$G89),"na",($F89-$G89))</f>
        <v>na</v>
      </c>
      <c r="F89" s="29" t="s">
        <v>54</v>
      </c>
      <c r="G89" s="30" t="n">
        <v>28602</v>
      </c>
      <c r="H89" s="30" t="n">
        <v>31398</v>
      </c>
      <c r="I89" s="30" t="n">
        <v>38788</v>
      </c>
      <c r="J89" s="30" t="n">
        <v>38788</v>
      </c>
      <c r="K89" s="30" t="n">
        <v>36994</v>
      </c>
      <c r="L89" s="30" t="n">
        <v>36780</v>
      </c>
      <c r="M89" s="30" t="n">
        <v>36929</v>
      </c>
      <c r="N89" s="30" t="n">
        <v>36884</v>
      </c>
      <c r="O89" s="28" t="n">
        <v>36352</v>
      </c>
      <c r="P89" s="28" t="n">
        <v>40369</v>
      </c>
      <c r="Q89" s="28" t="n">
        <v>45754</v>
      </c>
    </row>
    <row r="90" customFormat="false" ht="11.25" hidden="false" customHeight="false" outlineLevel="0" collapsed="false">
      <c r="A90" s="25"/>
      <c r="B90" s="31"/>
      <c r="C90" s="36" t="s">
        <v>108</v>
      </c>
      <c r="D90" s="15" t="n">
        <f aca="false">SUM(D$82,D$87,D$88,D$89)</f>
        <v>0</v>
      </c>
      <c r="E90" s="37" t="n">
        <f aca="false">IF(ISERROR($F90-$G90),"na",($F90-$G90))</f>
        <v>-165565</v>
      </c>
      <c r="F90" s="37" t="n">
        <f aca="false">SUM(F$82,F$87,F$88,F$89)</f>
        <v>0</v>
      </c>
      <c r="G90" s="38" t="n">
        <f aca="false">SUM(G$82,G$87,G$88,G$89)</f>
        <v>165565</v>
      </c>
      <c r="H90" s="38" t="n">
        <f aca="false">SUM(H$82,H$87,H$88,H$89)</f>
        <v>166773</v>
      </c>
      <c r="I90" s="38" t="n">
        <f aca="false">SUM(I$82,I$87,I$88,I$89)</f>
        <v>174166</v>
      </c>
      <c r="J90" s="38" t="n">
        <f aca="false">SUM(J$82,J$87,J$88,J$89)</f>
        <v>167856</v>
      </c>
      <c r="K90" s="38" t="n">
        <f aca="false">SUM(K$82,K$87,K$88,K$89)</f>
        <v>162148</v>
      </c>
      <c r="L90" s="38" t="n">
        <f aca="false">SUM(L$82,L$87,L$88,L$89)</f>
        <v>165327</v>
      </c>
      <c r="M90" s="38" t="n">
        <f aca="false">SUM(M$82,M$87,M$88,M$89)</f>
        <v>164677</v>
      </c>
      <c r="N90" s="38" t="n">
        <f aca="false">SUM(N$82,N$87,N$88,N$89)</f>
        <v>163465</v>
      </c>
      <c r="O90" s="15" t="n">
        <f aca="false">SUM(O$82,O$87,O$88,O$89)</f>
        <v>172278</v>
      </c>
      <c r="P90" s="15" t="n">
        <f aca="false">SUM(P$82,P$87,P$88,P$89)</f>
        <v>162209</v>
      </c>
      <c r="Q90" s="15" t="n">
        <f aca="false">SUM(Q$82,Q$87,Q$88,Q$89)</f>
        <v>214172</v>
      </c>
    </row>
    <row r="91" customFormat="false" ht="11.25" hidden="true" customHeight="false" outlineLevel="0" collapsed="false">
      <c r="A91" s="25"/>
      <c r="B91" s="21" t="s">
        <v>109</v>
      </c>
      <c r="C91" s="21" t="s">
        <v>110</v>
      </c>
      <c r="D91" s="22"/>
      <c r="E91" s="23" t="n">
        <f aca="false">IF(ISERROR($F91-$G91),"na",($F91-$G91))</f>
        <v>0</v>
      </c>
      <c r="F91" s="23"/>
      <c r="G91" s="24"/>
      <c r="H91" s="24"/>
      <c r="I91" s="24"/>
      <c r="J91" s="24"/>
      <c r="K91" s="24"/>
      <c r="L91" s="24"/>
      <c r="M91" s="24"/>
      <c r="N91" s="24"/>
      <c r="O91" s="22"/>
      <c r="P91" s="22"/>
      <c r="Q91" s="22"/>
    </row>
    <row r="92" customFormat="false" ht="11.25" hidden="false" customHeight="false" outlineLevel="0" collapsed="false">
      <c r="A92" s="25"/>
      <c r="B92" s="26"/>
      <c r="C92" s="26" t="s">
        <v>111</v>
      </c>
      <c r="D92" s="28" t="n">
        <v>100000</v>
      </c>
      <c r="E92" s="29" t="n">
        <f aca="false">IF(ISERROR($F92-$G92),"na",($F92-$G92))</f>
        <v>18720</v>
      </c>
      <c r="F92" s="29" t="n">
        <v>73890</v>
      </c>
      <c r="G92" s="30" t="n">
        <v>55170</v>
      </c>
      <c r="H92" s="30" t="n">
        <v>67980</v>
      </c>
      <c r="I92" s="30" t="n">
        <v>81730</v>
      </c>
      <c r="J92" s="30" t="n">
        <v>81730</v>
      </c>
      <c r="K92" s="30" t="n">
        <v>70940</v>
      </c>
      <c r="L92" s="30" t="n">
        <v>76380</v>
      </c>
      <c r="M92" s="30" t="n">
        <v>78820</v>
      </c>
      <c r="N92" s="30" t="n">
        <v>78630</v>
      </c>
      <c r="O92" s="28" t="n">
        <v>77025</v>
      </c>
      <c r="P92" s="28" t="n">
        <v>77376</v>
      </c>
      <c r="Q92" s="28" t="n">
        <v>74451</v>
      </c>
    </row>
    <row r="93" customFormat="false" ht="11.25" hidden="false" customHeight="false" outlineLevel="0" collapsed="false">
      <c r="A93" s="25"/>
      <c r="B93" s="26"/>
      <c r="C93" s="26" t="s">
        <v>112</v>
      </c>
      <c r="D93" s="28" t="n">
        <v>106000</v>
      </c>
      <c r="E93" s="29" t="n">
        <f aca="false">IF(ISERROR($F93-$G93),"na",($F93-$G93))</f>
        <v>-4090</v>
      </c>
      <c r="F93" s="29" t="n">
        <v>31780</v>
      </c>
      <c r="G93" s="30" t="n">
        <v>35870</v>
      </c>
      <c r="H93" s="30" t="n">
        <v>13460</v>
      </c>
      <c r="I93" s="30" t="n">
        <v>2950</v>
      </c>
      <c r="J93" s="30" t="n">
        <v>3340</v>
      </c>
      <c r="K93" s="30" t="n">
        <v>34970</v>
      </c>
      <c r="L93" s="30" t="n">
        <v>36610</v>
      </c>
      <c r="M93" s="30" t="n">
        <v>42060</v>
      </c>
      <c r="N93" s="30" t="n">
        <v>41100</v>
      </c>
      <c r="O93" s="28" t="n">
        <v>36190</v>
      </c>
      <c r="P93" s="28" t="n">
        <v>38448</v>
      </c>
      <c r="Q93" s="28" t="n">
        <v>38464</v>
      </c>
    </row>
    <row r="94" customFormat="false" ht="11.25" hidden="false" customHeight="false" outlineLevel="0" collapsed="false">
      <c r="A94" s="25"/>
      <c r="B94" s="26"/>
      <c r="C94" s="26" t="s">
        <v>113</v>
      </c>
      <c r="D94" s="28" t="n">
        <v>129290</v>
      </c>
      <c r="E94" s="29" t="n">
        <f aca="false">IF(ISERROR($F94-$G94),"na",($F94-$G94))</f>
        <v>-3220</v>
      </c>
      <c r="F94" s="29" t="n">
        <v>36190</v>
      </c>
      <c r="G94" s="30" t="n">
        <v>39410</v>
      </c>
      <c r="H94" s="30" t="n">
        <v>29560</v>
      </c>
      <c r="I94" s="30" t="n">
        <v>29560</v>
      </c>
      <c r="J94" s="30" t="n">
        <v>14780</v>
      </c>
      <c r="K94" s="30" t="n">
        <v>0</v>
      </c>
      <c r="L94" s="30" t="n">
        <v>34480</v>
      </c>
      <c r="M94" s="30" t="n">
        <v>39410</v>
      </c>
      <c r="N94" s="30" t="n">
        <v>34480</v>
      </c>
      <c r="O94" s="28" t="n">
        <v>29485</v>
      </c>
      <c r="P94" s="28" t="n">
        <v>30039</v>
      </c>
      <c r="Q94" s="28" t="n">
        <v>28678</v>
      </c>
    </row>
    <row r="95" customFormat="false" ht="11.25" hidden="false" customHeight="false" outlineLevel="0" collapsed="false">
      <c r="A95" s="25"/>
      <c r="B95" s="31"/>
      <c r="C95" s="36" t="s">
        <v>108</v>
      </c>
      <c r="D95" s="15" t="n">
        <f aca="false">SUM(D$91,D$92,D$93,D$94)</f>
        <v>335290</v>
      </c>
      <c r="E95" s="37" t="n">
        <f aca="false">IF(ISERROR($F95-$G95),"na",($F95-$G95))</f>
        <v>11410</v>
      </c>
      <c r="F95" s="37" t="n">
        <f aca="false">SUM(F$91,F$92,F$93,F$94)</f>
        <v>141860</v>
      </c>
      <c r="G95" s="38" t="n">
        <f aca="false">SUM(G$91,G$92,G$93,G$94)</f>
        <v>130450</v>
      </c>
      <c r="H95" s="38" t="n">
        <f aca="false">SUM(H$91,H$92,H$93,H$94)</f>
        <v>111000</v>
      </c>
      <c r="I95" s="38" t="n">
        <f aca="false">SUM(I$91,I$92,I$93,I$94)</f>
        <v>114240</v>
      </c>
      <c r="J95" s="38" t="n">
        <f aca="false">SUM(J$91,J$92,J$93,J$94)</f>
        <v>99850</v>
      </c>
      <c r="K95" s="38" t="n">
        <f aca="false">SUM(K$91,K$92,K$93,K$94)</f>
        <v>105910</v>
      </c>
      <c r="L95" s="38" t="n">
        <f aca="false">SUM(L$91,L$92,L$93,L$94)</f>
        <v>147470</v>
      </c>
      <c r="M95" s="38" t="n">
        <f aca="false">SUM(M$91,M$92,M$93,M$94)</f>
        <v>160290</v>
      </c>
      <c r="N95" s="38" t="n">
        <f aca="false">SUM(N$91,N$92,N$93,N$94)</f>
        <v>154210</v>
      </c>
      <c r="O95" s="15" t="n">
        <f aca="false">SUM(O$91,O$92,O$93,O$94)</f>
        <v>142700</v>
      </c>
      <c r="P95" s="15" t="n">
        <f aca="false">SUM(P$91,P$92,P$93,P$94)</f>
        <v>145863</v>
      </c>
      <c r="Q95" s="15" t="n">
        <f aca="false">SUM(Q$91,Q$92,Q$93,Q$94)</f>
        <v>141593</v>
      </c>
    </row>
    <row r="96" customFormat="false" ht="11.25" hidden="false" customHeight="false" outlineLevel="0" collapsed="false">
      <c r="A96" s="25"/>
      <c r="B96" s="21" t="s">
        <v>114</v>
      </c>
      <c r="C96" s="21" t="s">
        <v>115</v>
      </c>
      <c r="D96" s="22"/>
      <c r="E96" s="23" t="n">
        <f aca="false">IF(ISERROR($F96-$G96),"na",($F96-$G96))</f>
        <v>-10147</v>
      </c>
      <c r="F96" s="23" t="n">
        <f aca="false">SUM(F$97:F$98)</f>
        <v>34275</v>
      </c>
      <c r="G96" s="24" t="n">
        <f aca="false">SUM(G$97:G$98)</f>
        <v>44422</v>
      </c>
      <c r="H96" s="24" t="n">
        <f aca="false">SUM(H$97:H$98)</f>
        <v>30672</v>
      </c>
      <c r="I96" s="24" t="n">
        <f aca="false">SUM(I$97:I$98)</f>
        <v>30672</v>
      </c>
      <c r="J96" s="24" t="n">
        <f aca="false">SUM(J$97:J$98)</f>
        <v>30672</v>
      </c>
      <c r="K96" s="24" t="n">
        <f aca="false">SUM(K$97:K$98)</f>
        <v>37180</v>
      </c>
      <c r="L96" s="24" t="n">
        <f aca="false">SUM(L$97:L$98)</f>
        <v>34621</v>
      </c>
      <c r="M96" s="24" t="n">
        <f aca="false">SUM(M$97:M$98)</f>
        <v>30373</v>
      </c>
      <c r="N96" s="24" t="n">
        <f aca="false">SUM(N$97:N$98)</f>
        <v>25375</v>
      </c>
      <c r="O96" s="22" t="n">
        <f aca="false">SUM(O$97:O$98)</f>
        <v>25407</v>
      </c>
      <c r="P96" s="22" t="n">
        <f aca="false">SUM(P$97:P$98)</f>
        <v>40511</v>
      </c>
      <c r="Q96" s="22" t="n">
        <f aca="false">SUM(Q$97:Q$98)</f>
        <v>27116</v>
      </c>
    </row>
    <row r="97" customFormat="false" ht="11.25" hidden="false" customHeight="false" outlineLevel="0" collapsed="false">
      <c r="A97" s="25"/>
      <c r="B97" s="26"/>
      <c r="C97" s="27" t="s">
        <v>116</v>
      </c>
      <c r="D97" s="28" t="n">
        <v>75000</v>
      </c>
      <c r="E97" s="29" t="n">
        <f aca="false">IF(ISERROR($F97-$G97),"na",($F97-$G97))</f>
        <v>-10147</v>
      </c>
      <c r="F97" s="29" t="n">
        <v>34275</v>
      </c>
      <c r="G97" s="30" t="n">
        <v>44422</v>
      </c>
      <c r="H97" s="30" t="n">
        <v>30672</v>
      </c>
      <c r="I97" s="30" t="n">
        <v>30672</v>
      </c>
      <c r="J97" s="30" t="n">
        <v>30672</v>
      </c>
      <c r="K97" s="30" t="n">
        <v>37180</v>
      </c>
      <c r="L97" s="30" t="n">
        <v>34621</v>
      </c>
      <c r="M97" s="30" t="n">
        <v>30373</v>
      </c>
      <c r="N97" s="30" t="n">
        <v>25375</v>
      </c>
      <c r="O97" s="28" t="n">
        <v>25407</v>
      </c>
      <c r="P97" s="28" t="n">
        <v>40511</v>
      </c>
      <c r="Q97" s="28" t="n">
        <v>27116</v>
      </c>
    </row>
    <row r="98" customFormat="false" ht="11.25" hidden="true" customHeight="false" outlineLevel="0" collapsed="false">
      <c r="A98" s="25"/>
      <c r="B98" s="31"/>
      <c r="C98" s="32" t="s">
        <v>117</v>
      </c>
      <c r="D98" s="33"/>
      <c r="E98" s="34" t="n">
        <f aca="false">IF(ISERROR($F98-$G98),"na",($F98-$G98))</f>
        <v>0</v>
      </c>
      <c r="F98" s="34"/>
      <c r="G98" s="35"/>
      <c r="H98" s="35"/>
      <c r="I98" s="35"/>
      <c r="J98" s="35"/>
      <c r="K98" s="35"/>
      <c r="L98" s="35"/>
      <c r="M98" s="35"/>
      <c r="N98" s="35"/>
      <c r="O98" s="33"/>
      <c r="P98" s="33"/>
      <c r="Q98" s="33"/>
    </row>
    <row r="99" customFormat="false" ht="11.25" hidden="false" customHeight="false" outlineLevel="0" collapsed="false">
      <c r="A99" s="39"/>
      <c r="B99" s="40" t="s">
        <v>118</v>
      </c>
      <c r="C99" s="41"/>
      <c r="D99" s="42" t="n">
        <f aca="false">SUM(D$4,D$20,D$36,D$39,D$82,D$87,D$88,D$89,D$91,D$92,D$93,D$94,D$96)</f>
        <v>335290</v>
      </c>
      <c r="E99" s="43" t="n">
        <f aca="false">IF(ISERROR($F99-$G99),"na",($F99-$G99))</f>
        <v>-163276</v>
      </c>
      <c r="F99" s="43" t="n">
        <f aca="false">SUM(F$4,F$20,F$36,F$39,F$82,F$87,F$88,F$89,F$91,F$92,F$93,F$94,F$96)</f>
        <v>964468</v>
      </c>
      <c r="G99" s="44" t="n">
        <f aca="false">SUM(G$4,G$20,G$36,G$39,G$82,G$87,G$88,G$89,G$91,G$92,G$93,G$94,G$96)</f>
        <v>1127744</v>
      </c>
      <c r="H99" s="44" t="n">
        <f aca="false">SUM(H$4,H$20,H$36,H$39,H$82,H$87,H$88,H$89,H$91,H$92,H$93,H$94,H$96)</f>
        <v>1103111</v>
      </c>
      <c r="I99" s="44" t="n">
        <f aca="false">SUM(I$4,I$20,I$36,I$39,I$82,I$87,I$88,I$89,I$91,I$92,I$93,I$94,I$96)</f>
        <v>1067669</v>
      </c>
      <c r="J99" s="44" t="n">
        <f aca="false">SUM(J$4,J$20,J$36,J$39,J$82,J$87,J$88,J$89,J$91,J$92,J$93,J$94,J$96)</f>
        <v>1059387</v>
      </c>
      <c r="K99" s="44" t="n">
        <f aca="false">SUM(K$4,K$20,K$36,K$39,K$82,K$87,K$88,K$89,K$91,K$92,K$93,K$94,K$96)</f>
        <v>1181283</v>
      </c>
      <c r="L99" s="44" t="n">
        <f aca="false">SUM(L$4,L$20,L$36,L$39,L$82,L$87,L$88,L$89,L$91,L$92,L$93,L$94,L$96)</f>
        <v>1213424</v>
      </c>
      <c r="M99" s="44" t="n">
        <f aca="false">SUM(M$4,M$20,M$36,M$39,M$82,M$87,M$88,M$89,M$91,M$92,M$93,M$94,M$96)</f>
        <v>1262663</v>
      </c>
      <c r="N99" s="44" t="n">
        <f aca="false">SUM(N$4,N$20,N$36,N$39,N$82,N$87,N$88,N$89,N$91,N$92,N$93,N$94,N$96)</f>
        <v>1261655</v>
      </c>
      <c r="O99" s="42" t="n">
        <f aca="false">SUM(O$4,O$20,O$36,O$39,O$82,O$87,O$88,O$89,O$91,O$92,O$93,O$94,O$96)</f>
        <v>1249893</v>
      </c>
      <c r="P99" s="42" t="n">
        <f aca="false">SUM(P$4,P$20,P$36,P$39,P$82,P$87,P$88,P$89,P$91,P$92,P$93,P$94,P$96)</f>
        <v>1321675</v>
      </c>
      <c r="Q99" s="42" t="n">
        <f aca="false">SUM(Q$4,Q$20,Q$36,Q$39,Q$82,Q$87,Q$88,Q$89,Q$91,Q$92,Q$93,Q$94,Q$96)</f>
        <v>1355899</v>
      </c>
    </row>
    <row r="100" customFormat="false" ht="11.25" hidden="false" customHeight="false" outlineLevel="0" collapsed="false">
      <c r="A100" s="45" t="s">
        <v>119</v>
      </c>
      <c r="B100" s="46"/>
      <c r="C100" s="47"/>
      <c r="D100" s="48" t="n">
        <f aca="false">SUM(D$4,D$20,D$36,D$39,D$82,D$87,D$88,D$89,D$91,D$92,D$93,D$94,D$96)</f>
        <v>335290</v>
      </c>
      <c r="E100" s="49" t="n">
        <f aca="false">IF(ISERROR($F100-$G100),"na",($F100-$G100))</f>
        <v>-163276</v>
      </c>
      <c r="F100" s="49" t="n">
        <f aca="false">SUM(F$4,F$20,F$36,F$39,F$82,F$87,F$88,F$89,F$91,F$92,F$93,F$94,F$96)</f>
        <v>964468</v>
      </c>
      <c r="G100" s="50" t="n">
        <f aca="false">SUM(G$4,G$20,G$36,G$39,G$82,G$87,G$88,G$89,G$91,G$92,G$93,G$94,G$96)</f>
        <v>1127744</v>
      </c>
      <c r="H100" s="50" t="n">
        <f aca="false">SUM(H$4,H$20,H$36,H$39,H$82,H$87,H$88,H$89,H$91,H$92,H$93,H$94,H$96)</f>
        <v>1103111</v>
      </c>
      <c r="I100" s="50" t="n">
        <f aca="false">SUM(I$4,I$20,I$36,I$39,I$82,I$87,I$88,I$89,I$91,I$92,I$93,I$94,I$96)</f>
        <v>1067669</v>
      </c>
      <c r="J100" s="50" t="n">
        <f aca="false">SUM(J$4,J$20,J$36,J$39,J$82,J$87,J$88,J$89,J$91,J$92,J$93,J$94,J$96)</f>
        <v>1059387</v>
      </c>
      <c r="K100" s="50" t="n">
        <f aca="false">SUM(K$4,K$20,K$36,K$39,K$82,K$87,K$88,K$89,K$91,K$92,K$93,K$94,K$96)</f>
        <v>1181283</v>
      </c>
      <c r="L100" s="50" t="n">
        <f aca="false">SUM(L$4,L$20,L$36,L$39,L$82,L$87,L$88,L$89,L$91,L$92,L$93,L$94,L$96)</f>
        <v>1213424</v>
      </c>
      <c r="M100" s="50" t="n">
        <f aca="false">SUM(M$4,M$20,M$36,M$39,M$82,M$87,M$88,M$89,M$91,M$92,M$93,M$94,M$96)</f>
        <v>1262663</v>
      </c>
      <c r="N100" s="50" t="n">
        <f aca="false">SUM(N$4,N$20,N$36,N$39,N$82,N$87,N$88,N$89,N$91,N$92,N$93,N$94,N$96)</f>
        <v>1261655</v>
      </c>
      <c r="O100" s="48" t="n">
        <f aca="false">SUM(O$4,O$20,O$36,O$39,O$82,O$87,O$88,O$89,O$91,O$92,O$93,O$94,O$96)</f>
        <v>1249893</v>
      </c>
      <c r="P100" s="48" t="n">
        <f aca="false">SUM(P$4,P$20,P$36,P$39,P$82,P$87,P$88,P$89,P$91,P$92,P$93,P$94,P$96)</f>
        <v>1321675</v>
      </c>
      <c r="Q100" s="48" t="n">
        <f aca="false">SUM(Q$4,Q$20,Q$36,Q$39,Q$82,Q$87,Q$88,Q$89,Q$91,Q$92,Q$93,Q$94,Q$96)</f>
        <v>1355899</v>
      </c>
    </row>
    <row r="101" customFormat="false" ht="3" hidden="false" customHeight="true" outlineLevel="0" collapsed="false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</sheetData>
  <mergeCells count="2">
    <mergeCell ref="A1:C1"/>
    <mergeCell ref="D1:P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13.99"/>
    <col collapsed="false" customWidth="true" hidden="false" outlineLevel="0" max="2" min="2" style="53" width="11.7"/>
    <col collapsed="false" customWidth="true" hidden="false" outlineLevel="0" max="3" min="3" style="53" width="9.56"/>
    <col collapsed="false" customWidth="true" hidden="false" outlineLevel="0" max="4" min="4" style="53" width="11.7"/>
    <col collapsed="false" customWidth="true" hidden="false" outlineLevel="0" max="5" min="5" style="53" width="10.99"/>
    <col collapsed="false" customWidth="true" hidden="false" outlineLevel="0" max="6" min="6" style="53" width="9.56"/>
    <col collapsed="false" customWidth="true" hidden="false" outlineLevel="0" max="7" min="7" style="53" width="11.42"/>
    <col collapsed="false" customWidth="false" hidden="false" outlineLevel="0" max="13" min="8" style="53" width="9.14"/>
    <col collapsed="false" customWidth="true" hidden="false" outlineLevel="0" max="16" min="14" style="53" width="11.28"/>
    <col collapsed="false" customWidth="true" hidden="false" outlineLevel="0" max="17" min="17" style="53" width="10.56"/>
    <col collapsed="false" customWidth="true" hidden="false" outlineLevel="0" max="18" min="18" style="53" width="12.56"/>
    <col collapsed="false" customWidth="true" hidden="false" outlineLevel="0" max="20" min="19" style="53" width="10.56"/>
    <col collapsed="false" customWidth="true" hidden="false" outlineLevel="0" max="21" min="21" style="53" width="12.56"/>
    <col collapsed="false" customWidth="true" hidden="false" outlineLevel="0" max="23" min="22" style="53" width="10.56"/>
    <col collapsed="false" customWidth="false" hidden="false" outlineLevel="0" max="25" min="24" style="53" width="9.14"/>
    <col collapsed="false" customWidth="true" hidden="false" outlineLevel="0" max="26" min="26" style="53" width="11.56"/>
    <col collapsed="false" customWidth="false" hidden="false" outlineLevel="0" max="29" min="27" style="53" width="9.14"/>
    <col collapsed="false" customWidth="true" hidden="false" outlineLevel="0" max="30" min="30" style="53" width="10.99"/>
    <col collapsed="false" customWidth="true" hidden="false" outlineLevel="0" max="31" min="31" style="53" width="10.71"/>
    <col collapsed="false" customWidth="true" hidden="false" outlineLevel="0" max="32" min="32" style="53" width="11.99"/>
    <col collapsed="false" customWidth="true" hidden="false" outlineLevel="0" max="33" min="33" style="53" width="9.7"/>
    <col collapsed="false" customWidth="true" hidden="false" outlineLevel="0" max="34" min="34" style="53" width="10.13"/>
    <col collapsed="false" customWidth="true" hidden="false" outlineLevel="0" max="35" min="35" style="53" width="12.14"/>
    <col collapsed="false" customWidth="true" hidden="false" outlineLevel="0" max="36" min="36" style="53" width="10.56"/>
    <col collapsed="false" customWidth="true" hidden="false" outlineLevel="0" max="37" min="37" style="53" width="9.7"/>
    <col collapsed="false" customWidth="true" hidden="false" outlineLevel="0" max="39" min="38" style="53" width="9.85"/>
    <col collapsed="false" customWidth="true" hidden="false" outlineLevel="0" max="40" min="40" style="53" width="11.99"/>
    <col collapsed="false" customWidth="true" hidden="false" outlineLevel="0" max="41" min="41" style="53" width="10.85"/>
    <col collapsed="false" customWidth="true" hidden="false" outlineLevel="0" max="42" min="42" style="53" width="10.56"/>
    <col collapsed="false" customWidth="true" hidden="false" outlineLevel="0" max="43" min="43" style="53" width="9.7"/>
    <col collapsed="false" customWidth="false" hidden="false" outlineLevel="0" max="44" min="44" style="53" width="9.14"/>
    <col collapsed="false" customWidth="true" hidden="false" outlineLevel="0" max="47" min="45" style="53" width="9.7"/>
    <col collapsed="false" customWidth="true" hidden="false" outlineLevel="0" max="48" min="48" style="53" width="11.7"/>
    <col collapsed="false" customWidth="true" hidden="false" outlineLevel="0" max="49" min="49" style="53" width="9.7"/>
    <col collapsed="false" customWidth="true" hidden="false" outlineLevel="0" max="51" min="50" style="53" width="9.99"/>
    <col collapsed="false" customWidth="true" hidden="false" outlineLevel="0" max="53" min="52" style="53" width="11.99"/>
    <col collapsed="false" customWidth="true" hidden="false" outlineLevel="0" max="56" min="54" style="53" width="9.7"/>
    <col collapsed="false" customWidth="false" hidden="false" outlineLevel="0" max="57" min="57" style="53" width="9.14"/>
    <col collapsed="false" customWidth="true" hidden="false" outlineLevel="0" max="58" min="58" style="53" width="11.28"/>
    <col collapsed="false" customWidth="true" hidden="false" outlineLevel="0" max="59" min="59" style="53" width="10.85"/>
    <col collapsed="false" customWidth="false" hidden="false" outlineLevel="0" max="62" min="60" style="53" width="9.14"/>
    <col collapsed="false" customWidth="true" hidden="false" outlineLevel="0" max="63" min="63" style="53" width="9.7"/>
    <col collapsed="false" customWidth="true" hidden="false" outlineLevel="0" max="65" min="64" style="53" width="11.56"/>
    <col collapsed="false" customWidth="true" hidden="false" outlineLevel="0" max="66" min="66" style="53" width="10.99"/>
    <col collapsed="false" customWidth="true" hidden="false" outlineLevel="0" max="67" min="67" style="53" width="12.14"/>
    <col collapsed="false" customWidth="false" hidden="false" outlineLevel="0" max="68" min="68" style="53" width="9.14"/>
    <col collapsed="false" customWidth="true" hidden="false" outlineLevel="0" max="69" min="69" style="53" width="12.99"/>
    <col collapsed="false" customWidth="false" hidden="false" outlineLevel="0" max="71" min="70" style="53" width="9.14"/>
    <col collapsed="false" customWidth="true" hidden="false" outlineLevel="0" max="72" min="72" style="53" width="11.56"/>
    <col collapsed="false" customWidth="true" hidden="false" outlineLevel="0" max="73" min="73" style="53" width="12.14"/>
    <col collapsed="false" customWidth="false" hidden="false" outlineLevel="0" max="74" min="74" style="53" width="9.14"/>
    <col collapsed="false" customWidth="true" hidden="false" outlineLevel="0" max="75" min="75" style="53" width="12.14"/>
    <col collapsed="false" customWidth="false" hidden="false" outlineLevel="0" max="78" min="76" style="53" width="9.14"/>
    <col collapsed="false" customWidth="true" hidden="false" outlineLevel="0" max="79" min="79" style="53" width="12.99"/>
    <col collapsed="false" customWidth="true" hidden="false" outlineLevel="0" max="80" min="80" style="53" width="13.14"/>
    <col collapsed="false" customWidth="false" hidden="false" outlineLevel="0" max="81" min="81" style="53" width="9.14"/>
    <col collapsed="false" customWidth="true" hidden="false" outlineLevel="0" max="82" min="82" style="53" width="11.28"/>
    <col collapsed="false" customWidth="false" hidden="false" outlineLevel="0" max="83" min="83" style="53" width="9.14"/>
    <col collapsed="false" customWidth="true" hidden="false" outlineLevel="0" max="84" min="84" style="53" width="9.7"/>
    <col collapsed="false" customWidth="false" hidden="false" outlineLevel="0" max="87" min="85" style="53" width="9.14"/>
    <col collapsed="false" customWidth="true" hidden="false" outlineLevel="0" max="88" min="88" style="53" width="10.13"/>
    <col collapsed="false" customWidth="false" hidden="false" outlineLevel="0" max="208" min="89" style="53" width="9.14"/>
    <col collapsed="false" customWidth="false" hidden="false" outlineLevel="0" max="257" min="209" style="54" width="9.14"/>
  </cols>
  <sheetData>
    <row r="1" customFormat="false" ht="12.75" hidden="false" customHeight="false" outlineLevel="0" collapsed="false">
      <c r="A1" s="55"/>
      <c r="B1" s="56"/>
      <c r="C1" s="57"/>
      <c r="D1" s="57"/>
      <c r="E1" s="57"/>
      <c r="F1" s="58"/>
      <c r="G1" s="57"/>
      <c r="H1" s="57" t="s">
        <v>120</v>
      </c>
      <c r="I1" s="57"/>
      <c r="J1" s="57"/>
      <c r="K1" s="57"/>
      <c r="L1" s="57"/>
      <c r="M1" s="57"/>
      <c r="N1" s="59"/>
      <c r="O1" s="57"/>
      <c r="P1" s="57"/>
      <c r="Q1" s="58"/>
      <c r="R1" s="60"/>
      <c r="S1" s="61"/>
      <c r="T1" s="62"/>
      <c r="U1" s="62"/>
      <c r="V1" s="62"/>
      <c r="W1" s="62"/>
      <c r="X1" s="62"/>
      <c r="Y1" s="62"/>
      <c r="Z1" s="62"/>
      <c r="AA1" s="63" t="s">
        <v>121</v>
      </c>
      <c r="AB1" s="62"/>
      <c r="AC1" s="62"/>
      <c r="AD1" s="62"/>
      <c r="AE1" s="62"/>
      <c r="AF1" s="62"/>
      <c r="AG1" s="64"/>
      <c r="AH1" s="62"/>
      <c r="AI1" s="65"/>
      <c r="AJ1" s="66"/>
      <c r="AK1" s="66"/>
      <c r="AL1" s="66"/>
      <c r="AM1" s="66"/>
      <c r="AN1" s="66"/>
      <c r="AO1" s="66" t="s">
        <v>122</v>
      </c>
      <c r="AP1" s="66"/>
      <c r="AQ1" s="66"/>
      <c r="AR1" s="66"/>
      <c r="AS1" s="66"/>
      <c r="AT1" s="67"/>
      <c r="AU1" s="68"/>
      <c r="AV1" s="66"/>
      <c r="AW1" s="66"/>
      <c r="AX1" s="66" t="s">
        <v>123</v>
      </c>
      <c r="AY1" s="66"/>
      <c r="AZ1" s="66"/>
      <c r="BA1" s="66"/>
      <c r="BB1" s="66"/>
      <c r="BC1" s="66"/>
      <c r="BD1" s="66"/>
      <c r="BE1" s="66"/>
      <c r="BF1" s="66"/>
      <c r="BG1" s="68"/>
      <c r="BH1" s="69"/>
      <c r="BI1" s="69" t="s">
        <v>124</v>
      </c>
      <c r="BJ1" s="69"/>
      <c r="BK1" s="69"/>
      <c r="BL1" s="70"/>
      <c r="BM1" s="71"/>
      <c r="BN1" s="72"/>
      <c r="BO1" s="72"/>
      <c r="BP1" s="72"/>
      <c r="BQ1" s="72"/>
      <c r="BR1" s="72" t="s">
        <v>125</v>
      </c>
      <c r="BS1" s="72"/>
      <c r="BT1" s="72"/>
      <c r="BU1" s="72"/>
      <c r="BV1" s="72"/>
      <c r="BW1" s="72"/>
      <c r="BX1" s="72"/>
      <c r="BY1" s="72"/>
      <c r="BZ1" s="72"/>
      <c r="CA1" s="73"/>
      <c r="CB1" s="74"/>
      <c r="CC1" s="75"/>
      <c r="CD1" s="76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customFormat="false" ht="29.25" hidden="false" customHeight="true" outlineLevel="0" collapsed="false">
      <c r="A2" s="79"/>
      <c r="B2" s="80" t="s">
        <v>126</v>
      </c>
      <c r="C2" s="81" t="s">
        <v>127</v>
      </c>
      <c r="D2" s="81" t="s">
        <v>128</v>
      </c>
      <c r="E2" s="81" t="s">
        <v>129</v>
      </c>
      <c r="F2" s="82" t="s">
        <v>130</v>
      </c>
      <c r="G2" s="81" t="s">
        <v>131</v>
      </c>
      <c r="H2" s="81" t="s">
        <v>132</v>
      </c>
      <c r="I2" s="81" t="s">
        <v>133</v>
      </c>
      <c r="J2" s="81" t="s">
        <v>134</v>
      </c>
      <c r="K2" s="81" t="s">
        <v>135</v>
      </c>
      <c r="L2" s="81" t="s">
        <v>136</v>
      </c>
      <c r="M2" s="81" t="s">
        <v>137</v>
      </c>
      <c r="N2" s="83" t="s">
        <v>138</v>
      </c>
      <c r="O2" s="81" t="s">
        <v>139</v>
      </c>
      <c r="P2" s="81" t="s">
        <v>140</v>
      </c>
      <c r="Q2" s="82" t="s">
        <v>141</v>
      </c>
      <c r="R2" s="84" t="s">
        <v>142</v>
      </c>
      <c r="S2" s="85" t="s">
        <v>143</v>
      </c>
      <c r="T2" s="86" t="s">
        <v>127</v>
      </c>
      <c r="U2" s="86" t="s">
        <v>144</v>
      </c>
      <c r="V2" s="86" t="s">
        <v>129</v>
      </c>
      <c r="W2" s="86" t="s">
        <v>145</v>
      </c>
      <c r="X2" s="86" t="s">
        <v>146</v>
      </c>
      <c r="Y2" s="86" t="s">
        <v>147</v>
      </c>
      <c r="Z2" s="86" t="s">
        <v>148</v>
      </c>
      <c r="AA2" s="87" t="s">
        <v>130</v>
      </c>
      <c r="AB2" s="86" t="s">
        <v>149</v>
      </c>
      <c r="AC2" s="86" t="s">
        <v>150</v>
      </c>
      <c r="AD2" s="86" t="s">
        <v>151</v>
      </c>
      <c r="AE2" s="86" t="s">
        <v>152</v>
      </c>
      <c r="AF2" s="86" t="s">
        <v>138</v>
      </c>
      <c r="AG2" s="88" t="s">
        <v>140</v>
      </c>
      <c r="AH2" s="86" t="s">
        <v>141</v>
      </c>
      <c r="AI2" s="89" t="s">
        <v>142</v>
      </c>
      <c r="AJ2" s="90" t="s">
        <v>153</v>
      </c>
      <c r="AK2" s="90" t="s">
        <v>154</v>
      </c>
      <c r="AL2" s="90" t="s">
        <v>155</v>
      </c>
      <c r="AM2" s="90" t="s">
        <v>156</v>
      </c>
      <c r="AN2" s="90" t="s">
        <v>157</v>
      </c>
      <c r="AO2" s="90" t="s">
        <v>158</v>
      </c>
      <c r="AP2" s="90" t="s">
        <v>159</v>
      </c>
      <c r="AQ2" s="90" t="s">
        <v>160</v>
      </c>
      <c r="AR2" s="90" t="s">
        <v>161</v>
      </c>
      <c r="AS2" s="90" t="s">
        <v>162</v>
      </c>
      <c r="AT2" s="91" t="s">
        <v>163</v>
      </c>
      <c r="AU2" s="92" t="s">
        <v>164</v>
      </c>
      <c r="AV2" s="90" t="s">
        <v>165</v>
      </c>
      <c r="AW2" s="90" t="s">
        <v>166</v>
      </c>
      <c r="AX2" s="90" t="s">
        <v>167</v>
      </c>
      <c r="AY2" s="90" t="s">
        <v>168</v>
      </c>
      <c r="AZ2" s="90" t="s">
        <v>157</v>
      </c>
      <c r="BA2" s="90" t="s">
        <v>169</v>
      </c>
      <c r="BB2" s="90" t="s">
        <v>170</v>
      </c>
      <c r="BC2" s="90" t="s">
        <v>127</v>
      </c>
      <c r="BD2" s="90" t="s">
        <v>171</v>
      </c>
      <c r="BE2" s="90" t="s">
        <v>145</v>
      </c>
      <c r="BF2" s="90" t="s">
        <v>172</v>
      </c>
      <c r="BG2" s="92" t="s">
        <v>173</v>
      </c>
      <c r="BH2" s="93" t="s">
        <v>132</v>
      </c>
      <c r="BI2" s="93" t="s">
        <v>174</v>
      </c>
      <c r="BJ2" s="94" t="s">
        <v>175</v>
      </c>
      <c r="BK2" s="94" t="s">
        <v>176</v>
      </c>
      <c r="BL2" s="94" t="s">
        <v>157</v>
      </c>
      <c r="BM2" s="95" t="s">
        <v>177</v>
      </c>
      <c r="BN2" s="96" t="s">
        <v>178</v>
      </c>
      <c r="BO2" s="96" t="s">
        <v>179</v>
      </c>
      <c r="BP2" s="96" t="s">
        <v>180</v>
      </c>
      <c r="BQ2" s="96" t="s">
        <v>181</v>
      </c>
      <c r="BR2" s="96" t="s">
        <v>130</v>
      </c>
      <c r="BS2" s="96" t="s">
        <v>149</v>
      </c>
      <c r="BT2" s="96" t="s">
        <v>138</v>
      </c>
      <c r="BU2" s="96" t="s">
        <v>157</v>
      </c>
      <c r="BV2" s="96" t="s">
        <v>182</v>
      </c>
      <c r="BW2" s="96" t="s">
        <v>183</v>
      </c>
      <c r="BX2" s="96" t="s">
        <v>145</v>
      </c>
      <c r="BY2" s="96" t="s">
        <v>184</v>
      </c>
      <c r="BZ2" s="96" t="s">
        <v>185</v>
      </c>
      <c r="CA2" s="97" t="s">
        <v>186</v>
      </c>
      <c r="CB2" s="98" t="s">
        <v>187</v>
      </c>
      <c r="CC2" s="99" t="s">
        <v>188</v>
      </c>
      <c r="CD2" s="100" t="s">
        <v>189</v>
      </c>
      <c r="CE2" s="101"/>
      <c r="CF2" s="101" t="s">
        <v>190</v>
      </c>
      <c r="CG2" s="101" t="s">
        <v>191</v>
      </c>
      <c r="CH2" s="101" t="s">
        <v>192</v>
      </c>
      <c r="CI2" s="101" t="s">
        <v>193</v>
      </c>
      <c r="CJ2" s="101" t="s">
        <v>194</v>
      </c>
      <c r="CK2" s="101" t="s">
        <v>195</v>
      </c>
      <c r="CL2" s="101" t="s">
        <v>196</v>
      </c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</row>
    <row r="3" customFormat="false" ht="12.75" hidden="true" customHeight="false" outlineLevel="0" collapsed="false">
      <c r="A3" s="103" t="n">
        <v>35551</v>
      </c>
      <c r="B3" s="104" t="n">
        <v>2216129.03225806</v>
      </c>
      <c r="C3" s="104"/>
      <c r="D3" s="104"/>
      <c r="E3" s="104"/>
      <c r="F3" s="105" t="n">
        <v>529096.774193548</v>
      </c>
      <c r="G3" s="104" t="n">
        <v>708258.064516129</v>
      </c>
      <c r="H3" s="104" t="n">
        <v>556612.903225806</v>
      </c>
      <c r="I3" s="104"/>
      <c r="J3" s="104" t="n">
        <v>294870.967741935</v>
      </c>
      <c r="K3" s="104" t="n">
        <v>480774.193548387</v>
      </c>
      <c r="L3" s="104"/>
      <c r="M3" s="104"/>
      <c r="N3" s="106" t="n">
        <v>170967.741935484</v>
      </c>
      <c r="O3" s="107" t="n">
        <f aca="false">SUM(I3:K3)</f>
        <v>775645.161290323</v>
      </c>
      <c r="P3" s="104" t="n">
        <f aca="false">SUM(F3:N3)</f>
        <v>2740580.64516129</v>
      </c>
      <c r="Q3" s="105"/>
      <c r="R3" s="108"/>
      <c r="S3" s="104"/>
      <c r="T3" s="104"/>
      <c r="U3" s="104"/>
      <c r="V3" s="104"/>
      <c r="W3" s="104"/>
      <c r="X3" s="104" t="n">
        <f aca="false">K3</f>
        <v>480774.193548387</v>
      </c>
      <c r="Y3" s="104"/>
      <c r="Z3" s="104"/>
      <c r="AA3" s="105"/>
      <c r="AB3" s="104"/>
      <c r="AC3" s="104"/>
      <c r="AD3" s="104"/>
      <c r="AE3" s="104"/>
      <c r="AF3" s="104"/>
      <c r="AG3" s="109"/>
      <c r="AH3" s="104"/>
      <c r="AI3" s="108"/>
      <c r="AT3" s="110"/>
      <c r="AU3" s="111"/>
      <c r="BG3" s="111"/>
      <c r="BL3" s="110"/>
      <c r="BM3" s="111"/>
      <c r="CA3" s="111"/>
      <c r="CB3" s="112"/>
      <c r="CC3" s="110"/>
      <c r="CD3" s="111"/>
    </row>
    <row r="4" customFormat="false" ht="12.75" hidden="true" customHeight="false" outlineLevel="0" collapsed="false">
      <c r="A4" s="103" t="n">
        <v>35582</v>
      </c>
      <c r="B4" s="104" t="n">
        <v>2185300</v>
      </c>
      <c r="C4" s="104"/>
      <c r="D4" s="104"/>
      <c r="E4" s="104"/>
      <c r="F4" s="105" t="n">
        <v>515066.666666667</v>
      </c>
      <c r="G4" s="104" t="n">
        <v>697833.333333333</v>
      </c>
      <c r="H4" s="104" t="n">
        <v>533466.666666667</v>
      </c>
      <c r="I4" s="104"/>
      <c r="J4" s="104" t="n">
        <v>268533.333333333</v>
      </c>
      <c r="K4" s="104" t="n">
        <v>488700</v>
      </c>
      <c r="L4" s="104"/>
      <c r="M4" s="104"/>
      <c r="N4" s="106" t="n">
        <v>207166.666666667</v>
      </c>
      <c r="O4" s="107" t="n">
        <f aca="false">SUM(I4:K4)</f>
        <v>757233.333333333</v>
      </c>
      <c r="P4" s="104" t="n">
        <f aca="false">SUM(F4:N4)</f>
        <v>2710766.66666667</v>
      </c>
      <c r="Q4" s="105"/>
      <c r="R4" s="108"/>
      <c r="S4" s="104"/>
      <c r="T4" s="104"/>
      <c r="U4" s="104"/>
      <c r="V4" s="104"/>
      <c r="W4" s="104"/>
      <c r="X4" s="104" t="n">
        <f aca="false">K4</f>
        <v>488700</v>
      </c>
      <c r="Y4" s="104"/>
      <c r="Z4" s="104"/>
      <c r="AA4" s="105"/>
      <c r="AB4" s="104"/>
      <c r="AC4" s="104"/>
      <c r="AD4" s="104"/>
      <c r="AE4" s="104"/>
      <c r="AF4" s="104"/>
      <c r="AG4" s="109"/>
      <c r="AH4" s="104"/>
      <c r="AI4" s="108"/>
      <c r="AT4" s="110"/>
      <c r="AU4" s="111"/>
      <c r="BG4" s="111"/>
      <c r="BL4" s="110"/>
      <c r="BM4" s="111"/>
      <c r="CA4" s="111"/>
      <c r="CB4" s="112"/>
      <c r="CC4" s="110"/>
      <c r="CD4" s="111"/>
    </row>
    <row r="5" customFormat="false" ht="12.75" hidden="true" customHeight="false" outlineLevel="0" collapsed="false">
      <c r="A5" s="103" t="n">
        <v>35612</v>
      </c>
      <c r="B5" s="104" t="n">
        <v>2460935.48387097</v>
      </c>
      <c r="C5" s="104"/>
      <c r="D5" s="104"/>
      <c r="E5" s="104"/>
      <c r="F5" s="105" t="n">
        <v>479129.032258065</v>
      </c>
      <c r="G5" s="104" t="n">
        <v>843290.322580645</v>
      </c>
      <c r="H5" s="104" t="n">
        <v>570645.161290323</v>
      </c>
      <c r="I5" s="104"/>
      <c r="J5" s="104" t="n">
        <v>196419.35483871</v>
      </c>
      <c r="K5" s="104" t="n">
        <v>406032.258064516</v>
      </c>
      <c r="L5" s="104"/>
      <c r="M5" s="104"/>
      <c r="N5" s="106" t="n">
        <v>192935.483870968</v>
      </c>
      <c r="O5" s="107" t="n">
        <f aca="false">SUM(I5:K5)</f>
        <v>602451.612903226</v>
      </c>
      <c r="P5" s="104" t="n">
        <f aca="false">SUM(F5:N5)</f>
        <v>2688451.61290323</v>
      </c>
      <c r="Q5" s="105"/>
      <c r="R5" s="108"/>
      <c r="S5" s="104"/>
      <c r="T5" s="104"/>
      <c r="U5" s="104"/>
      <c r="V5" s="104"/>
      <c r="W5" s="104"/>
      <c r="X5" s="104" t="n">
        <f aca="false">K5</f>
        <v>406032.258064516</v>
      </c>
      <c r="Y5" s="104"/>
      <c r="Z5" s="104"/>
      <c r="AA5" s="105"/>
      <c r="AB5" s="104"/>
      <c r="AC5" s="104"/>
      <c r="AD5" s="104"/>
      <c r="AE5" s="104"/>
      <c r="AF5" s="104"/>
      <c r="AG5" s="109"/>
      <c r="AH5" s="104"/>
      <c r="AI5" s="108"/>
      <c r="AT5" s="110"/>
      <c r="AU5" s="111"/>
      <c r="BG5" s="111"/>
      <c r="BL5" s="110"/>
      <c r="BM5" s="111"/>
      <c r="CA5" s="111"/>
      <c r="CB5" s="112"/>
      <c r="CC5" s="110"/>
      <c r="CD5" s="111"/>
    </row>
    <row r="6" customFormat="false" ht="12.75" hidden="true" customHeight="false" outlineLevel="0" collapsed="false">
      <c r="A6" s="103" t="n">
        <v>35643</v>
      </c>
      <c r="B6" s="104" t="n">
        <v>2513838.70967742</v>
      </c>
      <c r="C6" s="104"/>
      <c r="D6" s="104"/>
      <c r="E6" s="104"/>
      <c r="F6" s="105" t="n">
        <v>514032.258064516</v>
      </c>
      <c r="G6" s="104" t="n">
        <v>759774.193548387</v>
      </c>
      <c r="H6" s="104" t="n">
        <v>529806.451612903</v>
      </c>
      <c r="I6" s="104"/>
      <c r="J6" s="104" t="n">
        <v>195612.903225806</v>
      </c>
      <c r="K6" s="104" t="n">
        <v>438580.64516129</v>
      </c>
      <c r="L6" s="104"/>
      <c r="M6" s="104"/>
      <c r="N6" s="106" t="n">
        <v>187870.967741935</v>
      </c>
      <c r="O6" s="107" t="n">
        <f aca="false">SUM(I6:K6)</f>
        <v>634193.548387097</v>
      </c>
      <c r="P6" s="104" t="n">
        <f aca="false">SUM(F6:N6)</f>
        <v>2625677.41935484</v>
      </c>
      <c r="Q6" s="105"/>
      <c r="R6" s="108"/>
      <c r="S6" s="104"/>
      <c r="T6" s="104"/>
      <c r="U6" s="104"/>
      <c r="V6" s="104"/>
      <c r="W6" s="104"/>
      <c r="X6" s="104" t="n">
        <f aca="false">K6</f>
        <v>438580.64516129</v>
      </c>
      <c r="Y6" s="104"/>
      <c r="Z6" s="104"/>
      <c r="AA6" s="105"/>
      <c r="AB6" s="104"/>
      <c r="AC6" s="104"/>
      <c r="AD6" s="104"/>
      <c r="AE6" s="104"/>
      <c r="AF6" s="104"/>
      <c r="AG6" s="109"/>
      <c r="AH6" s="104"/>
      <c r="AI6" s="108"/>
      <c r="AT6" s="110"/>
      <c r="AU6" s="111"/>
      <c r="BG6" s="111"/>
      <c r="BL6" s="110"/>
      <c r="BM6" s="111"/>
      <c r="CA6" s="111"/>
      <c r="CB6" s="112"/>
      <c r="CC6" s="110"/>
      <c r="CD6" s="111"/>
    </row>
    <row r="7" customFormat="false" ht="12.75" hidden="true" customHeight="false" outlineLevel="0" collapsed="false">
      <c r="A7" s="103" t="n">
        <v>35674</v>
      </c>
      <c r="B7" s="104" t="n">
        <v>2709566.66666667</v>
      </c>
      <c r="C7" s="104"/>
      <c r="D7" s="104"/>
      <c r="E7" s="104"/>
      <c r="F7" s="105" t="n">
        <v>516633.333333333</v>
      </c>
      <c r="G7" s="104" t="n">
        <v>973200</v>
      </c>
      <c r="H7" s="104" t="n">
        <v>446800</v>
      </c>
      <c r="I7" s="104"/>
      <c r="J7" s="104" t="n">
        <v>248300</v>
      </c>
      <c r="K7" s="104" t="n">
        <v>413000</v>
      </c>
      <c r="L7" s="104"/>
      <c r="M7" s="104"/>
      <c r="N7" s="106" t="n">
        <v>186400</v>
      </c>
      <c r="O7" s="107" t="n">
        <f aca="false">SUM(I7:K7)</f>
        <v>661300</v>
      </c>
      <c r="P7" s="104" t="n">
        <f aca="false">SUM(F7:N7)</f>
        <v>2784333.33333333</v>
      </c>
      <c r="Q7" s="105"/>
      <c r="R7" s="108"/>
      <c r="S7" s="104"/>
      <c r="T7" s="104"/>
      <c r="U7" s="104"/>
      <c r="V7" s="104"/>
      <c r="W7" s="104"/>
      <c r="X7" s="104" t="n">
        <f aca="false">K7</f>
        <v>413000</v>
      </c>
      <c r="Y7" s="104"/>
      <c r="Z7" s="104"/>
      <c r="AA7" s="105"/>
      <c r="AB7" s="104"/>
      <c r="AC7" s="104"/>
      <c r="AD7" s="104"/>
      <c r="AE7" s="104"/>
      <c r="AF7" s="104"/>
      <c r="AG7" s="109"/>
      <c r="AH7" s="104"/>
      <c r="AI7" s="108"/>
      <c r="AT7" s="110"/>
      <c r="AU7" s="111"/>
      <c r="BG7" s="111"/>
      <c r="BL7" s="110"/>
      <c r="BM7" s="111"/>
      <c r="CA7" s="111"/>
      <c r="CB7" s="112"/>
      <c r="CC7" s="110"/>
      <c r="CD7" s="111"/>
    </row>
    <row r="8" customFormat="false" ht="12.75" hidden="true" customHeight="false" outlineLevel="0" collapsed="false">
      <c r="A8" s="113" t="n">
        <v>35704</v>
      </c>
      <c r="B8" s="114" t="n">
        <v>2319903.22580645</v>
      </c>
      <c r="C8" s="114"/>
      <c r="D8" s="114"/>
      <c r="E8" s="114"/>
      <c r="F8" s="115" t="n">
        <v>530000</v>
      </c>
      <c r="G8" s="114" t="n">
        <v>726935.483870968</v>
      </c>
      <c r="H8" s="114" t="n">
        <v>444774.193548387</v>
      </c>
      <c r="I8" s="114"/>
      <c r="J8" s="114" t="n">
        <v>230967.741935484</v>
      </c>
      <c r="K8" s="114" t="n">
        <v>446483.870967742</v>
      </c>
      <c r="L8" s="114"/>
      <c r="M8" s="114"/>
      <c r="N8" s="116" t="n">
        <v>198064.516129032</v>
      </c>
      <c r="O8" s="117" t="n">
        <f aca="false">SUM(I8:K8)</f>
        <v>677451.612903226</v>
      </c>
      <c r="P8" s="114" t="n">
        <f aca="false">SUM(F8:N8)</f>
        <v>2577225.80645161</v>
      </c>
      <c r="Q8" s="115"/>
      <c r="R8" s="118"/>
      <c r="S8" s="114"/>
      <c r="T8" s="114"/>
      <c r="U8" s="114"/>
      <c r="V8" s="114"/>
      <c r="W8" s="114"/>
      <c r="X8" s="114" t="n">
        <f aca="false">K8</f>
        <v>446483.870967742</v>
      </c>
      <c r="Y8" s="114"/>
      <c r="Z8" s="114"/>
      <c r="AA8" s="115"/>
      <c r="AB8" s="114"/>
      <c r="AC8" s="114"/>
      <c r="AD8" s="114"/>
      <c r="AE8" s="114"/>
      <c r="AF8" s="114"/>
      <c r="AG8" s="119"/>
      <c r="AH8" s="114"/>
      <c r="AI8" s="118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1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1"/>
      <c r="BH8" s="120"/>
      <c r="BI8" s="120"/>
      <c r="BJ8" s="120"/>
      <c r="BK8" s="120"/>
      <c r="BL8" s="120"/>
      <c r="BM8" s="121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1"/>
      <c r="CB8" s="122"/>
      <c r="CC8" s="120"/>
      <c r="CD8" s="121"/>
    </row>
    <row r="9" customFormat="false" ht="12.75" hidden="true" customHeight="false" outlineLevel="0" collapsed="false">
      <c r="A9" s="103" t="n">
        <v>35735</v>
      </c>
      <c r="B9" s="104" t="n">
        <v>2419633</v>
      </c>
      <c r="C9" s="104"/>
      <c r="D9" s="104"/>
      <c r="E9" s="104"/>
      <c r="F9" s="105" t="n">
        <v>494400</v>
      </c>
      <c r="G9" s="104" t="n">
        <v>575733</v>
      </c>
      <c r="H9" s="104" t="n">
        <v>378333</v>
      </c>
      <c r="I9" s="104"/>
      <c r="J9" s="104" t="n">
        <v>231300</v>
      </c>
      <c r="K9" s="104" t="n">
        <v>448633</v>
      </c>
      <c r="L9" s="104"/>
      <c r="M9" s="104"/>
      <c r="N9" s="106" t="n">
        <v>193267</v>
      </c>
      <c r="O9" s="107" t="n">
        <f aca="false">SUM(I9:K9)</f>
        <v>679933</v>
      </c>
      <c r="P9" s="104" t="n">
        <f aca="false">SUM(F9:N9)</f>
        <v>2321666</v>
      </c>
      <c r="Q9" s="105"/>
      <c r="R9" s="108" t="n">
        <v>92893000</v>
      </c>
      <c r="S9" s="104"/>
      <c r="T9" s="104"/>
      <c r="U9" s="104"/>
      <c r="V9" s="104"/>
      <c r="W9" s="104"/>
      <c r="X9" s="104" t="n">
        <f aca="false">K9</f>
        <v>448633</v>
      </c>
      <c r="Y9" s="104"/>
      <c r="Z9" s="104"/>
      <c r="AA9" s="105"/>
      <c r="AB9" s="104"/>
      <c r="AC9" s="104"/>
      <c r="AD9" s="104"/>
      <c r="AE9" s="104"/>
      <c r="AF9" s="104"/>
      <c r="AG9" s="109"/>
      <c r="AH9" s="104"/>
      <c r="AI9" s="108"/>
      <c r="AT9" s="110"/>
      <c r="AU9" s="111"/>
      <c r="BG9" s="111"/>
      <c r="BL9" s="110"/>
      <c r="BM9" s="111"/>
      <c r="CA9" s="111"/>
      <c r="CB9" s="112"/>
      <c r="CC9" s="110"/>
      <c r="CD9" s="111"/>
    </row>
    <row r="10" customFormat="false" ht="12.75" hidden="true" customHeight="false" outlineLevel="0" collapsed="false">
      <c r="A10" s="103" t="n">
        <v>35765</v>
      </c>
      <c r="B10" s="104" t="n">
        <v>3118516</v>
      </c>
      <c r="C10" s="104"/>
      <c r="D10" s="104"/>
      <c r="E10" s="104"/>
      <c r="F10" s="105" t="n">
        <v>386452</v>
      </c>
      <c r="G10" s="104" t="n">
        <v>538806</v>
      </c>
      <c r="H10" s="104" t="n">
        <v>313097</v>
      </c>
      <c r="I10" s="104"/>
      <c r="J10" s="104" t="n">
        <v>131903</v>
      </c>
      <c r="K10" s="104" t="n">
        <v>292774</v>
      </c>
      <c r="L10" s="104"/>
      <c r="M10" s="104"/>
      <c r="N10" s="106" t="n">
        <v>194516</v>
      </c>
      <c r="O10" s="107" t="n">
        <f aca="false">SUM(I10:K10)</f>
        <v>424677</v>
      </c>
      <c r="P10" s="104" t="n">
        <f aca="false">SUM(F10:N10)</f>
        <v>1857548</v>
      </c>
      <c r="Q10" s="105"/>
      <c r="R10" s="108" t="n">
        <v>55335000</v>
      </c>
      <c r="S10" s="104"/>
      <c r="T10" s="104"/>
      <c r="U10" s="104"/>
      <c r="V10" s="104"/>
      <c r="W10" s="104"/>
      <c r="X10" s="104" t="n">
        <f aca="false">K10</f>
        <v>292774</v>
      </c>
      <c r="Y10" s="104"/>
      <c r="Z10" s="104"/>
      <c r="AA10" s="105"/>
      <c r="AB10" s="104"/>
      <c r="AC10" s="104"/>
      <c r="AD10" s="104"/>
      <c r="AE10" s="104"/>
      <c r="AF10" s="104"/>
      <c r="AG10" s="109"/>
      <c r="AH10" s="104"/>
      <c r="AI10" s="108"/>
      <c r="AT10" s="110"/>
      <c r="AU10" s="111"/>
      <c r="BG10" s="111"/>
      <c r="BL10" s="110"/>
      <c r="BM10" s="111"/>
      <c r="CA10" s="111"/>
      <c r="CB10" s="112"/>
      <c r="CC10" s="110"/>
      <c r="CD10" s="111"/>
    </row>
    <row r="11" customFormat="false" ht="12.75" hidden="true" customHeight="false" outlineLevel="0" collapsed="false">
      <c r="A11" s="103" t="n">
        <v>35796</v>
      </c>
      <c r="B11" s="104" t="n">
        <v>2979710</v>
      </c>
      <c r="C11" s="104"/>
      <c r="D11" s="104"/>
      <c r="E11" s="104"/>
      <c r="F11" s="105" t="n">
        <v>418484</v>
      </c>
      <c r="G11" s="104" t="n">
        <v>700484</v>
      </c>
      <c r="H11" s="104" t="n">
        <v>648032</v>
      </c>
      <c r="I11" s="104"/>
      <c r="J11" s="104" t="n">
        <v>156161</v>
      </c>
      <c r="K11" s="104" t="n">
        <v>309839</v>
      </c>
      <c r="L11" s="104"/>
      <c r="M11" s="104"/>
      <c r="N11" s="106" t="n">
        <v>193581</v>
      </c>
      <c r="O11" s="107" t="n">
        <f aca="false">SUM(I11:K11)</f>
        <v>466000</v>
      </c>
      <c r="P11" s="104" t="n">
        <f aca="false">SUM(F11:N11)</f>
        <v>2426581</v>
      </c>
      <c r="Q11" s="105"/>
      <c r="R11" s="108" t="n">
        <v>39934000</v>
      </c>
      <c r="S11" s="104"/>
      <c r="T11" s="104"/>
      <c r="U11" s="104"/>
      <c r="V11" s="104"/>
      <c r="W11" s="104"/>
      <c r="X11" s="104" t="n">
        <f aca="false">K11</f>
        <v>309839</v>
      </c>
      <c r="Y11" s="104"/>
      <c r="Z11" s="104"/>
      <c r="AA11" s="105"/>
      <c r="AB11" s="104"/>
      <c r="AC11" s="104"/>
      <c r="AD11" s="104"/>
      <c r="AE11" s="104"/>
      <c r="AF11" s="104"/>
      <c r="AG11" s="109"/>
      <c r="AH11" s="104"/>
      <c r="AI11" s="108"/>
      <c r="AT11" s="110"/>
      <c r="AU11" s="111"/>
      <c r="BG11" s="111"/>
      <c r="BL11" s="110"/>
      <c r="BM11" s="111"/>
      <c r="CA11" s="111"/>
      <c r="CB11" s="112"/>
      <c r="CC11" s="110"/>
      <c r="CD11" s="111"/>
    </row>
    <row r="12" customFormat="false" ht="12.75" hidden="true" customHeight="false" outlineLevel="0" collapsed="false">
      <c r="A12" s="103" t="n">
        <v>35827</v>
      </c>
      <c r="B12" s="104" t="n">
        <v>3107286</v>
      </c>
      <c r="C12" s="104"/>
      <c r="D12" s="104"/>
      <c r="E12" s="104"/>
      <c r="F12" s="105" t="n">
        <v>458714</v>
      </c>
      <c r="G12" s="104" t="n">
        <v>647607</v>
      </c>
      <c r="H12" s="104" t="n">
        <v>534429</v>
      </c>
      <c r="I12" s="104"/>
      <c r="J12" s="104" t="n">
        <v>153107</v>
      </c>
      <c r="K12" s="104" t="n">
        <v>420071</v>
      </c>
      <c r="L12" s="104"/>
      <c r="M12" s="104"/>
      <c r="N12" s="106" t="n">
        <v>181500</v>
      </c>
      <c r="O12" s="107" t="n">
        <f aca="false">SUM(I12:K12)</f>
        <v>573178</v>
      </c>
      <c r="P12" s="104" t="n">
        <f aca="false">SUM(F12:N12)</f>
        <v>2395428</v>
      </c>
      <c r="Q12" s="105"/>
      <c r="R12" s="108" t="n">
        <v>21507000</v>
      </c>
      <c r="S12" s="104"/>
      <c r="T12" s="104"/>
      <c r="U12" s="104"/>
      <c r="V12" s="104"/>
      <c r="W12" s="104"/>
      <c r="X12" s="104" t="n">
        <f aca="false">K12</f>
        <v>420071</v>
      </c>
      <c r="Y12" s="104"/>
      <c r="Z12" s="104"/>
      <c r="AA12" s="105"/>
      <c r="AB12" s="104"/>
      <c r="AC12" s="104"/>
      <c r="AD12" s="104"/>
      <c r="AE12" s="104"/>
      <c r="AF12" s="104"/>
      <c r="AG12" s="109"/>
      <c r="AH12" s="104"/>
      <c r="AI12" s="108"/>
      <c r="AT12" s="110"/>
      <c r="AU12" s="111"/>
      <c r="BG12" s="111"/>
      <c r="BL12" s="110"/>
      <c r="BM12" s="111"/>
      <c r="CA12" s="111"/>
      <c r="CB12" s="112"/>
      <c r="CC12" s="110"/>
      <c r="CD12" s="111"/>
    </row>
    <row r="13" customFormat="false" ht="12.75" hidden="true" customHeight="false" outlineLevel="0" collapsed="false">
      <c r="A13" s="113" t="n">
        <v>35855</v>
      </c>
      <c r="B13" s="114" t="n">
        <v>2722355</v>
      </c>
      <c r="C13" s="114"/>
      <c r="D13" s="114"/>
      <c r="E13" s="114"/>
      <c r="F13" s="115" t="n">
        <v>530032</v>
      </c>
      <c r="G13" s="114" t="n">
        <v>719742</v>
      </c>
      <c r="H13" s="114" t="n">
        <v>699194</v>
      </c>
      <c r="I13" s="114"/>
      <c r="J13" s="114" t="n">
        <v>275452</v>
      </c>
      <c r="K13" s="114" t="n">
        <v>346710</v>
      </c>
      <c r="L13" s="114"/>
      <c r="M13" s="114"/>
      <c r="N13" s="116" t="n">
        <v>181226</v>
      </c>
      <c r="O13" s="117" t="n">
        <f aca="false">SUM(I13:K13)</f>
        <v>622162</v>
      </c>
      <c r="P13" s="114" t="n">
        <f aca="false">SUM(F13:N13)</f>
        <v>2752356</v>
      </c>
      <c r="Q13" s="115"/>
      <c r="R13" s="118" t="n">
        <v>23218000</v>
      </c>
      <c r="S13" s="114"/>
      <c r="T13" s="114"/>
      <c r="U13" s="114"/>
      <c r="V13" s="114"/>
      <c r="W13" s="114"/>
      <c r="X13" s="114" t="n">
        <f aca="false">K13</f>
        <v>346710</v>
      </c>
      <c r="Y13" s="114"/>
      <c r="Z13" s="114"/>
      <c r="AA13" s="115"/>
      <c r="AB13" s="114"/>
      <c r="AC13" s="114"/>
      <c r="AD13" s="114"/>
      <c r="AE13" s="114"/>
      <c r="AF13" s="114"/>
      <c r="AG13" s="119"/>
      <c r="AH13" s="114"/>
      <c r="AI13" s="118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1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1"/>
      <c r="BH13" s="120"/>
      <c r="BI13" s="120"/>
      <c r="BJ13" s="120"/>
      <c r="BK13" s="120"/>
      <c r="BL13" s="120"/>
      <c r="BM13" s="121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1"/>
      <c r="CB13" s="122"/>
      <c r="CC13" s="120"/>
      <c r="CD13" s="121"/>
    </row>
    <row r="14" customFormat="false" ht="12.75" hidden="true" customHeight="false" outlineLevel="0" collapsed="false">
      <c r="A14" s="103" t="n">
        <v>35886</v>
      </c>
      <c r="B14" s="104" t="n">
        <v>2586867</v>
      </c>
      <c r="C14" s="104"/>
      <c r="D14" s="104"/>
      <c r="E14" s="104"/>
      <c r="F14" s="105" t="n">
        <v>528500</v>
      </c>
      <c r="G14" s="104" t="n">
        <v>678367</v>
      </c>
      <c r="H14" s="104" t="n">
        <v>626100</v>
      </c>
      <c r="I14" s="104"/>
      <c r="J14" s="104" t="n">
        <v>385933</v>
      </c>
      <c r="K14" s="104" t="n">
        <v>323100</v>
      </c>
      <c r="L14" s="104"/>
      <c r="M14" s="104"/>
      <c r="N14" s="106" t="n">
        <v>202967</v>
      </c>
      <c r="O14" s="107" t="n">
        <f aca="false">SUM(I14:K14)</f>
        <v>709033</v>
      </c>
      <c r="P14" s="104" t="n">
        <f aca="false">SUM(F14:N14)</f>
        <v>2744967</v>
      </c>
      <c r="Q14" s="105"/>
      <c r="R14" s="108" t="n">
        <v>28262000</v>
      </c>
      <c r="S14" s="104"/>
      <c r="T14" s="104"/>
      <c r="U14" s="104"/>
      <c r="V14" s="104"/>
      <c r="W14" s="104"/>
      <c r="X14" s="104" t="n">
        <f aca="false">K14</f>
        <v>323100</v>
      </c>
      <c r="Y14" s="104"/>
      <c r="Z14" s="104"/>
      <c r="AA14" s="105"/>
      <c r="AB14" s="104"/>
      <c r="AC14" s="104"/>
      <c r="AD14" s="104"/>
      <c r="AE14" s="104"/>
      <c r="AF14" s="104"/>
      <c r="AG14" s="109"/>
      <c r="AH14" s="104"/>
      <c r="AI14" s="108"/>
      <c r="AT14" s="110"/>
      <c r="AU14" s="111"/>
      <c r="BG14" s="111"/>
      <c r="BL14" s="110"/>
      <c r="BM14" s="111"/>
      <c r="CA14" s="111"/>
      <c r="CB14" s="112"/>
      <c r="CC14" s="110"/>
      <c r="CD14" s="111"/>
    </row>
    <row r="15" customFormat="false" ht="12.75" hidden="true" customHeight="false" outlineLevel="0" collapsed="false">
      <c r="A15" s="103" t="n">
        <v>35916</v>
      </c>
      <c r="B15" s="104" t="s">
        <v>54</v>
      </c>
      <c r="C15" s="104"/>
      <c r="D15" s="104"/>
      <c r="E15" s="104"/>
      <c r="F15" s="105" t="n">
        <v>523536</v>
      </c>
      <c r="G15" s="104" t="n">
        <v>728308</v>
      </c>
      <c r="H15" s="104" t="n">
        <v>672644</v>
      </c>
      <c r="I15" s="104"/>
      <c r="J15" s="104" t="s">
        <v>54</v>
      </c>
      <c r="K15" s="104" t="s">
        <v>54</v>
      </c>
      <c r="L15" s="104"/>
      <c r="M15" s="104"/>
      <c r="N15" s="106" t="s">
        <v>54</v>
      </c>
      <c r="O15" s="107" t="n">
        <f aca="false">SUM(I15:K15)</f>
        <v>0</v>
      </c>
      <c r="P15" s="104" t="n">
        <f aca="false">SUM(F15:N15)</f>
        <v>1924488</v>
      </c>
      <c r="Q15" s="105"/>
      <c r="R15" s="108" t="n">
        <v>0</v>
      </c>
      <c r="S15" s="104"/>
      <c r="T15" s="104"/>
      <c r="U15" s="104"/>
      <c r="V15" s="104"/>
      <c r="W15" s="104"/>
      <c r="X15" s="104" t="str">
        <f aca="false">K15</f>
        <v>na</v>
      </c>
      <c r="Y15" s="104"/>
      <c r="Z15" s="104"/>
      <c r="AA15" s="105"/>
      <c r="AB15" s="104"/>
      <c r="AC15" s="104"/>
      <c r="AD15" s="104"/>
      <c r="AE15" s="104"/>
      <c r="AF15" s="104"/>
      <c r="AG15" s="109"/>
      <c r="AH15" s="104"/>
      <c r="AI15" s="108"/>
      <c r="AT15" s="110"/>
      <c r="AU15" s="111"/>
      <c r="BG15" s="111"/>
      <c r="BL15" s="110"/>
      <c r="BM15" s="111"/>
      <c r="CA15" s="111"/>
      <c r="CB15" s="112"/>
      <c r="CC15" s="110"/>
      <c r="CD15" s="111"/>
    </row>
    <row r="16" customFormat="false" ht="12.75" hidden="true" customHeight="false" outlineLevel="0" collapsed="false">
      <c r="A16" s="103" t="n">
        <v>35947</v>
      </c>
      <c r="B16" s="104" t="s">
        <v>54</v>
      </c>
      <c r="C16" s="104"/>
      <c r="D16" s="104"/>
      <c r="E16" s="104"/>
      <c r="F16" s="105" t="n">
        <v>524943</v>
      </c>
      <c r="G16" s="104" t="n">
        <v>597677</v>
      </c>
      <c r="H16" s="104" t="n">
        <v>676326</v>
      </c>
      <c r="I16" s="104"/>
      <c r="J16" s="104" t="s">
        <v>54</v>
      </c>
      <c r="K16" s="104" t="s">
        <v>54</v>
      </c>
      <c r="L16" s="104"/>
      <c r="M16" s="104"/>
      <c r="N16" s="106" t="s">
        <v>54</v>
      </c>
      <c r="O16" s="107" t="n">
        <f aca="false">SUM(I16:K16)</f>
        <v>0</v>
      </c>
      <c r="P16" s="104" t="n">
        <f aca="false">SUM(F16:N16)</f>
        <v>1798946</v>
      </c>
      <c r="Q16" s="105"/>
      <c r="R16" s="108" t="n">
        <v>0</v>
      </c>
      <c r="S16" s="104"/>
      <c r="T16" s="104"/>
      <c r="U16" s="104"/>
      <c r="V16" s="104"/>
      <c r="W16" s="104"/>
      <c r="X16" s="104" t="str">
        <f aca="false">K16</f>
        <v>na</v>
      </c>
      <c r="Y16" s="104"/>
      <c r="Z16" s="104"/>
      <c r="AA16" s="105"/>
      <c r="AB16" s="104"/>
      <c r="AC16" s="104"/>
      <c r="AD16" s="104"/>
      <c r="AE16" s="104"/>
      <c r="AF16" s="104"/>
      <c r="AG16" s="109"/>
      <c r="AH16" s="104"/>
      <c r="AI16" s="108"/>
      <c r="AT16" s="110"/>
      <c r="AU16" s="111"/>
      <c r="BG16" s="111"/>
      <c r="BL16" s="110"/>
      <c r="BM16" s="111"/>
      <c r="CA16" s="111"/>
      <c r="CB16" s="112"/>
      <c r="CC16" s="110"/>
      <c r="CD16" s="111"/>
    </row>
    <row r="17" customFormat="false" ht="12.75" hidden="true" customHeight="false" outlineLevel="0" collapsed="false">
      <c r="A17" s="103" t="n">
        <v>35977</v>
      </c>
      <c r="B17" s="104" t="s">
        <v>54</v>
      </c>
      <c r="C17" s="104"/>
      <c r="D17" s="104"/>
      <c r="E17" s="104"/>
      <c r="F17" s="105" t="n">
        <v>530441</v>
      </c>
      <c r="G17" s="104" t="n">
        <v>605880</v>
      </c>
      <c r="H17" s="104" t="n">
        <v>658084</v>
      </c>
      <c r="I17" s="104"/>
      <c r="J17" s="104" t="s">
        <v>54</v>
      </c>
      <c r="K17" s="104" t="s">
        <v>54</v>
      </c>
      <c r="L17" s="104"/>
      <c r="M17" s="104"/>
      <c r="N17" s="106" t="s">
        <v>54</v>
      </c>
      <c r="O17" s="107" t="n">
        <f aca="false">SUM(I17:K17)</f>
        <v>0</v>
      </c>
      <c r="P17" s="104" t="n">
        <f aca="false">SUM(F17:N17)</f>
        <v>1794405</v>
      </c>
      <c r="Q17" s="105"/>
      <c r="R17" s="108" t="n">
        <v>0</v>
      </c>
      <c r="S17" s="104"/>
      <c r="T17" s="104"/>
      <c r="U17" s="104"/>
      <c r="V17" s="104"/>
      <c r="W17" s="104"/>
      <c r="X17" s="104" t="str">
        <f aca="false">K17</f>
        <v>na</v>
      </c>
      <c r="Y17" s="104"/>
      <c r="Z17" s="104"/>
      <c r="AA17" s="105"/>
      <c r="AB17" s="104"/>
      <c r="AC17" s="104"/>
      <c r="AD17" s="104"/>
      <c r="AE17" s="104"/>
      <c r="AF17" s="104"/>
      <c r="AG17" s="109"/>
      <c r="AH17" s="104"/>
      <c r="AI17" s="108"/>
      <c r="AT17" s="110"/>
      <c r="AU17" s="111"/>
      <c r="BG17" s="111"/>
      <c r="BL17" s="110"/>
      <c r="BM17" s="111"/>
      <c r="CA17" s="111"/>
      <c r="CB17" s="112"/>
      <c r="CC17" s="110"/>
      <c r="CD17" s="111"/>
    </row>
    <row r="18" customFormat="false" ht="12.75" hidden="true" customHeight="false" outlineLevel="0" collapsed="false">
      <c r="A18" s="103" t="n">
        <v>36008</v>
      </c>
      <c r="B18" s="104" t="n">
        <v>2905968</v>
      </c>
      <c r="C18" s="104"/>
      <c r="D18" s="104"/>
      <c r="E18" s="104"/>
      <c r="F18" s="105" t="n">
        <v>514065</v>
      </c>
      <c r="G18" s="104" t="n">
        <v>981774</v>
      </c>
      <c r="H18" s="104" t="n">
        <v>693387</v>
      </c>
      <c r="I18" s="104"/>
      <c r="J18" s="104" t="n">
        <v>242968</v>
      </c>
      <c r="K18" s="104" t="n">
        <v>303968</v>
      </c>
      <c r="L18" s="104"/>
      <c r="M18" s="104"/>
      <c r="N18" s="106" t="n">
        <v>256871</v>
      </c>
      <c r="O18" s="107" t="n">
        <f aca="false">SUM(I18:K18)</f>
        <v>546936</v>
      </c>
      <c r="P18" s="104" t="n">
        <f aca="false">SUM(F18:N18)</f>
        <v>2993033</v>
      </c>
      <c r="Q18" s="105"/>
      <c r="R18" s="108" t="n">
        <v>74661000</v>
      </c>
      <c r="S18" s="104"/>
      <c r="T18" s="104"/>
      <c r="U18" s="104"/>
      <c r="V18" s="104"/>
      <c r="W18" s="104"/>
      <c r="X18" s="104" t="n">
        <f aca="false">K18</f>
        <v>303968</v>
      </c>
      <c r="Y18" s="104"/>
      <c r="Z18" s="104"/>
      <c r="AA18" s="105"/>
      <c r="AB18" s="104"/>
      <c r="AC18" s="104"/>
      <c r="AD18" s="104"/>
      <c r="AE18" s="104"/>
      <c r="AF18" s="104"/>
      <c r="AG18" s="109"/>
      <c r="AH18" s="104"/>
      <c r="AI18" s="108"/>
      <c r="AT18" s="110"/>
      <c r="AU18" s="111"/>
      <c r="BG18" s="111"/>
      <c r="BL18" s="110"/>
      <c r="BM18" s="111"/>
      <c r="CA18" s="111"/>
      <c r="CB18" s="112"/>
      <c r="CC18" s="110"/>
      <c r="CD18" s="111"/>
    </row>
    <row r="19" customFormat="false" ht="12.75" hidden="true" customHeight="false" outlineLevel="0" collapsed="false">
      <c r="A19" s="103" t="n">
        <v>36039</v>
      </c>
      <c r="B19" s="104" t="n">
        <v>2551133</v>
      </c>
      <c r="C19" s="104"/>
      <c r="D19" s="104"/>
      <c r="E19" s="104"/>
      <c r="F19" s="105" t="n">
        <v>515533</v>
      </c>
      <c r="G19" s="104" t="n">
        <v>732233</v>
      </c>
      <c r="H19" s="104" t="n">
        <v>709000</v>
      </c>
      <c r="I19" s="104"/>
      <c r="J19" s="104" t="n">
        <v>310900</v>
      </c>
      <c r="K19" s="104" t="n">
        <v>218667</v>
      </c>
      <c r="L19" s="104"/>
      <c r="M19" s="104"/>
      <c r="N19" s="106" t="n">
        <v>245767</v>
      </c>
      <c r="O19" s="107" t="n">
        <f aca="false">SUM(I19:K19)</f>
        <v>529567</v>
      </c>
      <c r="P19" s="104" t="n">
        <f aca="false">SUM(F19:N19)</f>
        <v>2732100</v>
      </c>
      <c r="Q19" s="105"/>
      <c r="R19" s="108" t="n">
        <v>77170000</v>
      </c>
      <c r="S19" s="104"/>
      <c r="T19" s="104"/>
      <c r="U19" s="104"/>
      <c r="V19" s="104"/>
      <c r="W19" s="104"/>
      <c r="X19" s="104" t="n">
        <f aca="false">K19</f>
        <v>218667</v>
      </c>
      <c r="Y19" s="104"/>
      <c r="Z19" s="104"/>
      <c r="AA19" s="105"/>
      <c r="AB19" s="104"/>
      <c r="AC19" s="104"/>
      <c r="AD19" s="104"/>
      <c r="AE19" s="104"/>
      <c r="AF19" s="104"/>
      <c r="AG19" s="109"/>
      <c r="AH19" s="104"/>
      <c r="AI19" s="108"/>
      <c r="AT19" s="110"/>
      <c r="AU19" s="111"/>
      <c r="BG19" s="111"/>
      <c r="BL19" s="110"/>
      <c r="BM19" s="111"/>
      <c r="CA19" s="111"/>
      <c r="CB19" s="112"/>
      <c r="CC19" s="110"/>
      <c r="CD19" s="111"/>
    </row>
    <row r="20" customFormat="false" ht="12.75" hidden="true" customHeight="false" outlineLevel="0" collapsed="false">
      <c r="A20" s="113" t="n">
        <v>36069</v>
      </c>
      <c r="B20" s="114" t="n">
        <v>2319484</v>
      </c>
      <c r="C20" s="114"/>
      <c r="D20" s="114"/>
      <c r="E20" s="114"/>
      <c r="F20" s="115" t="n">
        <v>503097</v>
      </c>
      <c r="G20" s="114" t="n">
        <v>874452</v>
      </c>
      <c r="H20" s="114" t="n">
        <v>643387</v>
      </c>
      <c r="I20" s="114"/>
      <c r="J20" s="114" t="n">
        <v>267194</v>
      </c>
      <c r="K20" s="114" t="n">
        <v>226161</v>
      </c>
      <c r="L20" s="114"/>
      <c r="M20" s="114"/>
      <c r="N20" s="116" t="n">
        <v>199032</v>
      </c>
      <c r="O20" s="117" t="n">
        <f aca="false">SUM(I20:K20)</f>
        <v>493355</v>
      </c>
      <c r="P20" s="114" t="n">
        <f aca="false">SUM(F20:N20)</f>
        <v>2713323</v>
      </c>
      <c r="Q20" s="115"/>
      <c r="R20" s="118" t="n">
        <v>93259000</v>
      </c>
      <c r="S20" s="114"/>
      <c r="T20" s="114"/>
      <c r="U20" s="114"/>
      <c r="V20" s="114"/>
      <c r="W20" s="114"/>
      <c r="X20" s="114" t="n">
        <f aca="false">K20</f>
        <v>226161</v>
      </c>
      <c r="Y20" s="114"/>
      <c r="Z20" s="114"/>
      <c r="AA20" s="115"/>
      <c r="AB20" s="114"/>
      <c r="AC20" s="114"/>
      <c r="AD20" s="114"/>
      <c r="AE20" s="114"/>
      <c r="AF20" s="114"/>
      <c r="AG20" s="119"/>
      <c r="AH20" s="114"/>
      <c r="AI20" s="118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1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1"/>
      <c r="BH20" s="120"/>
      <c r="BI20" s="120"/>
      <c r="BJ20" s="120"/>
      <c r="BK20" s="120"/>
      <c r="BL20" s="120"/>
      <c r="BM20" s="121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1"/>
      <c r="CB20" s="122"/>
      <c r="CC20" s="120"/>
      <c r="CD20" s="121"/>
    </row>
    <row r="21" customFormat="false" ht="12.75" hidden="false" customHeight="false" outlineLevel="0" collapsed="false">
      <c r="A21" s="103" t="n">
        <v>36100</v>
      </c>
      <c r="B21" s="104" t="n">
        <v>2501400</v>
      </c>
      <c r="C21" s="104"/>
      <c r="D21" s="104"/>
      <c r="E21" s="104"/>
      <c r="F21" s="105" t="n">
        <v>424533</v>
      </c>
      <c r="G21" s="104" t="n">
        <v>963900</v>
      </c>
      <c r="H21" s="104" t="n">
        <v>648367</v>
      </c>
      <c r="I21" s="104"/>
      <c r="J21" s="104" t="n">
        <v>218433</v>
      </c>
      <c r="K21" s="104" t="n">
        <v>187467</v>
      </c>
      <c r="L21" s="104"/>
      <c r="M21" s="104"/>
      <c r="N21" s="106" t="n">
        <v>186833</v>
      </c>
      <c r="O21" s="107" t="n">
        <f aca="false">SUM(I21:K21)</f>
        <v>405900</v>
      </c>
      <c r="P21" s="104" t="n">
        <f aca="false">SUM(F21:N21)</f>
        <v>2629533</v>
      </c>
      <c r="Q21" s="105" t="n">
        <f aca="false">P21-B21</f>
        <v>128133</v>
      </c>
      <c r="R21" s="108" t="n">
        <v>98791000</v>
      </c>
      <c r="S21" s="104"/>
      <c r="T21" s="104"/>
      <c r="U21" s="104"/>
      <c r="V21" s="104"/>
      <c r="W21" s="104"/>
      <c r="X21" s="104" t="n">
        <f aca="false">K21</f>
        <v>187467</v>
      </c>
      <c r="Y21" s="104"/>
      <c r="Z21" s="104"/>
      <c r="AA21" s="105"/>
      <c r="AB21" s="104"/>
      <c r="AC21" s="104"/>
      <c r="AD21" s="104"/>
      <c r="AE21" s="104"/>
      <c r="AF21" s="104"/>
      <c r="AG21" s="109"/>
      <c r="AH21" s="104"/>
      <c r="AI21" s="108"/>
      <c r="AT21" s="110"/>
      <c r="AU21" s="111"/>
      <c r="BG21" s="111"/>
      <c r="BL21" s="110"/>
      <c r="BM21" s="111"/>
      <c r="CA21" s="111"/>
      <c r="CB21" s="112"/>
      <c r="CC21" s="110"/>
      <c r="CD21" s="111"/>
    </row>
    <row r="22" customFormat="false" ht="12.75" hidden="false" customHeight="false" outlineLevel="0" collapsed="false">
      <c r="A22" s="103" t="n">
        <v>36130</v>
      </c>
      <c r="B22" s="104" t="n">
        <v>3137767</v>
      </c>
      <c r="C22" s="104"/>
      <c r="D22" s="104"/>
      <c r="E22" s="104"/>
      <c r="F22" s="105" t="n">
        <v>432323</v>
      </c>
      <c r="G22" s="104" t="n">
        <v>1045581</v>
      </c>
      <c r="H22" s="104" t="n">
        <v>650355</v>
      </c>
      <c r="I22" s="104"/>
      <c r="J22" s="104" t="n">
        <v>161387</v>
      </c>
      <c r="K22" s="104" t="n">
        <v>63545</v>
      </c>
      <c r="L22" s="104"/>
      <c r="M22" s="104"/>
      <c r="N22" s="106" t="n">
        <v>191806</v>
      </c>
      <c r="O22" s="107" t="n">
        <f aca="false">SUM(I22:K22)</f>
        <v>224932</v>
      </c>
      <c r="P22" s="104" t="n">
        <f aca="false">SUM(F22:N22)</f>
        <v>2544997</v>
      </c>
      <c r="Q22" s="105" t="n">
        <f aca="false">P22-B22</f>
        <v>-592770</v>
      </c>
      <c r="R22" s="108" t="n">
        <v>81080000</v>
      </c>
      <c r="S22" s="104"/>
      <c r="T22" s="104"/>
      <c r="U22" s="104"/>
      <c r="V22" s="104"/>
      <c r="W22" s="104"/>
      <c r="X22" s="104" t="n">
        <f aca="false">K22</f>
        <v>63545</v>
      </c>
      <c r="Y22" s="104"/>
      <c r="Z22" s="104"/>
      <c r="AA22" s="105"/>
      <c r="AB22" s="104"/>
      <c r="AC22" s="104"/>
      <c r="AD22" s="104"/>
      <c r="AE22" s="104"/>
      <c r="AF22" s="104"/>
      <c r="AG22" s="109"/>
      <c r="AH22" s="104"/>
      <c r="AI22" s="108"/>
      <c r="AT22" s="110"/>
      <c r="AU22" s="111"/>
      <c r="BG22" s="111"/>
      <c r="BL22" s="110"/>
      <c r="BM22" s="111"/>
      <c r="CA22" s="111"/>
      <c r="CB22" s="112"/>
      <c r="CC22" s="110"/>
      <c r="CD22" s="111"/>
    </row>
    <row r="23" customFormat="false" ht="12.75" hidden="false" customHeight="false" outlineLevel="0" collapsed="false">
      <c r="A23" s="103" t="n">
        <v>36161</v>
      </c>
      <c r="B23" s="104" t="n">
        <v>2987387</v>
      </c>
      <c r="C23" s="104"/>
      <c r="D23" s="104"/>
      <c r="E23" s="104"/>
      <c r="F23" s="105" t="n">
        <v>481806</v>
      </c>
      <c r="G23" s="104" t="n">
        <v>872161</v>
      </c>
      <c r="H23" s="104" t="n">
        <v>605000</v>
      </c>
      <c r="I23" s="104"/>
      <c r="J23" s="104" t="n">
        <v>149258</v>
      </c>
      <c r="K23" s="104" t="n">
        <v>100043</v>
      </c>
      <c r="L23" s="104"/>
      <c r="M23" s="104"/>
      <c r="N23" s="106" t="n">
        <v>190097</v>
      </c>
      <c r="O23" s="107" t="n">
        <f aca="false">SUM(I23:K23)</f>
        <v>249301</v>
      </c>
      <c r="P23" s="104" t="n">
        <f aca="false">SUM(F23:N23)</f>
        <v>2398365</v>
      </c>
      <c r="Q23" s="105" t="n">
        <f aca="false">P23-B23</f>
        <v>-589022</v>
      </c>
      <c r="R23" s="108" t="n">
        <v>65284000</v>
      </c>
      <c r="S23" s="104"/>
      <c r="T23" s="104"/>
      <c r="U23" s="104"/>
      <c r="V23" s="104"/>
      <c r="W23" s="104"/>
      <c r="X23" s="104" t="n">
        <f aca="false">K23</f>
        <v>100043</v>
      </c>
      <c r="Y23" s="104"/>
      <c r="Z23" s="104"/>
      <c r="AA23" s="105"/>
      <c r="AB23" s="104"/>
      <c r="AC23" s="104"/>
      <c r="AD23" s="104"/>
      <c r="AE23" s="104"/>
      <c r="AF23" s="104"/>
      <c r="AG23" s="109"/>
      <c r="AH23" s="104"/>
      <c r="AI23" s="108"/>
      <c r="AT23" s="110"/>
      <c r="AU23" s="111"/>
      <c r="BG23" s="111"/>
      <c r="BL23" s="110"/>
      <c r="BM23" s="111"/>
      <c r="CA23" s="111"/>
      <c r="CB23" s="112"/>
      <c r="CC23" s="110"/>
      <c r="CD23" s="111"/>
    </row>
    <row r="24" customFormat="false" ht="12.75" hidden="false" customHeight="false" outlineLevel="0" collapsed="false">
      <c r="A24" s="103" t="n">
        <v>36192</v>
      </c>
      <c r="B24" s="104" t="n">
        <v>2933071</v>
      </c>
      <c r="C24" s="104"/>
      <c r="D24" s="104"/>
      <c r="E24" s="104"/>
      <c r="F24" s="105" t="n">
        <v>515036</v>
      </c>
      <c r="G24" s="104" t="n">
        <v>681107</v>
      </c>
      <c r="H24" s="104" t="n">
        <v>679679</v>
      </c>
      <c r="I24" s="104"/>
      <c r="J24" s="104" t="n">
        <v>215893</v>
      </c>
      <c r="K24" s="104" t="n">
        <v>139500</v>
      </c>
      <c r="L24" s="104"/>
      <c r="M24" s="104"/>
      <c r="N24" s="106" t="n">
        <v>185607</v>
      </c>
      <c r="O24" s="107" t="n">
        <f aca="false">SUM(I24:K24)</f>
        <v>355393</v>
      </c>
      <c r="P24" s="104" t="n">
        <f aca="false">SUM(F24:N24)</f>
        <v>2416822</v>
      </c>
      <c r="Q24" s="105" t="n">
        <f aca="false">P24-B24</f>
        <v>-516249</v>
      </c>
      <c r="R24" s="108" t="n">
        <v>52783000</v>
      </c>
      <c r="S24" s="104"/>
      <c r="T24" s="104"/>
      <c r="U24" s="104"/>
      <c r="V24" s="104"/>
      <c r="W24" s="104"/>
      <c r="X24" s="104" t="n">
        <f aca="false">K24</f>
        <v>139500</v>
      </c>
      <c r="Y24" s="104"/>
      <c r="Z24" s="104"/>
      <c r="AA24" s="105"/>
      <c r="AB24" s="104"/>
      <c r="AC24" s="104"/>
      <c r="AD24" s="104"/>
      <c r="AE24" s="104"/>
      <c r="AF24" s="104"/>
      <c r="AG24" s="109"/>
      <c r="AH24" s="104"/>
      <c r="AI24" s="108"/>
      <c r="AT24" s="110"/>
      <c r="AU24" s="111"/>
      <c r="BG24" s="111"/>
      <c r="BL24" s="110"/>
      <c r="BM24" s="111"/>
      <c r="CA24" s="111"/>
      <c r="CB24" s="112"/>
      <c r="CC24" s="110"/>
      <c r="CD24" s="111"/>
    </row>
    <row r="25" customFormat="false" ht="12.75" hidden="false" customHeight="false" outlineLevel="0" collapsed="false">
      <c r="A25" s="113" t="n">
        <v>36220</v>
      </c>
      <c r="B25" s="114" t="n">
        <v>2835258</v>
      </c>
      <c r="C25" s="114"/>
      <c r="D25" s="114"/>
      <c r="E25" s="114"/>
      <c r="F25" s="115" t="n">
        <v>533161</v>
      </c>
      <c r="G25" s="114" t="n">
        <v>679548</v>
      </c>
      <c r="H25" s="114" t="n">
        <v>552806</v>
      </c>
      <c r="I25" s="114"/>
      <c r="J25" s="114" t="n">
        <v>287226</v>
      </c>
      <c r="K25" s="114" t="n">
        <v>280806</v>
      </c>
      <c r="L25" s="114"/>
      <c r="M25" s="114"/>
      <c r="N25" s="116" t="n">
        <v>177774</v>
      </c>
      <c r="O25" s="117" t="n">
        <f aca="false">SUM(I25:K25)</f>
        <v>568032</v>
      </c>
      <c r="P25" s="114" t="n">
        <f aca="false">SUM(F25:N25)</f>
        <v>2511321</v>
      </c>
      <c r="Q25" s="115" t="n">
        <f aca="false">P25-B25</f>
        <v>-323937</v>
      </c>
      <c r="R25" s="118" t="n">
        <v>44969000</v>
      </c>
      <c r="S25" s="114"/>
      <c r="T25" s="114"/>
      <c r="U25" s="114"/>
      <c r="V25" s="114"/>
      <c r="W25" s="114"/>
      <c r="X25" s="114" t="n">
        <f aca="false">K25</f>
        <v>280806</v>
      </c>
      <c r="Y25" s="114"/>
      <c r="Z25" s="114"/>
      <c r="AA25" s="115"/>
      <c r="AB25" s="114"/>
      <c r="AC25" s="114"/>
      <c r="AD25" s="114"/>
      <c r="AE25" s="114"/>
      <c r="AF25" s="114"/>
      <c r="AG25" s="119"/>
      <c r="AH25" s="114"/>
      <c r="AI25" s="118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1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1"/>
      <c r="BH25" s="120"/>
      <c r="BI25" s="120"/>
      <c r="BJ25" s="120"/>
      <c r="BK25" s="120"/>
      <c r="BL25" s="120"/>
      <c r="BM25" s="121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1"/>
      <c r="CB25" s="122"/>
      <c r="CC25" s="120"/>
      <c r="CD25" s="121"/>
    </row>
    <row r="26" customFormat="false" ht="12.75" hidden="false" customHeight="false" outlineLevel="0" collapsed="false">
      <c r="A26" s="103" t="n">
        <v>36251</v>
      </c>
      <c r="B26" s="104" t="n">
        <v>2801267</v>
      </c>
      <c r="C26" s="104"/>
      <c r="D26" s="104"/>
      <c r="E26" s="104"/>
      <c r="F26" s="105" t="n">
        <v>508533</v>
      </c>
      <c r="G26" s="104" t="n">
        <v>685933</v>
      </c>
      <c r="H26" s="104" t="n">
        <v>585867</v>
      </c>
      <c r="I26" s="104"/>
      <c r="J26" s="104" t="n">
        <v>309800</v>
      </c>
      <c r="K26" s="104" t="n">
        <v>274400</v>
      </c>
      <c r="L26" s="104"/>
      <c r="M26" s="104"/>
      <c r="N26" s="106" t="n">
        <v>179967</v>
      </c>
      <c r="O26" s="107" t="n">
        <f aca="false">SUM(I26:K26)</f>
        <v>584200</v>
      </c>
      <c r="P26" s="104" t="n">
        <f aca="false">SUM(F26:N26)</f>
        <v>2544500</v>
      </c>
      <c r="Q26" s="105" t="n">
        <f aca="false">P26-B26</f>
        <v>-256767</v>
      </c>
      <c r="R26" s="108" t="n">
        <v>38789000</v>
      </c>
      <c r="S26" s="104"/>
      <c r="T26" s="104"/>
      <c r="U26" s="104"/>
      <c r="V26" s="104"/>
      <c r="W26" s="104"/>
      <c r="X26" s="104" t="n">
        <f aca="false">K26</f>
        <v>274400</v>
      </c>
      <c r="Y26" s="104"/>
      <c r="Z26" s="104"/>
      <c r="AA26" s="105"/>
      <c r="AB26" s="104"/>
      <c r="AC26" s="104"/>
      <c r="AD26" s="104"/>
      <c r="AE26" s="104"/>
      <c r="AF26" s="104"/>
      <c r="AG26" s="109"/>
      <c r="AH26" s="104"/>
      <c r="AI26" s="108"/>
      <c r="AT26" s="110"/>
      <c r="AU26" s="111"/>
      <c r="BG26" s="111"/>
      <c r="BL26" s="110"/>
      <c r="BM26" s="111"/>
      <c r="CA26" s="111"/>
      <c r="CB26" s="112"/>
      <c r="CC26" s="110"/>
      <c r="CD26" s="111"/>
    </row>
    <row r="27" customFormat="false" ht="12.75" hidden="false" customHeight="false" outlineLevel="0" collapsed="false">
      <c r="A27" s="103" t="n">
        <v>36281</v>
      </c>
      <c r="B27" s="104" t="n">
        <v>2214161</v>
      </c>
      <c r="C27" s="104"/>
      <c r="D27" s="104"/>
      <c r="E27" s="104"/>
      <c r="F27" s="105" t="n">
        <v>520871</v>
      </c>
      <c r="G27" s="104" t="n">
        <v>783226</v>
      </c>
      <c r="H27" s="104" t="n">
        <v>573419</v>
      </c>
      <c r="I27" s="104"/>
      <c r="J27" s="104" t="n">
        <v>332710</v>
      </c>
      <c r="K27" s="104" t="n">
        <v>325323</v>
      </c>
      <c r="L27" s="104"/>
      <c r="M27" s="104"/>
      <c r="N27" s="106" t="n">
        <v>173581</v>
      </c>
      <c r="O27" s="107" t="n">
        <f aca="false">SUM(I27:K27)</f>
        <v>658033</v>
      </c>
      <c r="P27" s="104" t="n">
        <f aca="false">SUM(F27:N27)</f>
        <v>2709130</v>
      </c>
      <c r="Q27" s="105" t="n">
        <f aca="false">P27-B27</f>
        <v>494969</v>
      </c>
      <c r="R27" s="108" t="n">
        <v>56057000</v>
      </c>
      <c r="S27" s="104"/>
      <c r="T27" s="104"/>
      <c r="U27" s="104"/>
      <c r="V27" s="104"/>
      <c r="W27" s="104"/>
      <c r="X27" s="104" t="n">
        <f aca="false">K27</f>
        <v>325323</v>
      </c>
      <c r="Y27" s="104"/>
      <c r="Z27" s="104"/>
      <c r="AA27" s="105"/>
      <c r="AB27" s="104"/>
      <c r="AC27" s="104"/>
      <c r="AD27" s="104"/>
      <c r="AE27" s="104"/>
      <c r="AF27" s="104"/>
      <c r="AG27" s="109"/>
      <c r="AH27" s="104"/>
      <c r="AI27" s="108"/>
      <c r="AT27" s="110"/>
      <c r="AU27" s="111"/>
      <c r="BG27" s="111"/>
      <c r="BL27" s="110"/>
      <c r="BM27" s="111"/>
      <c r="CA27" s="111"/>
      <c r="CB27" s="112"/>
      <c r="CC27" s="110"/>
      <c r="CD27" s="111"/>
    </row>
    <row r="28" customFormat="false" ht="12.75" hidden="false" customHeight="false" outlineLevel="0" collapsed="false">
      <c r="A28" s="103" t="n">
        <v>36312</v>
      </c>
      <c r="B28" s="104" t="n">
        <v>2421600</v>
      </c>
      <c r="C28" s="104"/>
      <c r="D28" s="104"/>
      <c r="E28" s="104"/>
      <c r="F28" s="105" t="n">
        <v>530300</v>
      </c>
      <c r="G28" s="104" t="n">
        <v>701233</v>
      </c>
      <c r="H28" s="104" t="n">
        <v>613433</v>
      </c>
      <c r="I28" s="104"/>
      <c r="J28" s="104" t="n">
        <v>383667</v>
      </c>
      <c r="K28" s="104" t="n">
        <v>362200</v>
      </c>
      <c r="L28" s="104"/>
      <c r="M28" s="104"/>
      <c r="N28" s="106" t="n">
        <v>246167</v>
      </c>
      <c r="O28" s="107" t="n">
        <f aca="false">SUM(I28:K28)</f>
        <v>745867</v>
      </c>
      <c r="P28" s="104" t="n">
        <f aca="false">SUM(F28:N28)</f>
        <v>2837000</v>
      </c>
      <c r="Q28" s="105" t="n">
        <f aca="false">P28-B28</f>
        <v>415400</v>
      </c>
      <c r="R28" s="108" t="n">
        <v>68397000</v>
      </c>
      <c r="S28" s="104"/>
      <c r="T28" s="104"/>
      <c r="U28" s="104"/>
      <c r="V28" s="104"/>
      <c r="W28" s="104"/>
      <c r="X28" s="104" t="n">
        <f aca="false">K28</f>
        <v>362200</v>
      </c>
      <c r="Y28" s="104"/>
      <c r="Z28" s="104"/>
      <c r="AA28" s="105"/>
      <c r="AB28" s="104"/>
      <c r="AC28" s="104"/>
      <c r="AD28" s="104"/>
      <c r="AE28" s="104"/>
      <c r="AF28" s="104"/>
      <c r="AG28" s="109"/>
      <c r="AH28" s="104"/>
      <c r="AI28" s="108"/>
      <c r="AT28" s="110"/>
      <c r="AU28" s="111"/>
      <c r="BG28" s="111"/>
      <c r="BL28" s="110"/>
      <c r="BM28" s="111"/>
      <c r="CA28" s="111"/>
      <c r="CB28" s="112"/>
      <c r="CC28" s="110"/>
      <c r="CD28" s="111"/>
    </row>
    <row r="29" customFormat="false" ht="12.75" hidden="false" customHeight="false" outlineLevel="0" collapsed="false">
      <c r="A29" s="103" t="n">
        <v>36342</v>
      </c>
      <c r="B29" s="104" t="n">
        <v>2643097</v>
      </c>
      <c r="C29" s="104"/>
      <c r="D29" s="104"/>
      <c r="E29" s="104"/>
      <c r="F29" s="105" t="n">
        <v>523065</v>
      </c>
      <c r="G29" s="104" t="n">
        <v>744774</v>
      </c>
      <c r="H29" s="104" t="n">
        <v>663452</v>
      </c>
      <c r="I29" s="104"/>
      <c r="J29" s="104" t="n">
        <v>379000</v>
      </c>
      <c r="K29" s="104" t="n">
        <v>362613</v>
      </c>
      <c r="L29" s="104"/>
      <c r="M29" s="104"/>
      <c r="N29" s="106" t="n">
        <v>249194</v>
      </c>
      <c r="O29" s="107" t="n">
        <f aca="false">SUM(I29:K29)</f>
        <v>741613</v>
      </c>
      <c r="P29" s="104" t="n">
        <f aca="false">SUM(F29:N29)</f>
        <v>2922098</v>
      </c>
      <c r="Q29" s="105" t="n">
        <f aca="false">P29-B29</f>
        <v>279001</v>
      </c>
      <c r="R29" s="108" t="n">
        <v>77117000</v>
      </c>
      <c r="S29" s="104" t="n">
        <v>1703931.03448276</v>
      </c>
      <c r="T29" s="104"/>
      <c r="U29" s="104"/>
      <c r="V29" s="104"/>
      <c r="W29" s="104"/>
      <c r="X29" s="104" t="n">
        <f aca="false">K29</f>
        <v>362613</v>
      </c>
      <c r="Y29" s="104"/>
      <c r="Z29" s="104"/>
      <c r="AA29" s="105"/>
      <c r="AB29" s="104"/>
      <c r="AC29" s="104"/>
      <c r="AD29" s="104"/>
      <c r="AE29" s="104"/>
      <c r="AF29" s="104"/>
      <c r="AG29" s="109"/>
      <c r="AH29" s="104"/>
      <c r="AI29" s="108"/>
      <c r="AM29" s="53" t="n">
        <v>116079</v>
      </c>
      <c r="AQ29" s="53" t="n">
        <v>70165</v>
      </c>
      <c r="AT29" s="110"/>
      <c r="AU29" s="123" t="n">
        <f aca="false">SUM(AQ29:AT29)</f>
        <v>70165</v>
      </c>
      <c r="BB29" s="53" t="n">
        <v>482131</v>
      </c>
      <c r="BG29" s="111"/>
      <c r="BL29" s="110"/>
      <c r="BM29" s="111"/>
      <c r="CA29" s="111"/>
      <c r="CB29" s="112"/>
      <c r="CC29" s="110"/>
      <c r="CD29" s="111"/>
      <c r="CF29" s="53" t="n">
        <f aca="false">(B29+S29)/1000</f>
        <v>4347.02803448276</v>
      </c>
    </row>
    <row r="30" customFormat="false" ht="12.75" hidden="false" customHeight="false" outlineLevel="0" collapsed="false">
      <c r="A30" s="103" t="n">
        <v>36373</v>
      </c>
      <c r="B30" s="104" t="n">
        <v>2706516</v>
      </c>
      <c r="C30" s="104"/>
      <c r="D30" s="104"/>
      <c r="E30" s="104"/>
      <c r="F30" s="105" t="n">
        <v>515452</v>
      </c>
      <c r="G30" s="104" t="n">
        <v>569613</v>
      </c>
      <c r="H30" s="104" t="n">
        <v>626484</v>
      </c>
      <c r="I30" s="104"/>
      <c r="J30" s="104" t="n">
        <v>483387</v>
      </c>
      <c r="K30" s="104" t="n">
        <v>267581</v>
      </c>
      <c r="L30" s="104"/>
      <c r="M30" s="104"/>
      <c r="N30" s="106" t="n">
        <v>264097</v>
      </c>
      <c r="O30" s="107" t="n">
        <f aca="false">SUM(I30:K30)</f>
        <v>750968</v>
      </c>
      <c r="P30" s="104" t="n">
        <f aca="false">SUM(F30:N30)</f>
        <v>2726614</v>
      </c>
      <c r="Q30" s="105" t="n">
        <f aca="false">P30-B30</f>
        <v>20098</v>
      </c>
      <c r="R30" s="108" t="n">
        <v>78044000</v>
      </c>
      <c r="S30" s="104" t="n">
        <v>1901036</v>
      </c>
      <c r="T30" s="104"/>
      <c r="U30" s="104"/>
      <c r="V30" s="104"/>
      <c r="W30" s="104" t="n">
        <v>38071</v>
      </c>
      <c r="X30" s="104" t="n">
        <f aca="false">K30</f>
        <v>267581</v>
      </c>
      <c r="Y30" s="104" t="n">
        <v>4000</v>
      </c>
      <c r="Z30" s="104" t="n">
        <f aca="false">S30+SUM(W30:Y30)</f>
        <v>2210688</v>
      </c>
      <c r="AA30" s="105" t="n">
        <v>213286</v>
      </c>
      <c r="AB30" s="104" t="n">
        <v>26321</v>
      </c>
      <c r="AC30" s="104" t="n">
        <v>6321</v>
      </c>
      <c r="AD30" s="104" t="n">
        <f aca="false">SUM(AA30:AC30)</f>
        <v>245928</v>
      </c>
      <c r="AE30" s="104" t="n">
        <v>1788821</v>
      </c>
      <c r="AF30" s="104" t="n">
        <v>134179</v>
      </c>
      <c r="AG30" s="109" t="n">
        <f aca="false">SUM(AD30:AF30)</f>
        <v>2168928</v>
      </c>
      <c r="AH30" s="104"/>
      <c r="AI30" s="108"/>
      <c r="AM30" s="53" t="n">
        <v>178722</v>
      </c>
      <c r="AQ30" s="53" t="n">
        <v>72899</v>
      </c>
      <c r="AT30" s="110"/>
      <c r="AU30" s="123" t="n">
        <f aca="false">SUM(AQ30:AT30)</f>
        <v>72899</v>
      </c>
      <c r="BB30" s="53" t="n">
        <v>519232</v>
      </c>
      <c r="BG30" s="111"/>
      <c r="BL30" s="110"/>
      <c r="BM30" s="111"/>
      <c r="CA30" s="111"/>
      <c r="CB30" s="112"/>
      <c r="CC30" s="110"/>
      <c r="CD30" s="111"/>
      <c r="CF30" s="53" t="n">
        <f aca="false">(B30+S30)/1000</f>
        <v>4607.552</v>
      </c>
    </row>
    <row r="31" customFormat="false" ht="12.75" hidden="false" customHeight="false" outlineLevel="0" collapsed="false">
      <c r="A31" s="103" t="n">
        <v>36404</v>
      </c>
      <c r="B31" s="104" t="n">
        <v>2645233</v>
      </c>
      <c r="C31" s="104"/>
      <c r="D31" s="104"/>
      <c r="E31" s="104"/>
      <c r="F31" s="105" t="n">
        <v>509567</v>
      </c>
      <c r="G31" s="104" t="n">
        <v>810300</v>
      </c>
      <c r="H31" s="104" t="n">
        <v>677400</v>
      </c>
      <c r="I31" s="104"/>
      <c r="J31" s="104" t="n">
        <v>417833</v>
      </c>
      <c r="K31" s="104" t="n">
        <v>254300</v>
      </c>
      <c r="L31" s="104"/>
      <c r="M31" s="104"/>
      <c r="N31" s="106" t="n">
        <v>259800</v>
      </c>
      <c r="O31" s="107" t="n">
        <f aca="false">SUM(I31:K31)</f>
        <v>672133</v>
      </c>
      <c r="P31" s="104" t="n">
        <f aca="false">SUM(F31:N31)</f>
        <v>2929200</v>
      </c>
      <c r="Q31" s="105" t="n">
        <f aca="false">P31-B31</f>
        <v>283967</v>
      </c>
      <c r="R31" s="108" t="n">
        <v>86618000</v>
      </c>
      <c r="S31" s="104" t="n">
        <v>1983586</v>
      </c>
      <c r="T31" s="104"/>
      <c r="U31" s="104"/>
      <c r="V31" s="104"/>
      <c r="W31" s="104" t="n">
        <v>40241</v>
      </c>
      <c r="X31" s="104" t="n">
        <f aca="false">K31</f>
        <v>254300</v>
      </c>
      <c r="Y31" s="104" t="n">
        <v>4103</v>
      </c>
      <c r="Z31" s="104" t="n">
        <f aca="false">S31+SUM(W31:Y31)</f>
        <v>2282230</v>
      </c>
      <c r="AA31" s="105" t="n">
        <v>305207</v>
      </c>
      <c r="AB31" s="104" t="n">
        <v>75414</v>
      </c>
      <c r="AC31" s="104" t="n">
        <v>19655</v>
      </c>
      <c r="AD31" s="104" t="n">
        <f aca="false">SUM(AA31:AC31)</f>
        <v>400276</v>
      </c>
      <c r="AE31" s="104" t="n">
        <v>1851897</v>
      </c>
      <c r="AF31" s="104" t="n">
        <v>131759</v>
      </c>
      <c r="AG31" s="109" t="n">
        <f aca="false">SUM(AD31:AF31)</f>
        <v>2383932</v>
      </c>
      <c r="AH31" s="104"/>
      <c r="AI31" s="108"/>
      <c r="AM31" s="53" t="n">
        <v>103390</v>
      </c>
      <c r="AQ31" s="53" t="n">
        <v>66734</v>
      </c>
      <c r="AT31" s="110"/>
      <c r="AU31" s="123" t="n">
        <f aca="false">SUM(AQ31:AT31)</f>
        <v>66734</v>
      </c>
      <c r="BB31" s="53" t="n">
        <v>466729</v>
      </c>
      <c r="BG31" s="111"/>
      <c r="BL31" s="110"/>
      <c r="BM31" s="111"/>
      <c r="CA31" s="111"/>
      <c r="CB31" s="112"/>
      <c r="CC31" s="110"/>
      <c r="CD31" s="111"/>
      <c r="CF31" s="53" t="n">
        <f aca="false">(B31+S31)/1000</f>
        <v>4628.819</v>
      </c>
    </row>
    <row r="32" customFormat="false" ht="12.75" hidden="false" customHeight="false" outlineLevel="0" collapsed="false">
      <c r="A32" s="113" t="n">
        <v>36434</v>
      </c>
      <c r="B32" s="114" t="n">
        <v>2964097</v>
      </c>
      <c r="C32" s="114"/>
      <c r="D32" s="114"/>
      <c r="E32" s="114"/>
      <c r="F32" s="115" t="n">
        <v>477806</v>
      </c>
      <c r="G32" s="114" t="n">
        <v>1037419</v>
      </c>
      <c r="H32" s="114" t="n">
        <v>721645</v>
      </c>
      <c r="I32" s="114"/>
      <c r="J32" s="114" t="n">
        <v>389774</v>
      </c>
      <c r="K32" s="114" t="n">
        <v>194419</v>
      </c>
      <c r="L32" s="114"/>
      <c r="M32" s="114"/>
      <c r="N32" s="116" t="n">
        <v>255903</v>
      </c>
      <c r="O32" s="117" t="n">
        <f aca="false">SUM(I32:K32)</f>
        <v>584193</v>
      </c>
      <c r="P32" s="114" t="n">
        <f aca="false">SUM(F32:N32)</f>
        <v>3076966</v>
      </c>
      <c r="Q32" s="115" t="n">
        <f aca="false">P32-B32</f>
        <v>112869</v>
      </c>
      <c r="R32" s="118" t="n">
        <v>89228000</v>
      </c>
      <c r="S32" s="114" t="n">
        <v>2175452</v>
      </c>
      <c r="T32" s="114"/>
      <c r="U32" s="114"/>
      <c r="V32" s="114"/>
      <c r="W32" s="114" t="n">
        <v>42355</v>
      </c>
      <c r="X32" s="114" t="n">
        <f aca="false">K32</f>
        <v>194419</v>
      </c>
      <c r="Y32" s="114" t="n">
        <v>7161</v>
      </c>
      <c r="Z32" s="114" t="n">
        <f aca="false">S32+SUM(W32:Y32)</f>
        <v>2419387</v>
      </c>
      <c r="AA32" s="115" t="n">
        <v>393516</v>
      </c>
      <c r="AB32" s="114" t="n">
        <v>125097</v>
      </c>
      <c r="AC32" s="114" t="n">
        <v>65355</v>
      </c>
      <c r="AD32" s="114" t="n">
        <f aca="false">SUM(AA32:AC32)</f>
        <v>583968</v>
      </c>
      <c r="AE32" s="114" t="n">
        <v>1840387</v>
      </c>
      <c r="AF32" s="114" t="n">
        <v>139935</v>
      </c>
      <c r="AG32" s="119" t="n">
        <f aca="false">SUM(AD32:AF32)</f>
        <v>2564290</v>
      </c>
      <c r="AH32" s="114"/>
      <c r="AI32" s="118"/>
      <c r="AJ32" s="120"/>
      <c r="AK32" s="120"/>
      <c r="AL32" s="120"/>
      <c r="AM32" s="120" t="n">
        <v>38815</v>
      </c>
      <c r="AN32" s="120"/>
      <c r="AO32" s="120"/>
      <c r="AP32" s="120"/>
      <c r="AQ32" s="120" t="n">
        <v>87188</v>
      </c>
      <c r="AR32" s="120"/>
      <c r="AS32" s="120"/>
      <c r="AT32" s="120"/>
      <c r="AU32" s="124" t="n">
        <f aca="false">SUM(AQ32:AT32)</f>
        <v>87188</v>
      </c>
      <c r="AV32" s="120"/>
      <c r="AW32" s="120"/>
      <c r="AX32" s="120"/>
      <c r="AY32" s="120"/>
      <c r="AZ32" s="120"/>
      <c r="BA32" s="120"/>
      <c r="BB32" s="120" t="n">
        <v>533371</v>
      </c>
      <c r="BC32" s="114"/>
      <c r="BD32" s="120"/>
      <c r="BE32" s="120"/>
      <c r="BF32" s="120"/>
      <c r="BG32" s="121"/>
      <c r="BH32" s="120"/>
      <c r="BI32" s="120"/>
      <c r="BJ32" s="120"/>
      <c r="BK32" s="120"/>
      <c r="BL32" s="120"/>
      <c r="BM32" s="121"/>
      <c r="BN32" s="120"/>
      <c r="BO32" s="114"/>
      <c r="BP32" s="114"/>
      <c r="BQ32" s="114"/>
      <c r="BR32" s="120"/>
      <c r="BS32" s="120"/>
      <c r="BT32" s="120"/>
      <c r="BU32" s="120"/>
      <c r="BV32" s="120"/>
      <c r="BW32" s="120"/>
      <c r="BX32" s="120"/>
      <c r="BY32" s="120"/>
      <c r="BZ32" s="120"/>
      <c r="CA32" s="121"/>
      <c r="CB32" s="122"/>
      <c r="CC32" s="120"/>
      <c r="CD32" s="121"/>
      <c r="CF32" s="53" t="n">
        <f aca="false">(B32+S32)/1000</f>
        <v>5139.549</v>
      </c>
    </row>
    <row r="33" customFormat="false" ht="12.75" hidden="false" customHeight="false" outlineLevel="0" collapsed="false">
      <c r="A33" s="103" t="n">
        <v>36465</v>
      </c>
      <c r="B33" s="104" t="n">
        <v>2738600</v>
      </c>
      <c r="C33" s="104"/>
      <c r="D33" s="104"/>
      <c r="E33" s="104"/>
      <c r="F33" s="105" t="n">
        <v>513033</v>
      </c>
      <c r="G33" s="104" t="n">
        <v>943800</v>
      </c>
      <c r="H33" s="104" t="n">
        <v>722433</v>
      </c>
      <c r="I33" s="104"/>
      <c r="J33" s="104" t="n">
        <v>329067</v>
      </c>
      <c r="K33" s="104" t="n">
        <v>110800</v>
      </c>
      <c r="L33" s="104"/>
      <c r="M33" s="104"/>
      <c r="N33" s="106" t="n">
        <v>261500</v>
      </c>
      <c r="O33" s="107" t="n">
        <f aca="false">SUM(I33:K33)</f>
        <v>439867</v>
      </c>
      <c r="P33" s="104" t="n">
        <f aca="false">SUM(F33:N33)</f>
        <v>2880633</v>
      </c>
      <c r="Q33" s="105" t="n">
        <f aca="false">P33-B33</f>
        <v>142033</v>
      </c>
      <c r="R33" s="108" t="n">
        <v>92944000</v>
      </c>
      <c r="S33" s="104" t="n">
        <v>2223552</v>
      </c>
      <c r="T33" s="104"/>
      <c r="U33" s="104"/>
      <c r="V33" s="104"/>
      <c r="W33" s="104" t="n">
        <v>41828</v>
      </c>
      <c r="X33" s="104" t="n">
        <f aca="false">K33</f>
        <v>110800</v>
      </c>
      <c r="Y33" s="104" t="n">
        <v>12241</v>
      </c>
      <c r="Z33" s="104" t="n">
        <f aca="false">S33+SUM(W33:Y33)</f>
        <v>2388421</v>
      </c>
      <c r="AA33" s="105" t="n">
        <v>328517</v>
      </c>
      <c r="AB33" s="104" t="n">
        <v>162621</v>
      </c>
      <c r="AC33" s="104" t="n">
        <v>110828</v>
      </c>
      <c r="AD33" s="104" t="n">
        <f aca="false">SUM(AA33:AC33)</f>
        <v>601966</v>
      </c>
      <c r="AE33" s="104" t="n">
        <v>1751724</v>
      </c>
      <c r="AF33" s="104" t="n">
        <v>138862</v>
      </c>
      <c r="AG33" s="109" t="n">
        <f aca="false">SUM(AD33:AF33)</f>
        <v>2492552</v>
      </c>
      <c r="AH33" s="104"/>
      <c r="AI33" s="108"/>
      <c r="AM33" s="53" t="n">
        <v>48605</v>
      </c>
      <c r="AQ33" s="53" t="n">
        <v>104270</v>
      </c>
      <c r="AT33" s="110"/>
      <c r="AU33" s="123" t="n">
        <f aca="false">SUM(AQ33:AT33)</f>
        <v>104270</v>
      </c>
      <c r="BB33" s="53" t="n">
        <v>454572</v>
      </c>
      <c r="BC33" s="104"/>
      <c r="BG33" s="111"/>
      <c r="BL33" s="110"/>
      <c r="BM33" s="111"/>
      <c r="BO33" s="104"/>
      <c r="BP33" s="104" t="n">
        <v>145931</v>
      </c>
      <c r="BQ33" s="104"/>
      <c r="BV33" s="53" t="n">
        <v>509098</v>
      </c>
      <c r="CA33" s="111"/>
      <c r="CB33" s="112"/>
      <c r="CC33" s="110"/>
      <c r="CD33" s="111"/>
      <c r="CF33" s="53" t="n">
        <f aca="false">(B33+S33)/1000</f>
        <v>4962.152</v>
      </c>
    </row>
    <row r="34" customFormat="false" ht="12.75" hidden="false" customHeight="false" outlineLevel="0" collapsed="false">
      <c r="A34" s="103" t="n">
        <v>36495</v>
      </c>
      <c r="B34" s="104" t="n">
        <v>3114903</v>
      </c>
      <c r="C34" s="104"/>
      <c r="D34" s="104"/>
      <c r="E34" s="104"/>
      <c r="F34" s="105" t="n">
        <v>469904</v>
      </c>
      <c r="G34" s="104" t="n">
        <v>936063</v>
      </c>
      <c r="H34" s="104" t="n">
        <v>695831</v>
      </c>
      <c r="I34" s="104"/>
      <c r="J34" s="104" t="n">
        <v>161983</v>
      </c>
      <c r="K34" s="104" t="n">
        <v>137157</v>
      </c>
      <c r="L34" s="104"/>
      <c r="M34" s="104"/>
      <c r="N34" s="106" t="n">
        <v>265056</v>
      </c>
      <c r="O34" s="107" t="n">
        <f aca="false">SUM(I34:K34)</f>
        <v>299140</v>
      </c>
      <c r="P34" s="104" t="n">
        <f aca="false">SUM(F34:N34)</f>
        <v>2665994</v>
      </c>
      <c r="Q34" s="105" t="n">
        <f aca="false">P34-B34</f>
        <v>-448909</v>
      </c>
      <c r="R34" s="108" t="n">
        <v>78580000</v>
      </c>
      <c r="S34" s="104" t="n">
        <v>2764258</v>
      </c>
      <c r="T34" s="104"/>
      <c r="U34" s="104"/>
      <c r="V34" s="104"/>
      <c r="W34" s="104" t="n">
        <v>43323</v>
      </c>
      <c r="X34" s="104" t="n">
        <f aca="false">K34</f>
        <v>137157</v>
      </c>
      <c r="Y34" s="104" t="n">
        <v>18903</v>
      </c>
      <c r="Z34" s="104" t="n">
        <f aca="false">S34+SUM(W34:Y34)</f>
        <v>2963641</v>
      </c>
      <c r="AA34" s="105" t="n">
        <v>353387</v>
      </c>
      <c r="AB34" s="104" t="n">
        <v>183000</v>
      </c>
      <c r="AC34" s="104" t="n">
        <v>169097</v>
      </c>
      <c r="AD34" s="104" t="n">
        <f aca="false">SUM(AA34:AC34)</f>
        <v>705484</v>
      </c>
      <c r="AE34" s="104" t="n">
        <v>1727290</v>
      </c>
      <c r="AF34" s="104" t="n">
        <v>151129</v>
      </c>
      <c r="AG34" s="109" t="n">
        <f aca="false">SUM(AD34:AF34)</f>
        <v>2583903</v>
      </c>
      <c r="AH34" s="104"/>
      <c r="AI34" s="108"/>
      <c r="AM34" s="125" t="n">
        <v>78209</v>
      </c>
      <c r="AQ34" s="125" t="n">
        <v>139672</v>
      </c>
      <c r="AT34" s="110"/>
      <c r="AU34" s="123" t="n">
        <f aca="false">SUM(AQ34:AT34)</f>
        <v>139672</v>
      </c>
      <c r="BA34" s="125" t="n">
        <v>88517</v>
      </c>
      <c r="BB34" s="125" t="n">
        <v>640923</v>
      </c>
      <c r="BC34" s="107"/>
      <c r="BG34" s="111"/>
      <c r="BL34" s="110"/>
      <c r="BM34" s="111"/>
      <c r="BO34" s="104"/>
      <c r="BP34" s="104" t="n">
        <v>200931</v>
      </c>
      <c r="BQ34" s="104"/>
      <c r="BV34" s="53" t="n">
        <v>492467</v>
      </c>
      <c r="CA34" s="111"/>
      <c r="CB34" s="112"/>
      <c r="CC34" s="110"/>
      <c r="CD34" s="111"/>
      <c r="CF34" s="53" t="n">
        <f aca="false">(B34+S34)/1000</f>
        <v>5879.161</v>
      </c>
    </row>
    <row r="35" customFormat="false" ht="12.75" hidden="false" customHeight="false" outlineLevel="0" collapsed="false">
      <c r="A35" s="103" t="n">
        <v>36526</v>
      </c>
      <c r="B35" s="104" t="n">
        <v>3123484</v>
      </c>
      <c r="C35" s="104"/>
      <c r="D35" s="104"/>
      <c r="E35" s="104"/>
      <c r="F35" s="105" t="n">
        <v>530097</v>
      </c>
      <c r="G35" s="104" t="n">
        <v>871548</v>
      </c>
      <c r="H35" s="104" t="n">
        <v>676968</v>
      </c>
      <c r="I35" s="104"/>
      <c r="J35" s="104" t="n">
        <v>197065</v>
      </c>
      <c r="K35" s="104" t="n">
        <v>78226</v>
      </c>
      <c r="L35" s="104"/>
      <c r="M35" s="104"/>
      <c r="N35" s="106" t="n">
        <v>257645</v>
      </c>
      <c r="O35" s="107" t="n">
        <f aca="false">SUM(I35:K35)</f>
        <v>275291</v>
      </c>
      <c r="P35" s="104" t="n">
        <f aca="false">SUM(F35:N35)</f>
        <v>2611549</v>
      </c>
      <c r="Q35" s="105" t="n">
        <f aca="false">P35-B35</f>
        <v>-511935</v>
      </c>
      <c r="R35" s="108" t="n">
        <v>62970000</v>
      </c>
      <c r="S35" s="104" t="n">
        <v>2630774</v>
      </c>
      <c r="T35" s="104"/>
      <c r="U35" s="104"/>
      <c r="V35" s="104"/>
      <c r="W35" s="104" t="n">
        <v>41452</v>
      </c>
      <c r="X35" s="104" t="n">
        <f aca="false">K35</f>
        <v>78226</v>
      </c>
      <c r="Y35" s="104" t="n">
        <v>16000</v>
      </c>
      <c r="Z35" s="104" t="n">
        <f aca="false">S35+SUM(W35:Y35)</f>
        <v>2766452</v>
      </c>
      <c r="AA35" s="105" t="n">
        <v>327516</v>
      </c>
      <c r="AB35" s="104" t="n">
        <v>134774</v>
      </c>
      <c r="AC35" s="104" t="n">
        <v>104419</v>
      </c>
      <c r="AD35" s="104" t="n">
        <f aca="false">SUM(AA35:AC35)</f>
        <v>566709</v>
      </c>
      <c r="AE35" s="104" t="n">
        <v>1680452</v>
      </c>
      <c r="AF35" s="104" t="n">
        <v>153065</v>
      </c>
      <c r="AG35" s="109" t="n">
        <f aca="false">SUM(AD35:AF35)</f>
        <v>2400226</v>
      </c>
      <c r="AH35" s="104"/>
      <c r="AI35" s="108"/>
      <c r="AM35" s="125" t="n">
        <v>66974</v>
      </c>
      <c r="AQ35" s="125" t="n">
        <v>113367</v>
      </c>
      <c r="AT35" s="110"/>
      <c r="AU35" s="123" t="n">
        <f aca="false">SUM(AQ35:AT35)</f>
        <v>113367</v>
      </c>
      <c r="BA35" s="125" t="n">
        <v>117278</v>
      </c>
      <c r="BB35" s="125" t="n">
        <v>616728</v>
      </c>
      <c r="BC35" s="107"/>
      <c r="BG35" s="111"/>
      <c r="BL35" s="110"/>
      <c r="BM35" s="111"/>
      <c r="BO35" s="104"/>
      <c r="BP35" s="104" t="n">
        <v>223117</v>
      </c>
      <c r="BQ35" s="104"/>
      <c r="BV35" s="53" t="n">
        <v>551215</v>
      </c>
      <c r="CA35" s="111"/>
      <c r="CB35" s="112"/>
      <c r="CC35" s="110"/>
      <c r="CD35" s="111"/>
      <c r="CF35" s="53" t="n">
        <f aca="false">(B35+S35)/1000</f>
        <v>5754.258</v>
      </c>
    </row>
    <row r="36" customFormat="false" ht="12.75" hidden="false" customHeight="false" outlineLevel="0" collapsed="false">
      <c r="A36" s="103" t="n">
        <v>36557</v>
      </c>
      <c r="B36" s="104" t="n">
        <v>3069448</v>
      </c>
      <c r="C36" s="104"/>
      <c r="D36" s="104"/>
      <c r="E36" s="104"/>
      <c r="F36" s="105" t="n">
        <v>535103</v>
      </c>
      <c r="G36" s="104" t="n">
        <v>657034</v>
      </c>
      <c r="H36" s="104" t="n">
        <v>674586</v>
      </c>
      <c r="I36" s="104"/>
      <c r="J36" s="104" t="n">
        <v>275966</v>
      </c>
      <c r="K36" s="104" t="n">
        <v>163931</v>
      </c>
      <c r="L36" s="104"/>
      <c r="M36" s="104"/>
      <c r="N36" s="106" t="n">
        <v>269069</v>
      </c>
      <c r="O36" s="107" t="n">
        <f aca="false">SUM(I36:K36)</f>
        <v>439897</v>
      </c>
      <c r="P36" s="104" t="n">
        <f aca="false">SUM(F36:N36)</f>
        <v>2575689</v>
      </c>
      <c r="Q36" s="105" t="n">
        <f aca="false">P36-B36</f>
        <v>-493759</v>
      </c>
      <c r="R36" s="108" t="n">
        <v>48405000</v>
      </c>
      <c r="S36" s="104" t="n">
        <v>2454207</v>
      </c>
      <c r="T36" s="104"/>
      <c r="U36" s="104"/>
      <c r="V36" s="104"/>
      <c r="W36" s="104" t="n">
        <v>41172</v>
      </c>
      <c r="X36" s="104" t="n">
        <f aca="false">K36</f>
        <v>163931</v>
      </c>
      <c r="Y36" s="104" t="n">
        <v>15897</v>
      </c>
      <c r="Z36" s="104" t="n">
        <f aca="false">S36+SUM(W36:Y36)</f>
        <v>2675207</v>
      </c>
      <c r="AA36" s="105" t="n">
        <v>285345</v>
      </c>
      <c r="AB36" s="104" t="n">
        <v>134759</v>
      </c>
      <c r="AC36" s="104" t="n">
        <v>154724</v>
      </c>
      <c r="AD36" s="104" t="n">
        <f aca="false">SUM(AA36:AC36)</f>
        <v>574828</v>
      </c>
      <c r="AE36" s="104" t="n">
        <v>1744103</v>
      </c>
      <c r="AF36" s="104" t="n">
        <v>157586</v>
      </c>
      <c r="AG36" s="109" t="n">
        <f aca="false">SUM(AD36:AF36)</f>
        <v>2476517</v>
      </c>
      <c r="AH36" s="104"/>
      <c r="AI36" s="108"/>
      <c r="AM36" s="125" t="n">
        <v>58385</v>
      </c>
      <c r="AQ36" s="125" t="n">
        <v>110754</v>
      </c>
      <c r="AT36" s="110"/>
      <c r="AU36" s="123" t="n">
        <f aca="false">SUM(AQ36:AT36)</f>
        <v>110754</v>
      </c>
      <c r="BA36" s="125" t="n">
        <v>133222</v>
      </c>
      <c r="BB36" s="125" t="n">
        <v>535709</v>
      </c>
      <c r="BC36" s="107"/>
      <c r="BG36" s="111"/>
      <c r="BL36" s="110"/>
      <c r="BM36" s="111"/>
      <c r="BO36" s="104"/>
      <c r="BP36" s="104" t="n">
        <v>155633</v>
      </c>
      <c r="BQ36" s="104"/>
      <c r="BV36" s="53" t="n">
        <v>545096</v>
      </c>
      <c r="CA36" s="111"/>
      <c r="CB36" s="112"/>
      <c r="CC36" s="110"/>
      <c r="CD36" s="111"/>
      <c r="CF36" s="53" t="n">
        <f aca="false">(B36+S36)/1000</f>
        <v>5523.655</v>
      </c>
    </row>
    <row r="37" customFormat="false" ht="12.75" hidden="false" customHeight="false" outlineLevel="0" collapsed="false">
      <c r="A37" s="113" t="n">
        <v>36586</v>
      </c>
      <c r="B37" s="114" t="n">
        <v>2825355</v>
      </c>
      <c r="C37" s="114"/>
      <c r="D37" s="114"/>
      <c r="E37" s="114"/>
      <c r="F37" s="115" t="n">
        <v>527710</v>
      </c>
      <c r="G37" s="114" t="n">
        <v>865516</v>
      </c>
      <c r="H37" s="114" t="n">
        <v>684710</v>
      </c>
      <c r="I37" s="114"/>
      <c r="J37" s="114" t="n">
        <v>349645</v>
      </c>
      <c r="K37" s="114" t="n">
        <v>223226</v>
      </c>
      <c r="L37" s="114"/>
      <c r="M37" s="114"/>
      <c r="N37" s="116" t="n">
        <v>249968</v>
      </c>
      <c r="O37" s="117" t="n">
        <f aca="false">SUM(I37:K37)</f>
        <v>572871</v>
      </c>
      <c r="P37" s="114" t="n">
        <f aca="false">SUM(F37:N37)</f>
        <v>2900775</v>
      </c>
      <c r="Q37" s="115" t="n">
        <f aca="false">P37-B37</f>
        <v>75420</v>
      </c>
      <c r="R37" s="118" t="n">
        <v>49222000</v>
      </c>
      <c r="S37" s="114" t="n">
        <v>2118097</v>
      </c>
      <c r="T37" s="114"/>
      <c r="U37" s="114"/>
      <c r="V37" s="114"/>
      <c r="W37" s="114" t="n">
        <v>41677</v>
      </c>
      <c r="X37" s="114" t="n">
        <f aca="false">K37</f>
        <v>223226</v>
      </c>
      <c r="Y37" s="114" t="n">
        <v>13000</v>
      </c>
      <c r="Z37" s="114" t="n">
        <f aca="false">S37+SUM(W37:Y37)</f>
        <v>2396000</v>
      </c>
      <c r="AA37" s="115" t="n">
        <v>256774</v>
      </c>
      <c r="AB37" s="114" t="n">
        <v>179000</v>
      </c>
      <c r="AC37" s="114" t="n">
        <v>143516</v>
      </c>
      <c r="AD37" s="114" t="n">
        <f aca="false">SUM(AA37:AC37)</f>
        <v>579290</v>
      </c>
      <c r="AE37" s="114" t="n">
        <v>1790839</v>
      </c>
      <c r="AF37" s="114" t="n">
        <v>160484</v>
      </c>
      <c r="AG37" s="119" t="n">
        <f aca="false">SUM(AD37:AF37)</f>
        <v>2530613</v>
      </c>
      <c r="AH37" s="114"/>
      <c r="AI37" s="118"/>
      <c r="AJ37" s="120"/>
      <c r="AK37" s="120"/>
      <c r="AL37" s="120"/>
      <c r="AM37" s="126" t="n">
        <v>62240</v>
      </c>
      <c r="AN37" s="120"/>
      <c r="AO37" s="120"/>
      <c r="AP37" s="120"/>
      <c r="AQ37" s="126" t="n">
        <v>117376</v>
      </c>
      <c r="AR37" s="120"/>
      <c r="AS37" s="120"/>
      <c r="AT37" s="120"/>
      <c r="AU37" s="124" t="n">
        <f aca="false">SUM(AQ37:AT37)</f>
        <v>117376</v>
      </c>
      <c r="AV37" s="120"/>
      <c r="AW37" s="120"/>
      <c r="AX37" s="120"/>
      <c r="AY37" s="120"/>
      <c r="AZ37" s="120"/>
      <c r="BA37" s="126" t="n">
        <v>130551</v>
      </c>
      <c r="BB37" s="126" t="n">
        <v>453081</v>
      </c>
      <c r="BC37" s="117"/>
      <c r="BD37" s="120"/>
      <c r="BE37" s="120"/>
      <c r="BF37" s="120"/>
      <c r="BG37" s="121"/>
      <c r="BH37" s="120"/>
      <c r="BI37" s="120"/>
      <c r="BJ37" s="120"/>
      <c r="BK37" s="120"/>
      <c r="BL37" s="120"/>
      <c r="BM37" s="121"/>
      <c r="BN37" s="120"/>
      <c r="BO37" s="114"/>
      <c r="BP37" s="114" t="n">
        <v>157573</v>
      </c>
      <c r="BQ37" s="114"/>
      <c r="BR37" s="120"/>
      <c r="BS37" s="120"/>
      <c r="BT37" s="120"/>
      <c r="BU37" s="120"/>
      <c r="BV37" s="120" t="n">
        <v>499623</v>
      </c>
      <c r="BW37" s="120"/>
      <c r="BX37" s="120"/>
      <c r="BY37" s="120"/>
      <c r="BZ37" s="120"/>
      <c r="CA37" s="121"/>
      <c r="CB37" s="122"/>
      <c r="CC37" s="120"/>
      <c r="CD37" s="121"/>
      <c r="CF37" s="53" t="n">
        <f aca="false">(B37+S37)/1000</f>
        <v>4943.452</v>
      </c>
    </row>
    <row r="38" customFormat="false" ht="12.75" hidden="false" customHeight="false" outlineLevel="0" collapsed="false">
      <c r="A38" s="103" t="n">
        <v>36617</v>
      </c>
      <c r="B38" s="104" t="n">
        <v>2422967</v>
      </c>
      <c r="C38" s="104"/>
      <c r="D38" s="107" t="n">
        <f aca="false">B38-B26</f>
        <v>-378300</v>
      </c>
      <c r="E38" s="104"/>
      <c r="F38" s="105" t="n">
        <v>531633</v>
      </c>
      <c r="G38" s="104" t="n">
        <v>778567</v>
      </c>
      <c r="H38" s="104" t="n">
        <v>608867</v>
      </c>
      <c r="I38" s="104"/>
      <c r="J38" s="104" t="n">
        <v>461900</v>
      </c>
      <c r="K38" s="104" t="n">
        <v>188200</v>
      </c>
      <c r="L38" s="104"/>
      <c r="M38" s="104"/>
      <c r="N38" s="106" t="n">
        <v>245300</v>
      </c>
      <c r="O38" s="107" t="n">
        <f aca="false">SUM(I38:K38)</f>
        <v>650100</v>
      </c>
      <c r="P38" s="104" t="n">
        <f aca="false">SUM(F38:N38)</f>
        <v>2814467</v>
      </c>
      <c r="Q38" s="105" t="n">
        <f aca="false">P38-B38</f>
        <v>391500</v>
      </c>
      <c r="R38" s="108" t="n">
        <v>60911000</v>
      </c>
      <c r="S38" s="104" t="n">
        <v>1763167</v>
      </c>
      <c r="T38" s="104"/>
      <c r="U38" s="104"/>
      <c r="V38" s="104"/>
      <c r="W38" s="104" t="n">
        <v>37033</v>
      </c>
      <c r="X38" s="104" t="n">
        <f aca="false">K38</f>
        <v>188200</v>
      </c>
      <c r="Y38" s="104" t="n">
        <v>12800</v>
      </c>
      <c r="Z38" s="104" t="n">
        <f aca="false">S38+SUM(W38:Y38)</f>
        <v>2001200</v>
      </c>
      <c r="AA38" s="105" t="n">
        <v>246733</v>
      </c>
      <c r="AB38" s="104" t="n">
        <v>74667</v>
      </c>
      <c r="AC38" s="104" t="n">
        <v>51200</v>
      </c>
      <c r="AD38" s="104" t="n">
        <f aca="false">SUM(AA38:AC38)</f>
        <v>372600</v>
      </c>
      <c r="AE38" s="104" t="n">
        <v>1774267</v>
      </c>
      <c r="AF38" s="104" t="n">
        <v>160067</v>
      </c>
      <c r="AG38" s="109" t="n">
        <f aca="false">SUM(AD38:AF38)</f>
        <v>2306934</v>
      </c>
      <c r="AH38" s="104"/>
      <c r="AI38" s="108"/>
      <c r="AM38" s="125" t="n">
        <v>53057</v>
      </c>
      <c r="AQ38" s="125" t="n">
        <v>109691</v>
      </c>
      <c r="AT38" s="110"/>
      <c r="AU38" s="123" t="n">
        <f aca="false">SUM(AQ38:AT38)</f>
        <v>109691</v>
      </c>
      <c r="BA38" s="125" t="n">
        <v>109780</v>
      </c>
      <c r="BB38" s="125" t="n">
        <v>452600</v>
      </c>
      <c r="BC38" s="107"/>
      <c r="BG38" s="111"/>
      <c r="BL38" s="110"/>
      <c r="BM38" s="111"/>
      <c r="BO38" s="104"/>
      <c r="BP38" s="104" t="n">
        <v>178718</v>
      </c>
      <c r="BQ38" s="104"/>
      <c r="BV38" s="53" t="n">
        <v>497366</v>
      </c>
      <c r="CA38" s="111"/>
      <c r="CB38" s="112"/>
      <c r="CC38" s="110"/>
      <c r="CD38" s="111"/>
      <c r="CF38" s="53" t="n">
        <f aca="false">(B38+S38)/1000</f>
        <v>4186.134</v>
      </c>
    </row>
    <row r="39" customFormat="false" ht="12.75" hidden="false" customHeight="false" outlineLevel="0" collapsed="false">
      <c r="A39" s="103" t="n">
        <v>36647</v>
      </c>
      <c r="B39" s="104" t="n">
        <v>2665677</v>
      </c>
      <c r="C39" s="104"/>
      <c r="D39" s="107" t="n">
        <f aca="false">B39-B27</f>
        <v>451516</v>
      </c>
      <c r="E39" s="104"/>
      <c r="F39" s="105" t="n">
        <v>522387</v>
      </c>
      <c r="G39" s="104" t="n">
        <v>651290</v>
      </c>
      <c r="H39" s="104" t="n">
        <v>663548</v>
      </c>
      <c r="I39" s="104"/>
      <c r="J39" s="104" t="n">
        <v>490516</v>
      </c>
      <c r="K39" s="104" t="n">
        <v>264613</v>
      </c>
      <c r="L39" s="104"/>
      <c r="M39" s="104"/>
      <c r="N39" s="106" t="n">
        <v>229613</v>
      </c>
      <c r="O39" s="107" t="n">
        <f aca="false">SUM(I39:K39)</f>
        <v>755129</v>
      </c>
      <c r="P39" s="104" t="n">
        <f aca="false">SUM(F39:N39)</f>
        <v>2821967</v>
      </c>
      <c r="Q39" s="105" t="n">
        <f aca="false">P39-B39</f>
        <v>156290</v>
      </c>
      <c r="R39" s="108" t="n">
        <v>65633000</v>
      </c>
      <c r="S39" s="104" t="n">
        <v>1902387</v>
      </c>
      <c r="T39" s="104"/>
      <c r="U39" s="104"/>
      <c r="V39" s="104"/>
      <c r="W39" s="104" t="n">
        <v>33710</v>
      </c>
      <c r="X39" s="104" t="n">
        <f aca="false">K39</f>
        <v>264613</v>
      </c>
      <c r="Y39" s="104" t="n">
        <v>6935</v>
      </c>
      <c r="Z39" s="104" t="n">
        <f aca="false">S39+SUM(W39:Y39)</f>
        <v>2207645</v>
      </c>
      <c r="AA39" s="105" t="n">
        <v>237677</v>
      </c>
      <c r="AB39" s="104" t="n">
        <v>132290</v>
      </c>
      <c r="AC39" s="104" t="n">
        <v>45323</v>
      </c>
      <c r="AD39" s="104" t="n">
        <f aca="false">SUM(AA39:AC39)</f>
        <v>415290</v>
      </c>
      <c r="AE39" s="104" t="n">
        <v>1864774</v>
      </c>
      <c r="AF39" s="104" t="n">
        <v>155581</v>
      </c>
      <c r="AG39" s="109" t="n">
        <f aca="false">SUM(AD39:AF39)</f>
        <v>2435645</v>
      </c>
      <c r="AH39" s="104"/>
      <c r="AI39" s="108"/>
      <c r="AM39" s="125" t="n">
        <v>50307</v>
      </c>
      <c r="AQ39" s="125" t="n">
        <v>121790</v>
      </c>
      <c r="AT39" s="127" t="n">
        <v>304732</v>
      </c>
      <c r="AU39" s="123" t="n">
        <f aca="false">SUM(AQ39:AT39)</f>
        <v>426522</v>
      </c>
      <c r="BA39" s="125" t="n">
        <v>170804</v>
      </c>
      <c r="BB39" s="125" t="n">
        <v>543734</v>
      </c>
      <c r="BC39" s="107"/>
      <c r="BG39" s="111"/>
      <c r="BJ39" s="125" t="n">
        <v>24513</v>
      </c>
      <c r="BL39" s="110"/>
      <c r="BM39" s="111"/>
      <c r="BN39" s="125" t="n">
        <v>726328</v>
      </c>
      <c r="BO39" s="125" t="n">
        <v>79139</v>
      </c>
      <c r="BP39" s="125" t="n">
        <v>180959</v>
      </c>
      <c r="BQ39" s="128"/>
      <c r="BR39" s="129" t="n">
        <f aca="false">AT39</f>
        <v>304732</v>
      </c>
      <c r="BS39" s="129" t="n">
        <f aca="false">BJ39</f>
        <v>24513</v>
      </c>
      <c r="BT39" s="125" t="n">
        <v>153242</v>
      </c>
      <c r="BV39" s="129" t="n">
        <v>499444</v>
      </c>
      <c r="BY39" s="129" t="n">
        <f aca="false">BN39+BO39+SUM(BR39:BT39)-BU39-BV39-BX39-BZ39-BP39</f>
        <v>117035</v>
      </c>
      <c r="BZ39" s="129" t="n">
        <f aca="false">J39</f>
        <v>490516</v>
      </c>
      <c r="CA39" s="108" t="n">
        <f aca="false">BU39+BV39+SUM(BX39:BZ39)</f>
        <v>1106995</v>
      </c>
      <c r="CB39" s="112"/>
      <c r="CC39" s="110"/>
      <c r="CD39" s="111"/>
      <c r="CF39" s="53" t="n">
        <f aca="false">(B39+S39)/1000</f>
        <v>4568.064</v>
      </c>
    </row>
    <row r="40" customFormat="false" ht="12.75" hidden="false" customHeight="false" outlineLevel="0" collapsed="false">
      <c r="A40" s="103" t="n">
        <v>36678</v>
      </c>
      <c r="B40" s="104" t="n">
        <v>3097900</v>
      </c>
      <c r="C40" s="104"/>
      <c r="D40" s="107" t="n">
        <f aca="false">B40-B28</f>
        <v>676300</v>
      </c>
      <c r="E40" s="104"/>
      <c r="F40" s="105" t="n">
        <v>520967</v>
      </c>
      <c r="G40" s="104" t="n">
        <v>963267</v>
      </c>
      <c r="H40" s="104" t="n">
        <v>696867</v>
      </c>
      <c r="I40" s="104"/>
      <c r="J40" s="104" t="n">
        <v>391067</v>
      </c>
      <c r="K40" s="104" t="n">
        <v>342500</v>
      </c>
      <c r="L40" s="104"/>
      <c r="M40" s="104"/>
      <c r="N40" s="106" t="n">
        <v>252067</v>
      </c>
      <c r="O40" s="107" t="n">
        <f aca="false">SUM(I40:K40)</f>
        <v>733567</v>
      </c>
      <c r="P40" s="104" t="n">
        <f aca="false">SUM(F40:N40)</f>
        <v>3166735</v>
      </c>
      <c r="Q40" s="105" t="n">
        <f aca="false">P40-B40</f>
        <v>68835</v>
      </c>
      <c r="R40" s="108" t="n">
        <v>67650000</v>
      </c>
      <c r="S40" s="104" t="n">
        <v>2096667</v>
      </c>
      <c r="T40" s="104"/>
      <c r="U40" s="104"/>
      <c r="V40" s="104"/>
      <c r="W40" s="104" t="n">
        <v>36233</v>
      </c>
      <c r="X40" s="104" t="n">
        <f aca="false">K40</f>
        <v>342500</v>
      </c>
      <c r="Y40" s="104" t="n">
        <v>5000</v>
      </c>
      <c r="Z40" s="104" t="n">
        <f aca="false">S40+SUM(W40:Y40)</f>
        <v>2480400</v>
      </c>
      <c r="AA40" s="105" t="n">
        <v>299700</v>
      </c>
      <c r="AB40" s="104" t="n">
        <v>259700</v>
      </c>
      <c r="AC40" s="104" t="n">
        <v>28800</v>
      </c>
      <c r="AD40" s="104" t="n">
        <f aca="false">SUM(AA40:AC40)</f>
        <v>588200</v>
      </c>
      <c r="AE40" s="104" t="n">
        <v>1852567</v>
      </c>
      <c r="AF40" s="104" t="n">
        <v>147167</v>
      </c>
      <c r="AG40" s="109" t="n">
        <f aca="false">SUM(AD40:AF40)</f>
        <v>2587934</v>
      </c>
      <c r="AH40" s="104"/>
      <c r="AI40" s="108"/>
      <c r="AM40" s="125" t="n">
        <v>40484</v>
      </c>
      <c r="AQ40" s="125" t="n">
        <v>96179</v>
      </c>
      <c r="AT40" s="127" t="n">
        <v>262286</v>
      </c>
      <c r="AU40" s="123" t="n">
        <f aca="false">SUM(AQ40:AT40)</f>
        <v>358465</v>
      </c>
      <c r="BA40" s="125" t="n">
        <v>150730</v>
      </c>
      <c r="BB40" s="125" t="n">
        <v>609197</v>
      </c>
      <c r="BC40" s="107"/>
      <c r="BG40" s="111"/>
      <c r="BJ40" s="125" t="n">
        <v>20091</v>
      </c>
      <c r="BL40" s="110"/>
      <c r="BM40" s="111"/>
      <c r="BN40" s="125" t="n">
        <v>693688</v>
      </c>
      <c r="BO40" s="125" t="n">
        <v>102717</v>
      </c>
      <c r="BP40" s="125" t="n">
        <v>223909</v>
      </c>
      <c r="BQ40" s="128"/>
      <c r="BR40" s="129" t="n">
        <f aca="false">AT40</f>
        <v>262286</v>
      </c>
      <c r="BS40" s="129" t="n">
        <f aca="false">BJ40</f>
        <v>20091</v>
      </c>
      <c r="BT40" s="125" t="n">
        <v>147188</v>
      </c>
      <c r="BV40" s="129" t="n">
        <v>510187</v>
      </c>
      <c r="BY40" s="129" t="n">
        <f aca="false">BN40+BO40+SUM(BR40:BT40)-BU40-BV40-BX40-BZ40-BP40</f>
        <v>100807</v>
      </c>
      <c r="BZ40" s="129" t="n">
        <f aca="false">J40</f>
        <v>391067</v>
      </c>
      <c r="CA40" s="108" t="n">
        <f aca="false">BU40+BV40+SUM(BX40:BZ40)</f>
        <v>1002061</v>
      </c>
      <c r="CB40" s="112"/>
      <c r="CC40" s="110"/>
      <c r="CD40" s="111"/>
      <c r="CF40" s="53" t="n">
        <f aca="false">(B40+S40)/1000</f>
        <v>5194.567</v>
      </c>
    </row>
    <row r="41" customFormat="false" ht="12.75" hidden="false" customHeight="false" outlineLevel="0" collapsed="false">
      <c r="A41" s="103" t="n">
        <v>36708</v>
      </c>
      <c r="B41" s="104" t="n">
        <v>3320806</v>
      </c>
      <c r="C41" s="104"/>
      <c r="D41" s="107" t="n">
        <f aca="false">B41-B29</f>
        <v>677709</v>
      </c>
      <c r="E41" s="104"/>
      <c r="F41" s="105" t="n">
        <v>522097</v>
      </c>
      <c r="G41" s="104" t="n">
        <v>1043258</v>
      </c>
      <c r="H41" s="104" t="n">
        <v>708645</v>
      </c>
      <c r="I41" s="104"/>
      <c r="J41" s="104" t="n">
        <v>392903</v>
      </c>
      <c r="K41" s="104" t="n">
        <v>381355</v>
      </c>
      <c r="L41" s="104"/>
      <c r="M41" s="104"/>
      <c r="N41" s="106" t="n">
        <v>246645</v>
      </c>
      <c r="O41" s="107" t="n">
        <f aca="false">SUM(I41:K41)</f>
        <v>774258</v>
      </c>
      <c r="P41" s="104" t="n">
        <f aca="false">SUM(F41:N41)</f>
        <v>3294903</v>
      </c>
      <c r="Q41" s="105" t="n">
        <f aca="false">P41-B41</f>
        <v>-25903</v>
      </c>
      <c r="R41" s="108" t="n">
        <v>66434000</v>
      </c>
      <c r="S41" s="104" t="n">
        <v>2189484</v>
      </c>
      <c r="T41" s="104"/>
      <c r="U41" s="107" t="n">
        <f aca="false">S41-S29</f>
        <v>485552.965517241</v>
      </c>
      <c r="V41" s="104"/>
      <c r="W41" s="104" t="n">
        <v>36355</v>
      </c>
      <c r="X41" s="104" t="n">
        <f aca="false">K41</f>
        <v>381355</v>
      </c>
      <c r="Y41" s="104" t="n">
        <v>4000</v>
      </c>
      <c r="Z41" s="104" t="n">
        <f aca="false">S41+SUM(W41:Y41)</f>
        <v>2611194</v>
      </c>
      <c r="AA41" s="105" t="n">
        <v>363129</v>
      </c>
      <c r="AB41" s="104" t="n">
        <v>244806</v>
      </c>
      <c r="AC41" s="104" t="n">
        <v>6710</v>
      </c>
      <c r="AD41" s="104" t="n">
        <f aca="false">SUM(AA41:AC41)</f>
        <v>614645</v>
      </c>
      <c r="AE41" s="104" t="n">
        <v>1844355</v>
      </c>
      <c r="AF41" s="104" t="n">
        <v>143194</v>
      </c>
      <c r="AG41" s="109" t="n">
        <f aca="false">SUM(AD41:AF41)</f>
        <v>2602194</v>
      </c>
      <c r="AH41" s="104"/>
      <c r="AI41" s="108"/>
      <c r="AM41" s="125" t="n">
        <v>38394</v>
      </c>
      <c r="AQ41" s="125" t="n">
        <v>107177</v>
      </c>
      <c r="AT41" s="127" t="n">
        <v>276113</v>
      </c>
      <c r="AU41" s="123" t="n">
        <f aca="false">SUM(AQ41:AT41)</f>
        <v>383290</v>
      </c>
      <c r="BA41" s="125" t="n">
        <v>141192</v>
      </c>
      <c r="BB41" s="125" t="n">
        <v>697436</v>
      </c>
      <c r="BC41" s="107"/>
      <c r="BG41" s="111"/>
      <c r="BJ41" s="125" t="n">
        <v>19969</v>
      </c>
      <c r="BL41" s="110"/>
      <c r="BM41" s="111"/>
      <c r="BN41" s="125" t="n">
        <v>683479</v>
      </c>
      <c r="BO41" s="125" t="n">
        <v>100906</v>
      </c>
      <c r="BP41" s="125" t="n">
        <v>209344</v>
      </c>
      <c r="BQ41" s="128"/>
      <c r="BR41" s="129" t="n">
        <f aca="false">AT41</f>
        <v>276113</v>
      </c>
      <c r="BS41" s="129" t="n">
        <f aca="false">BJ41</f>
        <v>19969</v>
      </c>
      <c r="BT41" s="125" t="n">
        <v>139255</v>
      </c>
      <c r="BV41" s="129" t="n">
        <v>532866</v>
      </c>
      <c r="BY41" s="129" t="n">
        <f aca="false">BN41+BO41+SUM(BR41:BT41)-BU41-BV41-BX41-BZ41-BP41</f>
        <v>84609</v>
      </c>
      <c r="BZ41" s="129" t="n">
        <f aca="false">J41</f>
        <v>392903</v>
      </c>
      <c r="CA41" s="108" t="n">
        <f aca="false">BU41+BV41+SUM(BX41:BZ41)</f>
        <v>1010378</v>
      </c>
      <c r="CB41" s="112"/>
      <c r="CC41" s="110" t="n">
        <f aca="false">AM41-AM29+AQ41-AQ29+BB41-BB29</f>
        <v>174632</v>
      </c>
      <c r="CD41" s="111"/>
      <c r="CF41" s="53" t="n">
        <f aca="false">(B41+S41)/1000</f>
        <v>5510.29</v>
      </c>
    </row>
    <row r="42" customFormat="false" ht="12.75" hidden="false" customHeight="false" outlineLevel="0" collapsed="false">
      <c r="A42" s="103" t="n">
        <v>36739</v>
      </c>
      <c r="B42" s="104" t="n">
        <v>3616161</v>
      </c>
      <c r="C42" s="104"/>
      <c r="D42" s="107" t="n">
        <f aca="false">B42-B30</f>
        <v>909645</v>
      </c>
      <c r="E42" s="104"/>
      <c r="F42" s="105" t="n">
        <v>502710</v>
      </c>
      <c r="G42" s="104" t="n">
        <v>957452</v>
      </c>
      <c r="H42" s="104" t="n">
        <v>711065</v>
      </c>
      <c r="I42" s="104"/>
      <c r="J42" s="104" t="n">
        <v>344000</v>
      </c>
      <c r="K42" s="104" t="n">
        <v>424452</v>
      </c>
      <c r="L42" s="104"/>
      <c r="M42" s="104"/>
      <c r="N42" s="106" t="n">
        <v>271290</v>
      </c>
      <c r="O42" s="107" t="n">
        <f aca="false">SUM(I42:K42)</f>
        <v>768452</v>
      </c>
      <c r="P42" s="104" t="n">
        <f aca="false">SUM(F42:N42)</f>
        <v>3210969</v>
      </c>
      <c r="Q42" s="105" t="n">
        <f aca="false">P42-B42</f>
        <v>-405192</v>
      </c>
      <c r="R42" s="108" t="n">
        <v>53831000</v>
      </c>
      <c r="S42" s="104" t="n">
        <v>2553161</v>
      </c>
      <c r="T42" s="104"/>
      <c r="U42" s="107" t="n">
        <f aca="false">S42-S30</f>
        <v>652125</v>
      </c>
      <c r="V42" s="104"/>
      <c r="W42" s="104" t="n">
        <v>38581</v>
      </c>
      <c r="X42" s="104" t="n">
        <f aca="false">K42</f>
        <v>424452</v>
      </c>
      <c r="Y42" s="104" t="n">
        <v>4000</v>
      </c>
      <c r="Z42" s="104" t="n">
        <f aca="false">S42+SUM(W42:Y42)</f>
        <v>3020194</v>
      </c>
      <c r="AA42" s="105" t="n">
        <v>504968</v>
      </c>
      <c r="AB42" s="104" t="n">
        <v>241613</v>
      </c>
      <c r="AC42" s="104" t="n">
        <v>10097</v>
      </c>
      <c r="AD42" s="104" t="n">
        <f aca="false">SUM(AA42:AC42)</f>
        <v>756678</v>
      </c>
      <c r="AE42" s="104" t="n">
        <v>1851806</v>
      </c>
      <c r="AF42" s="104" t="n">
        <v>160516</v>
      </c>
      <c r="AG42" s="109" t="n">
        <f aca="false">SUM(AD42:AF42)</f>
        <v>2769000</v>
      </c>
      <c r="AH42" s="104"/>
      <c r="AI42" s="108"/>
      <c r="AM42" s="125" t="n">
        <v>50732</v>
      </c>
      <c r="AQ42" s="125" t="n">
        <v>135415</v>
      </c>
      <c r="AT42" s="127" t="n">
        <v>240027</v>
      </c>
      <c r="AU42" s="123" t="n">
        <f aca="false">SUM(AQ42:AT42)</f>
        <v>375442</v>
      </c>
      <c r="BA42" s="125" t="n">
        <v>110141</v>
      </c>
      <c r="BB42" s="125" t="n">
        <v>783040</v>
      </c>
      <c r="BC42" s="107"/>
      <c r="BG42" s="111"/>
      <c r="BJ42" s="125" t="n">
        <v>57491</v>
      </c>
      <c r="BL42" s="110"/>
      <c r="BM42" s="111"/>
      <c r="BN42" s="125" t="n">
        <v>731454</v>
      </c>
      <c r="BO42" s="125" t="n">
        <v>47282</v>
      </c>
      <c r="BP42" s="125" t="n">
        <v>260117</v>
      </c>
      <c r="BQ42" s="128"/>
      <c r="BR42" s="129" t="n">
        <f aca="false">AT42</f>
        <v>240027</v>
      </c>
      <c r="BS42" s="129" t="n">
        <f aca="false">BJ42</f>
        <v>57491</v>
      </c>
      <c r="BT42" s="125" t="n">
        <v>166555</v>
      </c>
      <c r="BV42" s="129" t="n">
        <v>553925</v>
      </c>
      <c r="BY42" s="129" t="n">
        <f aca="false">BN42+BO42+SUM(BR42:BT42)-BU42-BV42-BX42-BZ42-BP42</f>
        <v>84767</v>
      </c>
      <c r="BZ42" s="129" t="n">
        <f aca="false">J42</f>
        <v>344000</v>
      </c>
      <c r="CA42" s="108" t="n">
        <f aca="false">BU42+BV42+SUM(BX42:BZ42)</f>
        <v>982692</v>
      </c>
      <c r="CB42" s="112"/>
      <c r="CC42" s="110" t="n">
        <f aca="false">AM42-AM30+AQ42-AQ30+BB42-BB30</f>
        <v>198334</v>
      </c>
      <c r="CD42" s="111"/>
      <c r="CF42" s="53" t="n">
        <f aca="false">(B42+S42)/1000</f>
        <v>6169.322</v>
      </c>
    </row>
    <row r="43" customFormat="false" ht="12.75" hidden="false" customHeight="false" outlineLevel="0" collapsed="false">
      <c r="A43" s="103" t="n">
        <v>36770</v>
      </c>
      <c r="B43" s="104" t="n">
        <v>3191667</v>
      </c>
      <c r="C43" s="104"/>
      <c r="D43" s="107" t="n">
        <f aca="false">B43-B31</f>
        <v>546434</v>
      </c>
      <c r="E43" s="104"/>
      <c r="F43" s="105" t="n">
        <v>499333</v>
      </c>
      <c r="G43" s="104" t="n">
        <v>1093733</v>
      </c>
      <c r="H43" s="104" t="n">
        <v>705933</v>
      </c>
      <c r="I43" s="104"/>
      <c r="J43" s="104" t="n">
        <v>350100</v>
      </c>
      <c r="K43" s="104" t="n">
        <v>397033</v>
      </c>
      <c r="L43" s="104"/>
      <c r="M43" s="104"/>
      <c r="N43" s="106" t="n">
        <v>265033</v>
      </c>
      <c r="O43" s="107" t="n">
        <f aca="false">SUM(I43:K43)</f>
        <v>747133</v>
      </c>
      <c r="P43" s="104" t="n">
        <f aca="false">SUM(F43:N43)</f>
        <v>3311165</v>
      </c>
      <c r="Q43" s="105" t="n">
        <f aca="false">P43-B43</f>
        <v>119498</v>
      </c>
      <c r="R43" s="108" t="n">
        <v>57385000</v>
      </c>
      <c r="S43" s="104" t="n">
        <v>2501233</v>
      </c>
      <c r="T43" s="104"/>
      <c r="U43" s="107" t="n">
        <f aca="false">S43-S31</f>
        <v>517647</v>
      </c>
      <c r="V43" s="104"/>
      <c r="W43" s="104" t="n">
        <v>39867</v>
      </c>
      <c r="X43" s="104" t="n">
        <f aca="false">K43</f>
        <v>397033</v>
      </c>
      <c r="Y43" s="104" t="n">
        <v>4067</v>
      </c>
      <c r="Z43" s="104" t="n">
        <f aca="false">S43+SUM(W43:Y43)</f>
        <v>2942200</v>
      </c>
      <c r="AA43" s="105" t="n">
        <v>572100</v>
      </c>
      <c r="AB43" s="104" t="n">
        <v>232633</v>
      </c>
      <c r="AC43" s="104" t="n">
        <v>18433</v>
      </c>
      <c r="AD43" s="104" t="n">
        <f aca="false">SUM(AA43:AC43)</f>
        <v>823166</v>
      </c>
      <c r="AE43" s="104" t="n">
        <v>1812500</v>
      </c>
      <c r="AF43" s="104" t="n">
        <v>162900</v>
      </c>
      <c r="AG43" s="109" t="n">
        <f aca="false">SUM(AD43:AF43)</f>
        <v>2798566</v>
      </c>
      <c r="AH43" s="104"/>
      <c r="AI43" s="108"/>
      <c r="AM43" s="125" t="n">
        <v>21744</v>
      </c>
      <c r="AQ43" s="125" t="n">
        <v>133900</v>
      </c>
      <c r="AT43" s="127" t="n">
        <v>225181</v>
      </c>
      <c r="AU43" s="123" t="n">
        <f aca="false">SUM(AQ43:AT43)</f>
        <v>359081</v>
      </c>
      <c r="BA43" s="125" t="n">
        <v>119965</v>
      </c>
      <c r="BB43" s="125" t="n">
        <v>696514</v>
      </c>
      <c r="BC43" s="107"/>
      <c r="BG43" s="111"/>
      <c r="BJ43" s="125" t="n">
        <v>55042</v>
      </c>
      <c r="BL43" s="110"/>
      <c r="BM43" s="111"/>
      <c r="BN43" s="125" t="n">
        <v>708141</v>
      </c>
      <c r="BO43" s="125" t="n">
        <v>80987</v>
      </c>
      <c r="BP43" s="125" t="n">
        <v>224251</v>
      </c>
      <c r="BQ43" s="128"/>
      <c r="BR43" s="129" t="n">
        <f aca="false">AT43</f>
        <v>225181</v>
      </c>
      <c r="BS43" s="129" t="n">
        <f aca="false">BJ43</f>
        <v>55042</v>
      </c>
      <c r="BT43" s="125" t="n">
        <v>182661</v>
      </c>
      <c r="BV43" s="129" t="n">
        <v>588744</v>
      </c>
      <c r="BY43" s="129" t="n">
        <f aca="false">BN43+BO43+SUM(BR43:BT43)-BU43-BV43-BX43-BZ43-BP43</f>
        <v>88917</v>
      </c>
      <c r="BZ43" s="129" t="n">
        <f aca="false">J43</f>
        <v>350100</v>
      </c>
      <c r="CA43" s="108" t="n">
        <f aca="false">BU43+BV43+SUM(BX43:BZ43)</f>
        <v>1027761</v>
      </c>
      <c r="CB43" s="112"/>
      <c r="CC43" s="110" t="n">
        <f aca="false">AM43-AM31+AQ43-AQ31+BB43-BB31</f>
        <v>215305</v>
      </c>
      <c r="CD43" s="111"/>
      <c r="CF43" s="53" t="n">
        <f aca="false">(B43+S43)/1000</f>
        <v>5692.9</v>
      </c>
    </row>
    <row r="44" customFormat="false" ht="12.75" hidden="false" customHeight="false" outlineLevel="0" collapsed="false">
      <c r="A44" s="113" t="n">
        <v>36800</v>
      </c>
      <c r="B44" s="114" t="n">
        <v>3104806</v>
      </c>
      <c r="C44" s="114"/>
      <c r="D44" s="117" t="n">
        <f aca="false">B44-B32</f>
        <v>140709</v>
      </c>
      <c r="E44" s="114"/>
      <c r="F44" s="115" t="n">
        <v>511613</v>
      </c>
      <c r="G44" s="114" t="n">
        <v>1165097</v>
      </c>
      <c r="H44" s="114" t="n">
        <v>703613</v>
      </c>
      <c r="I44" s="114"/>
      <c r="J44" s="114" t="n">
        <v>383839</v>
      </c>
      <c r="K44" s="114" t="n">
        <v>312290</v>
      </c>
      <c r="L44" s="114"/>
      <c r="M44" s="114"/>
      <c r="N44" s="116" t="n">
        <v>277484</v>
      </c>
      <c r="O44" s="117" t="n">
        <f aca="false">SUM(I44:K44)</f>
        <v>696129</v>
      </c>
      <c r="P44" s="114" t="n">
        <f aca="false">SUM(F44:N44)</f>
        <v>3353936</v>
      </c>
      <c r="Q44" s="115" t="n">
        <f aca="false">P44-B44</f>
        <v>249130</v>
      </c>
      <c r="R44" s="118" t="n">
        <v>65292000</v>
      </c>
      <c r="S44" s="114" t="n">
        <v>2397871</v>
      </c>
      <c r="T44" s="114"/>
      <c r="U44" s="117" t="n">
        <f aca="false">S44-S32</f>
        <v>222419</v>
      </c>
      <c r="V44" s="114"/>
      <c r="W44" s="114" t="n">
        <v>39129</v>
      </c>
      <c r="X44" s="114" t="n">
        <f aca="false">K44</f>
        <v>312290</v>
      </c>
      <c r="Y44" s="114" t="n">
        <v>6194</v>
      </c>
      <c r="Z44" s="114" t="n">
        <f aca="false">S44+SUM(W44:Y44)</f>
        <v>2755484</v>
      </c>
      <c r="AA44" s="115" t="n">
        <v>607226</v>
      </c>
      <c r="AB44" s="114" t="n">
        <v>275065</v>
      </c>
      <c r="AC44" s="114" t="n">
        <v>6452</v>
      </c>
      <c r="AD44" s="114" t="n">
        <f aca="false">SUM(AA44:AC44)</f>
        <v>888743</v>
      </c>
      <c r="AE44" s="114" t="n">
        <v>1789581</v>
      </c>
      <c r="AF44" s="114" t="n">
        <v>164645</v>
      </c>
      <c r="AG44" s="119" t="n">
        <f aca="false">SUM(AD44:AF44)</f>
        <v>2842969</v>
      </c>
      <c r="AH44" s="114"/>
      <c r="AI44" s="118"/>
      <c r="AJ44" s="120"/>
      <c r="AK44" s="120"/>
      <c r="AL44" s="120"/>
      <c r="AM44" s="126" t="n">
        <v>37690</v>
      </c>
      <c r="AN44" s="120"/>
      <c r="AO44" s="120"/>
      <c r="AP44" s="120"/>
      <c r="AQ44" s="126" t="n">
        <v>138559</v>
      </c>
      <c r="AR44" s="120"/>
      <c r="AS44" s="120"/>
      <c r="AT44" s="126" t="n">
        <v>215725</v>
      </c>
      <c r="AU44" s="124" t="n">
        <f aca="false">SUM(AQ44:AT44)</f>
        <v>354284</v>
      </c>
      <c r="AV44" s="120"/>
      <c r="AW44" s="120"/>
      <c r="AX44" s="120"/>
      <c r="AY44" s="120"/>
      <c r="AZ44" s="120"/>
      <c r="BA44" s="126" t="n">
        <v>106059</v>
      </c>
      <c r="BB44" s="126" t="n">
        <v>615487</v>
      </c>
      <c r="BC44" s="117"/>
      <c r="BD44" s="120"/>
      <c r="BE44" s="120"/>
      <c r="BF44" s="120"/>
      <c r="BG44" s="121"/>
      <c r="BH44" s="120"/>
      <c r="BI44" s="120"/>
      <c r="BJ44" s="126" t="n">
        <v>39424</v>
      </c>
      <c r="BK44" s="120"/>
      <c r="BL44" s="120"/>
      <c r="BM44" s="121"/>
      <c r="BN44" s="126" t="n">
        <v>718644</v>
      </c>
      <c r="BO44" s="126" t="n">
        <v>78104</v>
      </c>
      <c r="BP44" s="126" t="n">
        <v>225459</v>
      </c>
      <c r="BQ44" s="130"/>
      <c r="BR44" s="131" t="n">
        <f aca="false">AT44</f>
        <v>215725</v>
      </c>
      <c r="BS44" s="131" t="n">
        <f aca="false">BJ44</f>
        <v>39424</v>
      </c>
      <c r="BT44" s="126" t="n">
        <v>184153</v>
      </c>
      <c r="BU44" s="120"/>
      <c r="BV44" s="131" t="n">
        <v>594398</v>
      </c>
      <c r="BW44" s="120"/>
      <c r="BX44" s="120"/>
      <c r="BY44" s="131" t="n">
        <f aca="false">BN44+BO44+SUM(BR44:BT44)-BU44-BV44-BX44-BZ44-BP44</f>
        <v>32354</v>
      </c>
      <c r="BZ44" s="131" t="n">
        <f aca="false">J44</f>
        <v>383839</v>
      </c>
      <c r="CA44" s="118" t="n">
        <f aca="false">BU44+BV44+SUM(BX44:BZ44)</f>
        <v>1010591</v>
      </c>
      <c r="CB44" s="122"/>
      <c r="CC44" s="120" t="n">
        <f aca="false">AM44-AM32+AQ44-AQ32+BB44-BB32</f>
        <v>132362</v>
      </c>
      <c r="CD44" s="121"/>
      <c r="CF44" s="53" t="n">
        <f aca="false">(B44+S44)/1000</f>
        <v>5502.677</v>
      </c>
    </row>
    <row r="45" customFormat="false" ht="12.75" hidden="false" customHeight="false" outlineLevel="0" collapsed="false">
      <c r="A45" s="103" t="n">
        <v>36831</v>
      </c>
      <c r="B45" s="104" t="n">
        <v>3509000</v>
      </c>
      <c r="C45" s="104"/>
      <c r="D45" s="107" t="n">
        <f aca="false">B45-B33</f>
        <v>770400</v>
      </c>
      <c r="E45" s="104"/>
      <c r="F45" s="105" t="n">
        <v>510267</v>
      </c>
      <c r="G45" s="104" t="n">
        <v>1094700</v>
      </c>
      <c r="H45" s="104" t="n">
        <v>648267</v>
      </c>
      <c r="I45" s="104"/>
      <c r="J45" s="104" t="n">
        <v>269167</v>
      </c>
      <c r="K45" s="104" t="n">
        <v>194333</v>
      </c>
      <c r="L45" s="104"/>
      <c r="M45" s="104"/>
      <c r="N45" s="106" t="n">
        <v>306533</v>
      </c>
      <c r="O45" s="107" t="n">
        <f aca="false">SUM(I45:K45)</f>
        <v>463500</v>
      </c>
      <c r="P45" s="104" t="n">
        <f aca="false">SUM(F45:N45)</f>
        <v>3023267</v>
      </c>
      <c r="Q45" s="105" t="n">
        <f aca="false">P45-B45</f>
        <v>-485733</v>
      </c>
      <c r="R45" s="108" t="n">
        <v>50042000</v>
      </c>
      <c r="S45" s="104" t="n">
        <v>2973300</v>
      </c>
      <c r="T45" s="104"/>
      <c r="U45" s="107" t="n">
        <f aca="false">S45-S33</f>
        <v>749748</v>
      </c>
      <c r="V45" s="104"/>
      <c r="W45" s="104" t="n">
        <v>38067</v>
      </c>
      <c r="X45" s="104" t="n">
        <f aca="false">K45</f>
        <v>194333</v>
      </c>
      <c r="Y45" s="104" t="n">
        <v>15367</v>
      </c>
      <c r="Z45" s="104" t="n">
        <f aca="false">S45+SUM(W45:Y45)</f>
        <v>3221067</v>
      </c>
      <c r="AA45" s="105" t="n">
        <v>669100</v>
      </c>
      <c r="AB45" s="104" t="n">
        <v>230667</v>
      </c>
      <c r="AC45" s="104" t="n">
        <v>21067</v>
      </c>
      <c r="AD45" s="104" t="n">
        <f aca="false">SUM(AA45:AC45)</f>
        <v>920834</v>
      </c>
      <c r="AE45" s="104" t="n">
        <v>1661967</v>
      </c>
      <c r="AF45" s="104" t="n">
        <v>164167</v>
      </c>
      <c r="AG45" s="109" t="n">
        <f aca="false">SUM(AD45:AF45)</f>
        <v>2746968</v>
      </c>
      <c r="AH45" s="104"/>
      <c r="AI45" s="108"/>
      <c r="AM45" s="125" t="n">
        <v>68503</v>
      </c>
      <c r="AQ45" s="125" t="n">
        <v>132378</v>
      </c>
      <c r="AT45" s="127" t="n">
        <v>187092</v>
      </c>
      <c r="AU45" s="123" t="n">
        <f aca="false">SUM(AQ45:AT45)</f>
        <v>319470</v>
      </c>
      <c r="BA45" s="125" t="n">
        <v>100205</v>
      </c>
      <c r="BB45" s="125" t="n">
        <v>813002</v>
      </c>
      <c r="BC45" s="107" t="n">
        <f aca="false">BB45-BB33</f>
        <v>358430</v>
      </c>
      <c r="BG45" s="111"/>
      <c r="BJ45" s="125" t="n">
        <v>27416</v>
      </c>
      <c r="BL45" s="110"/>
      <c r="BM45" s="111"/>
      <c r="BN45" s="125" t="n">
        <v>719179</v>
      </c>
      <c r="BO45" s="125" t="n">
        <v>85798</v>
      </c>
      <c r="BP45" s="125" t="n">
        <v>308003</v>
      </c>
      <c r="BQ45" s="128" t="n">
        <f aca="false">BP45-BP33</f>
        <v>162072</v>
      </c>
      <c r="BR45" s="129" t="n">
        <f aca="false">AT45</f>
        <v>187092</v>
      </c>
      <c r="BS45" s="129" t="n">
        <f aca="false">BJ45</f>
        <v>27416</v>
      </c>
      <c r="BT45" s="125" t="n">
        <v>144422</v>
      </c>
      <c r="BV45" s="129" t="n">
        <v>544138</v>
      </c>
      <c r="BW45" s="128" t="n">
        <f aca="false">BV45-BV33</f>
        <v>35040</v>
      </c>
      <c r="BY45" s="129" t="n">
        <f aca="false">BN45+BO45+SUM(BR45:BT45)-BU45-BV45-BX45-BZ45-BP45</f>
        <v>42599</v>
      </c>
      <c r="BZ45" s="129" t="n">
        <f aca="false">J45</f>
        <v>269167</v>
      </c>
      <c r="CA45" s="108" t="n">
        <f aca="false">BU45+BV45+SUM(BX45:BZ45)</f>
        <v>855904</v>
      </c>
      <c r="CB45" s="112" t="n">
        <f aca="false">D45+E45+U45+V45+AN45+AZ45+BL45+BQ45+BU45+BW45</f>
        <v>1717260</v>
      </c>
      <c r="CC45" s="110" t="n">
        <f aca="false">AM45-AM33+AQ45-AQ33+BB45-BB33</f>
        <v>406436</v>
      </c>
      <c r="CD45" s="111" t="n">
        <f aca="false">CB45+CC45</f>
        <v>2123696</v>
      </c>
      <c r="CF45" s="53" t="n">
        <f aca="false">(B45+S45)/1000</f>
        <v>6482.3</v>
      </c>
    </row>
    <row r="46" customFormat="false" ht="12.75" hidden="false" customHeight="false" outlineLevel="0" collapsed="false">
      <c r="A46" s="103" t="n">
        <v>36861</v>
      </c>
      <c r="B46" s="104" t="n">
        <v>3433677</v>
      </c>
      <c r="C46" s="104"/>
      <c r="D46" s="107" t="n">
        <f aca="false">B46-B34</f>
        <v>318774</v>
      </c>
      <c r="E46" s="104"/>
      <c r="F46" s="105" t="n">
        <v>527032</v>
      </c>
      <c r="G46" s="104" t="n">
        <v>1181935</v>
      </c>
      <c r="H46" s="104" t="n">
        <v>737516</v>
      </c>
      <c r="I46" s="104"/>
      <c r="J46" s="104" t="n">
        <v>391710</v>
      </c>
      <c r="K46" s="104" t="n">
        <v>303677</v>
      </c>
      <c r="L46" s="104"/>
      <c r="M46" s="104"/>
      <c r="N46" s="106" t="n">
        <v>297452</v>
      </c>
      <c r="O46" s="107" t="n">
        <f aca="false">SUM(I46:K46)</f>
        <v>695387</v>
      </c>
      <c r="P46" s="104" t="n">
        <f aca="false">SUM(F46:N46)</f>
        <v>3439322</v>
      </c>
      <c r="Q46" s="105" t="n">
        <f aca="false">P46-B46</f>
        <v>5645</v>
      </c>
      <c r="R46" s="108" t="n">
        <v>50168000</v>
      </c>
      <c r="S46" s="104" t="n">
        <v>2880935</v>
      </c>
      <c r="T46" s="104"/>
      <c r="U46" s="107" t="n">
        <f aca="false">S46-S34</f>
        <v>116677</v>
      </c>
      <c r="V46" s="104"/>
      <c r="W46" s="104" t="n">
        <v>40581</v>
      </c>
      <c r="X46" s="104" t="n">
        <f aca="false">K46</f>
        <v>303677</v>
      </c>
      <c r="Y46" s="104" t="n">
        <v>14290</v>
      </c>
      <c r="Z46" s="104" t="n">
        <f aca="false">S46+SUM(W46:Y46)</f>
        <v>3239483</v>
      </c>
      <c r="AA46" s="105" t="n">
        <v>734226</v>
      </c>
      <c r="AB46" s="104" t="n">
        <v>269129</v>
      </c>
      <c r="AC46" s="104" t="n">
        <v>34290</v>
      </c>
      <c r="AD46" s="104" t="n">
        <f aca="false">SUM(AA46:AC46)</f>
        <v>1037645</v>
      </c>
      <c r="AE46" s="104" t="n">
        <v>1717516</v>
      </c>
      <c r="AF46" s="104" t="n">
        <v>160581</v>
      </c>
      <c r="AG46" s="109" t="n">
        <f aca="false">SUM(AD46:AF46)</f>
        <v>2915742</v>
      </c>
      <c r="AH46" s="104"/>
      <c r="AI46" s="108"/>
      <c r="AM46" s="125" t="n">
        <v>69266</v>
      </c>
      <c r="AQ46" s="125" t="n">
        <v>126618</v>
      </c>
      <c r="AT46" s="127" t="n">
        <v>253320</v>
      </c>
      <c r="AU46" s="123" t="n">
        <f aca="false">SUM(AQ46:AT46)</f>
        <v>379938</v>
      </c>
      <c r="BA46" s="125" t="n">
        <v>82352</v>
      </c>
      <c r="BB46" s="125" t="n">
        <v>838515</v>
      </c>
      <c r="BC46" s="107" t="n">
        <f aca="false">BB46-BB34</f>
        <v>197592</v>
      </c>
      <c r="BG46" s="111"/>
      <c r="BJ46" s="125" t="n">
        <v>39039</v>
      </c>
      <c r="BL46" s="110"/>
      <c r="BM46" s="111"/>
      <c r="BN46" s="125" t="n">
        <v>709376</v>
      </c>
      <c r="BO46" s="125" t="n">
        <v>133891</v>
      </c>
      <c r="BP46" s="125" t="n">
        <v>314779</v>
      </c>
      <c r="BQ46" s="128" t="n">
        <f aca="false">BP46-BP34</f>
        <v>113848</v>
      </c>
      <c r="BR46" s="129" t="n">
        <f aca="false">AT46</f>
        <v>253320</v>
      </c>
      <c r="BS46" s="129" t="n">
        <f aca="false">BJ46</f>
        <v>39039</v>
      </c>
      <c r="BT46" s="125" t="n">
        <v>158500</v>
      </c>
      <c r="BV46" s="129" t="n">
        <v>506352</v>
      </c>
      <c r="BW46" s="128" t="n">
        <f aca="false">BV46-BV34</f>
        <v>13885</v>
      </c>
      <c r="BY46" s="129" t="n">
        <f aca="false">BN46+BO46+SUM(BR46:BT46)-BU46-BV46-BX46-BZ46-BP46</f>
        <v>81285</v>
      </c>
      <c r="BZ46" s="129" t="n">
        <f aca="false">J46</f>
        <v>391710</v>
      </c>
      <c r="CA46" s="108" t="n">
        <f aca="false">BU46+BV46+SUM(BX46:BZ46)</f>
        <v>979347</v>
      </c>
      <c r="CB46" s="112" t="n">
        <f aca="false">D46+E46+U46+V46+AN46+AZ46+BL46+BQ46+BU46+BW46</f>
        <v>563184</v>
      </c>
      <c r="CC46" s="110" t="n">
        <f aca="false">AM46-AM34+AQ46-AQ34+BB46-BB34</f>
        <v>175595</v>
      </c>
      <c r="CD46" s="111" t="n">
        <f aca="false">CB46+CC46</f>
        <v>738779</v>
      </c>
      <c r="CF46" s="53" t="n">
        <f aca="false">(B46+S46)/1000</f>
        <v>6314.612</v>
      </c>
    </row>
    <row r="47" customFormat="false" ht="12.75" hidden="false" customHeight="false" outlineLevel="0" collapsed="false">
      <c r="A47" s="103" t="n">
        <v>36892</v>
      </c>
      <c r="B47" s="104" t="n">
        <v>4231161</v>
      </c>
      <c r="C47" s="104"/>
      <c r="D47" s="107" t="n">
        <f aca="false">B47-B35</f>
        <v>1107677</v>
      </c>
      <c r="E47" s="104"/>
      <c r="F47" s="105" t="n">
        <v>533194</v>
      </c>
      <c r="G47" s="104" t="n">
        <v>1190032</v>
      </c>
      <c r="H47" s="104" t="n">
        <v>756613</v>
      </c>
      <c r="I47" s="104"/>
      <c r="J47" s="104" t="n">
        <v>422548</v>
      </c>
      <c r="K47" s="104" t="n">
        <v>330484</v>
      </c>
      <c r="L47" s="104"/>
      <c r="M47" s="104"/>
      <c r="N47" s="106" t="n">
        <v>288903</v>
      </c>
      <c r="O47" s="107" t="n">
        <f aca="false">SUM(I47:K47)</f>
        <v>753032</v>
      </c>
      <c r="P47" s="104" t="n">
        <f aca="false">SUM(F47:N47)</f>
        <v>3521774</v>
      </c>
      <c r="Q47" s="105" t="n">
        <f aca="false">P47-B47</f>
        <v>-709387</v>
      </c>
      <c r="R47" s="108" t="n">
        <v>28000000</v>
      </c>
      <c r="S47" s="104" t="n">
        <v>3040290</v>
      </c>
      <c r="T47" s="104"/>
      <c r="U47" s="107" t="n">
        <f aca="false">S47-S35</f>
        <v>409516</v>
      </c>
      <c r="V47" s="104"/>
      <c r="W47" s="104" t="n">
        <v>39387</v>
      </c>
      <c r="X47" s="104" t="n">
        <f aca="false">K47</f>
        <v>330484</v>
      </c>
      <c r="Y47" s="104" t="n">
        <v>17613</v>
      </c>
      <c r="Z47" s="104" t="n">
        <f aca="false">S47+SUM(W47:Y47)</f>
        <v>3427774</v>
      </c>
      <c r="AA47" s="105" t="n">
        <v>620677</v>
      </c>
      <c r="AB47" s="104" t="n">
        <v>272903</v>
      </c>
      <c r="AC47" s="104" t="n">
        <v>26194</v>
      </c>
      <c r="AD47" s="104" t="n">
        <f aca="false">SUM(AA47:AC47)</f>
        <v>919774</v>
      </c>
      <c r="AE47" s="104" t="n">
        <v>1759323</v>
      </c>
      <c r="AF47" s="104" t="n">
        <v>187419</v>
      </c>
      <c r="AG47" s="109" t="n">
        <f aca="false">SUM(AD47:AF47)</f>
        <v>2866516</v>
      </c>
      <c r="AH47" s="104"/>
      <c r="AI47" s="108"/>
      <c r="AM47" s="125" t="n">
        <v>82083</v>
      </c>
      <c r="AQ47" s="125" t="n">
        <v>163983</v>
      </c>
      <c r="AT47" s="127" t="n">
        <v>274572</v>
      </c>
      <c r="AU47" s="123" t="n">
        <f aca="false">SUM(AQ47:AT47)</f>
        <v>438555</v>
      </c>
      <c r="BA47" s="125" t="n">
        <v>107446</v>
      </c>
      <c r="BB47" s="125" t="n">
        <v>837035</v>
      </c>
      <c r="BC47" s="107" t="n">
        <f aca="false">BB47-BB35</f>
        <v>220307</v>
      </c>
      <c r="BG47" s="111"/>
      <c r="BJ47" s="125" t="n">
        <v>24613</v>
      </c>
      <c r="BL47" s="110"/>
      <c r="BM47" s="111"/>
      <c r="BN47" s="125" t="n">
        <v>744123</v>
      </c>
      <c r="BO47" s="125" t="n">
        <v>104683</v>
      </c>
      <c r="BP47" s="125" t="n">
        <v>294421</v>
      </c>
      <c r="BQ47" s="128" t="n">
        <f aca="false">BP47-BP35</f>
        <v>71304</v>
      </c>
      <c r="BR47" s="129" t="n">
        <f aca="false">AT47</f>
        <v>274572</v>
      </c>
      <c r="BS47" s="129" t="n">
        <f aca="false">BJ47</f>
        <v>24613</v>
      </c>
      <c r="BT47" s="125" t="n">
        <v>157086</v>
      </c>
      <c r="BV47" s="129" t="n">
        <v>521637</v>
      </c>
      <c r="BW47" s="128" t="n">
        <f aca="false">BV47-BV35</f>
        <v>-29578</v>
      </c>
      <c r="BY47" s="129" t="n">
        <f aca="false">BN47+BO47+SUM(BR47:BT47)-BU47-BV47-BX47-BZ47-BP47</f>
        <v>66471</v>
      </c>
      <c r="BZ47" s="129" t="n">
        <f aca="false">J47</f>
        <v>422548</v>
      </c>
      <c r="CA47" s="108" t="n">
        <f aca="false">BU47+BV47+SUM(BX47:BZ47)</f>
        <v>1010656</v>
      </c>
      <c r="CB47" s="112" t="n">
        <f aca="false">D47+E47+U47+V47+AN47+AZ47+BL47+BQ47+BU47+BW47</f>
        <v>1558919</v>
      </c>
      <c r="CC47" s="110" t="n">
        <f aca="false">AM47-AM35+AQ47-AQ35+BB47-BB35</f>
        <v>286032</v>
      </c>
      <c r="CD47" s="111" t="n">
        <f aca="false">CB47+CC47</f>
        <v>1844951</v>
      </c>
      <c r="CF47" s="53" t="n">
        <f aca="false">(B47+S47)/1000</f>
        <v>7271.451</v>
      </c>
    </row>
    <row r="48" customFormat="false" ht="12.75" hidden="false" customHeight="false" outlineLevel="0" collapsed="false">
      <c r="A48" s="103" t="n">
        <v>36923</v>
      </c>
      <c r="B48" s="104" t="n">
        <v>4093750</v>
      </c>
      <c r="C48" s="104"/>
      <c r="D48" s="107" t="n">
        <f aca="false">B48-B36</f>
        <v>1024302</v>
      </c>
      <c r="E48" s="104"/>
      <c r="F48" s="105" t="n">
        <v>532214</v>
      </c>
      <c r="G48" s="104" t="n">
        <v>1200964</v>
      </c>
      <c r="H48" s="104" t="n">
        <v>770893</v>
      </c>
      <c r="I48" s="104"/>
      <c r="J48" s="104" t="n">
        <v>475821</v>
      </c>
      <c r="K48" s="104" t="n">
        <v>283179</v>
      </c>
      <c r="L48" s="104"/>
      <c r="M48" s="104"/>
      <c r="N48" s="106" t="n">
        <v>314786</v>
      </c>
      <c r="O48" s="107" t="n">
        <f aca="false">SUM(I48:K48)</f>
        <v>759000</v>
      </c>
      <c r="P48" s="104" t="n">
        <f aca="false">SUM(F48:N48)</f>
        <v>3577857</v>
      </c>
      <c r="Q48" s="105" t="n">
        <f aca="false">P48-B48</f>
        <v>-515893</v>
      </c>
      <c r="R48" s="108" t="n">
        <v>13953000</v>
      </c>
      <c r="S48" s="104" t="n">
        <v>2825821</v>
      </c>
      <c r="T48" s="104"/>
      <c r="U48" s="107" t="n">
        <f aca="false">S48-S36</f>
        <v>371614</v>
      </c>
      <c r="V48" s="104"/>
      <c r="W48" s="104" t="n">
        <v>41357</v>
      </c>
      <c r="X48" s="104" t="n">
        <f aca="false">K48</f>
        <v>283179</v>
      </c>
      <c r="Y48" s="104" t="n">
        <v>16286</v>
      </c>
      <c r="Z48" s="104" t="n">
        <f aca="false">S48+SUM(W48:Y48)</f>
        <v>3166643</v>
      </c>
      <c r="AA48" s="105" t="n">
        <v>662679</v>
      </c>
      <c r="AB48" s="104" t="n">
        <v>270179</v>
      </c>
      <c r="AC48" s="104" t="n">
        <v>47500</v>
      </c>
      <c r="AD48" s="104" t="n">
        <f aca="false">SUM(AA48:AC48)</f>
        <v>980358</v>
      </c>
      <c r="AE48" s="104" t="n">
        <v>1792643</v>
      </c>
      <c r="AF48" s="104" t="n">
        <v>188286</v>
      </c>
      <c r="AG48" s="109" t="n">
        <f aca="false">SUM(AD48:AF48)</f>
        <v>2961287</v>
      </c>
      <c r="AH48" s="104"/>
      <c r="AI48" s="108"/>
      <c r="AM48" s="125" t="n">
        <v>77781</v>
      </c>
      <c r="AQ48" s="125" t="n">
        <v>163937</v>
      </c>
      <c r="AT48" s="127" t="n">
        <v>277415</v>
      </c>
      <c r="AU48" s="123" t="n">
        <f aca="false">SUM(AQ48:AT48)</f>
        <v>441352</v>
      </c>
      <c r="BA48" s="125" t="n">
        <v>93365</v>
      </c>
      <c r="BB48" s="125" t="n">
        <v>876331</v>
      </c>
      <c r="BC48" s="107" t="n">
        <f aca="false">BB48-BB36</f>
        <v>340622</v>
      </c>
      <c r="BG48" s="111"/>
      <c r="BJ48" s="125" t="n">
        <v>37537</v>
      </c>
      <c r="BL48" s="110"/>
      <c r="BM48" s="111"/>
      <c r="BN48" s="125" t="n">
        <v>693850</v>
      </c>
      <c r="BO48" s="125" t="n">
        <v>151862</v>
      </c>
      <c r="BP48" s="125" t="n">
        <v>293981</v>
      </c>
      <c r="BQ48" s="128" t="n">
        <f aca="false">BP48-BP36</f>
        <v>138348</v>
      </c>
      <c r="BR48" s="129" t="n">
        <f aca="false">AT48</f>
        <v>277415</v>
      </c>
      <c r="BS48" s="129" t="n">
        <f aca="false">BJ48</f>
        <v>37537</v>
      </c>
      <c r="BT48" s="125" t="n">
        <v>146220</v>
      </c>
      <c r="BV48" s="129" t="n">
        <v>464427</v>
      </c>
      <c r="BW48" s="128" t="n">
        <f aca="false">BV48-BV36</f>
        <v>-80669</v>
      </c>
      <c r="BY48" s="129" t="n">
        <f aca="false">BN48+BO48+SUM(BR48:BT48)-BU48-BV48-BX48-BZ48-BP48</f>
        <v>72655</v>
      </c>
      <c r="BZ48" s="129" t="n">
        <f aca="false">J48</f>
        <v>475821</v>
      </c>
      <c r="CA48" s="108" t="n">
        <f aca="false">BU48+BV48+SUM(BX48:BZ48)</f>
        <v>1012903</v>
      </c>
      <c r="CB48" s="112" t="n">
        <f aca="false">D48+E48+U48+V48+AN48+AZ48+BL48+BQ48+BU48+BW48</f>
        <v>1453595</v>
      </c>
      <c r="CC48" s="110" t="n">
        <f aca="false">AM48-AM36+AQ48-AQ36+BB48-BB36</f>
        <v>413201</v>
      </c>
      <c r="CD48" s="111" t="n">
        <f aca="false">CB48+CC48</f>
        <v>1866796</v>
      </c>
      <c r="CF48" s="53" t="n">
        <f aca="false">(B48+S48)/1000</f>
        <v>6919.571</v>
      </c>
    </row>
    <row r="49" customFormat="false" ht="12.75" hidden="false" customHeight="false" outlineLevel="0" collapsed="false">
      <c r="A49" s="113" t="n">
        <v>36951</v>
      </c>
      <c r="B49" s="114" t="n">
        <v>3280839</v>
      </c>
      <c r="C49" s="114"/>
      <c r="D49" s="117" t="n">
        <f aca="false">B49-B37</f>
        <v>455484</v>
      </c>
      <c r="E49" s="114"/>
      <c r="F49" s="115" t="n">
        <v>536645</v>
      </c>
      <c r="G49" s="114" t="n">
        <v>1194129</v>
      </c>
      <c r="H49" s="114" t="n">
        <v>784742</v>
      </c>
      <c r="I49" s="114"/>
      <c r="J49" s="114" t="n">
        <v>362935</v>
      </c>
      <c r="K49" s="114" t="n">
        <v>370452</v>
      </c>
      <c r="L49" s="114"/>
      <c r="M49" s="114"/>
      <c r="N49" s="116" t="n">
        <v>308452</v>
      </c>
      <c r="O49" s="117" t="n">
        <f aca="false">SUM(I49:K49)</f>
        <v>733387</v>
      </c>
      <c r="P49" s="114" t="n">
        <f aca="false">SUM(F49:N49)</f>
        <v>3557355</v>
      </c>
      <c r="Q49" s="115" t="n">
        <f aca="false">P49-B49</f>
        <v>276516</v>
      </c>
      <c r="R49" s="118" t="n">
        <v>22111000</v>
      </c>
      <c r="S49" s="114" t="n">
        <v>2350516</v>
      </c>
      <c r="T49" s="114"/>
      <c r="U49" s="117" t="n">
        <f aca="false">S49-S37</f>
        <v>232419</v>
      </c>
      <c r="V49" s="114"/>
      <c r="W49" s="114" t="n">
        <v>41452</v>
      </c>
      <c r="X49" s="114" t="n">
        <f aca="false">K49</f>
        <v>370452</v>
      </c>
      <c r="Y49" s="114" t="n">
        <v>9258</v>
      </c>
      <c r="Z49" s="114" t="n">
        <f aca="false">S49+SUM(W49:Y49)</f>
        <v>2771678</v>
      </c>
      <c r="AA49" s="115" t="n">
        <v>566323</v>
      </c>
      <c r="AB49" s="114" t="n">
        <v>262677</v>
      </c>
      <c r="AC49" s="114" t="n">
        <v>157226</v>
      </c>
      <c r="AD49" s="114" t="n">
        <f aca="false">SUM(AA49:AC49)</f>
        <v>986226</v>
      </c>
      <c r="AE49" s="114" t="n">
        <v>1815129</v>
      </c>
      <c r="AF49" s="114" t="n">
        <v>194839</v>
      </c>
      <c r="AG49" s="119" t="n">
        <f aca="false">SUM(AD49:AF49)</f>
        <v>2996194</v>
      </c>
      <c r="AH49" s="114"/>
      <c r="AI49" s="118" t="n">
        <v>50461500</v>
      </c>
      <c r="AJ49" s="120"/>
      <c r="AK49" s="120"/>
      <c r="AL49" s="120"/>
      <c r="AM49" s="126" t="n">
        <v>72940</v>
      </c>
      <c r="AN49" s="120"/>
      <c r="AO49" s="120"/>
      <c r="AP49" s="120"/>
      <c r="AQ49" s="126" t="n">
        <v>109309</v>
      </c>
      <c r="AR49" s="120"/>
      <c r="AS49" s="120"/>
      <c r="AT49" s="126" t="n">
        <v>196860</v>
      </c>
      <c r="AU49" s="124" t="n">
        <f aca="false">SUM(AQ49:AT49)</f>
        <v>306169</v>
      </c>
      <c r="AV49" s="120"/>
      <c r="AW49" s="120"/>
      <c r="AX49" s="120"/>
      <c r="AY49" s="120"/>
      <c r="AZ49" s="120"/>
      <c r="BA49" s="126" t="n">
        <v>66618</v>
      </c>
      <c r="BB49" s="126" t="n">
        <v>795260</v>
      </c>
      <c r="BC49" s="117" t="n">
        <f aca="false">BB49-BB37</f>
        <v>342179</v>
      </c>
      <c r="BD49" s="120"/>
      <c r="BE49" s="120"/>
      <c r="BF49" s="120"/>
      <c r="BG49" s="121"/>
      <c r="BH49" s="120"/>
      <c r="BI49" s="120"/>
      <c r="BJ49" s="126" t="n">
        <v>32253</v>
      </c>
      <c r="BK49" s="120"/>
      <c r="BL49" s="120"/>
      <c r="BM49" s="121"/>
      <c r="BN49" s="126" t="n">
        <v>687356</v>
      </c>
      <c r="BO49" s="126" t="n">
        <v>144519</v>
      </c>
      <c r="BP49" s="126" t="n">
        <v>239064</v>
      </c>
      <c r="BQ49" s="130" t="n">
        <f aca="false">BP49-BP37</f>
        <v>81491</v>
      </c>
      <c r="BR49" s="131" t="n">
        <f aca="false">AT49</f>
        <v>196860</v>
      </c>
      <c r="BS49" s="131" t="n">
        <f aca="false">BJ49</f>
        <v>32253</v>
      </c>
      <c r="BT49" s="126" t="n">
        <v>134301</v>
      </c>
      <c r="BU49" s="120"/>
      <c r="BV49" s="131" t="n">
        <v>409429</v>
      </c>
      <c r="BW49" s="130" t="n">
        <f aca="false">BV49-BV37</f>
        <v>-90194</v>
      </c>
      <c r="BX49" s="120"/>
      <c r="BY49" s="131" t="n">
        <f aca="false">BN49+BO49+SUM(BR49:BT49)-BU49-BV49-BX49-BZ49-BP49</f>
        <v>183861</v>
      </c>
      <c r="BZ49" s="131" t="n">
        <f aca="false">J49</f>
        <v>362935</v>
      </c>
      <c r="CA49" s="118" t="n">
        <f aca="false">BU49+BV49+SUM(BX49:BZ49)</f>
        <v>956225</v>
      </c>
      <c r="CB49" s="122" t="n">
        <f aca="false">D49+E49+U49+V49+AN49+AZ49+BL49+BQ49+BU49+BW49</f>
        <v>679200</v>
      </c>
      <c r="CC49" s="120" t="n">
        <f aca="false">AM49-AM37+AQ49-AQ37+BB49-BB37</f>
        <v>344812</v>
      </c>
      <c r="CD49" s="121" t="n">
        <f aca="false">CB49+CC49</f>
        <v>1024012</v>
      </c>
      <c r="CF49" s="53" t="n">
        <f aca="false">(B49+S49)/1000</f>
        <v>5631.355</v>
      </c>
    </row>
    <row r="50" customFormat="false" ht="12.75" hidden="false" customHeight="false" outlineLevel="0" collapsed="false">
      <c r="A50" s="103" t="n">
        <v>36982</v>
      </c>
      <c r="B50" s="104" t="n">
        <v>3118733</v>
      </c>
      <c r="C50" s="132"/>
      <c r="D50" s="107" t="n">
        <f aca="false">B50-B38</f>
        <v>695766</v>
      </c>
      <c r="E50" s="104"/>
      <c r="F50" s="105" t="n">
        <v>501467</v>
      </c>
      <c r="G50" s="104" t="n">
        <v>1115367</v>
      </c>
      <c r="H50" s="104" t="n">
        <v>777233</v>
      </c>
      <c r="I50" s="107" t="n">
        <v>46690</v>
      </c>
      <c r="J50" s="104" t="n">
        <v>460533</v>
      </c>
      <c r="K50" s="104" t="n">
        <v>291400</v>
      </c>
      <c r="L50" s="104"/>
      <c r="M50" s="128"/>
      <c r="N50" s="106" t="n">
        <v>262133</v>
      </c>
      <c r="O50" s="107" t="n">
        <f aca="false">SUM(I50:K50)</f>
        <v>798623</v>
      </c>
      <c r="P50" s="104" t="n">
        <f aca="false">SUM(F50:N50)</f>
        <v>3454823</v>
      </c>
      <c r="Q50" s="105" t="n">
        <f aca="false">P50-B50</f>
        <v>336090</v>
      </c>
      <c r="R50" s="108" t="n">
        <v>32146000</v>
      </c>
      <c r="S50" s="104" t="n">
        <v>2324200</v>
      </c>
      <c r="T50" s="132"/>
      <c r="U50" s="107" t="n">
        <f aca="false">S50-S38</f>
        <v>561033</v>
      </c>
      <c r="V50" s="104"/>
      <c r="W50" s="104" t="n">
        <v>43433</v>
      </c>
      <c r="X50" s="104" t="n">
        <f aca="false">K50</f>
        <v>291400</v>
      </c>
      <c r="Y50" s="104" t="n">
        <v>8633</v>
      </c>
      <c r="Z50" s="104" t="n">
        <f aca="false">S50+SUM(W50:Y50)</f>
        <v>2667666</v>
      </c>
      <c r="AA50" s="105" t="n">
        <v>722733</v>
      </c>
      <c r="AB50" s="104" t="n">
        <v>81333</v>
      </c>
      <c r="AC50" s="107" t="n">
        <v>119133</v>
      </c>
      <c r="AD50" s="104" t="n">
        <f aca="false">SUM(AA50:AC50)</f>
        <v>923199</v>
      </c>
      <c r="AE50" s="104" t="n">
        <v>1821467</v>
      </c>
      <c r="AF50" s="104" t="n">
        <v>202633</v>
      </c>
      <c r="AG50" s="109" t="n">
        <f aca="false">SUM(AD50:AF50)</f>
        <v>2947299</v>
      </c>
      <c r="AH50" s="104" t="n">
        <f aca="false">AG50-Z50</f>
        <v>279633</v>
      </c>
      <c r="AI50" s="108" t="n">
        <f aca="false">AI49+(AH50*(A51-A50))</f>
        <v>58850490</v>
      </c>
      <c r="AJ50" s="128" t="n">
        <v>2564948</v>
      </c>
      <c r="AK50" s="128" t="n">
        <v>2203761</v>
      </c>
      <c r="AL50" s="104" t="n">
        <f aca="false">AK50-SUM(AM50:AO50)</f>
        <v>115820</v>
      </c>
      <c r="AM50" s="125" t="n">
        <v>74547</v>
      </c>
      <c r="AN50" s="104" t="n">
        <f aca="false">[3]PLANTS!G111</f>
        <v>0</v>
      </c>
      <c r="AO50" s="128" t="n">
        <v>2013394</v>
      </c>
      <c r="AP50" s="104" t="n">
        <f aca="false">AO50-SUM(AQ50:AT50)</f>
        <v>459840</v>
      </c>
      <c r="AQ50" s="125" t="n">
        <v>81412</v>
      </c>
      <c r="AR50" s="128" t="n">
        <v>501241</v>
      </c>
      <c r="AS50" s="128" t="n">
        <v>718793</v>
      </c>
      <c r="AT50" s="127" t="n">
        <v>252108</v>
      </c>
      <c r="AU50" s="123" t="n">
        <f aca="false">SUM(AQ50:AT50)</f>
        <v>1553554</v>
      </c>
      <c r="AV50" s="128" t="n">
        <v>853465</v>
      </c>
      <c r="AW50" s="107" t="n">
        <f aca="false">AX50-AV50</f>
        <v>877943</v>
      </c>
      <c r="AX50" s="104" t="n">
        <f aca="false">BG50+SUM(AZ50:BE50)-BF50-AY50</f>
        <v>1731408</v>
      </c>
      <c r="AY50" s="128" t="n">
        <v>0</v>
      </c>
      <c r="AZ50" s="104" t="n">
        <f aca="false">[3]PLANTS!D111</f>
        <v>0</v>
      </c>
      <c r="BA50" s="125" t="n">
        <v>69301</v>
      </c>
      <c r="BB50" s="125" t="n">
        <v>752500</v>
      </c>
      <c r="BC50" s="107" t="n">
        <f aca="false">BB50-BB38</f>
        <v>299900</v>
      </c>
      <c r="BD50" s="128" t="n">
        <v>0</v>
      </c>
      <c r="BE50" s="128" t="n">
        <v>70000</v>
      </c>
      <c r="BF50" s="104" t="n">
        <f aca="false">AL50+AP50</f>
        <v>575660</v>
      </c>
      <c r="BG50" s="133" t="n">
        <v>1115367</v>
      </c>
      <c r="BH50" s="128" t="n">
        <v>776621</v>
      </c>
      <c r="BI50" s="128" t="n">
        <v>81517</v>
      </c>
      <c r="BJ50" s="125" t="n">
        <v>17962</v>
      </c>
      <c r="BK50" s="128" t="n">
        <v>13440</v>
      </c>
      <c r="BL50" s="134" t="n">
        <f aca="false">[3]PLANTS!J111</f>
        <v>0</v>
      </c>
      <c r="BM50" s="108" t="n">
        <f aca="false">SUM(BH50:BL50)</f>
        <v>889540</v>
      </c>
      <c r="BN50" s="125" t="n">
        <v>629900</v>
      </c>
      <c r="BO50" s="125" t="n">
        <v>159908</v>
      </c>
      <c r="BP50" s="125" t="n">
        <v>171158</v>
      </c>
      <c r="BQ50" s="128" t="n">
        <f aca="false">BP50-BP38</f>
        <v>-7560</v>
      </c>
      <c r="BR50" s="129" t="n">
        <f aca="false">AT50</f>
        <v>252108</v>
      </c>
      <c r="BS50" s="129" t="n">
        <f aca="false">BJ50</f>
        <v>17962</v>
      </c>
      <c r="BT50" s="125" t="n">
        <v>141484</v>
      </c>
      <c r="BU50" s="104" t="n">
        <f aca="false">[3]PLANTS!M111</f>
        <v>0</v>
      </c>
      <c r="BV50" s="125" t="n">
        <v>415351</v>
      </c>
      <c r="BW50" s="128" t="n">
        <f aca="false">BV50-BV38</f>
        <v>-82015</v>
      </c>
      <c r="BX50" s="128" t="n">
        <v>34888</v>
      </c>
      <c r="BY50" s="129" t="n">
        <f aca="false">BN50+BO50+SUM(BR50:BT50)-BU50-BV50-BX50-BZ50-BP50</f>
        <v>119432</v>
      </c>
      <c r="BZ50" s="129" t="n">
        <f aca="false">J50</f>
        <v>460533</v>
      </c>
      <c r="CA50" s="108" t="n">
        <f aca="false">BU50+BV50+SUM(BX50:BZ50)</f>
        <v>1030204</v>
      </c>
      <c r="CB50" s="112" t="n">
        <f aca="false">D50+E50+U50+V50+AN50+AZ50+BL50+BQ50+BU50+BW50</f>
        <v>1167224</v>
      </c>
      <c r="CC50" s="110" t="n">
        <f aca="false">AM50-AM38+AQ50-AQ38+BB50-BB38</f>
        <v>293111</v>
      </c>
      <c r="CD50" s="111" t="n">
        <f aca="false">CB50+CC50</f>
        <v>1460335</v>
      </c>
      <c r="CF50" s="53" t="n">
        <f aca="false">(B50+S50)/1000</f>
        <v>5442.933</v>
      </c>
    </row>
    <row r="51" customFormat="false" ht="12.75" hidden="false" customHeight="false" outlineLevel="0" collapsed="false">
      <c r="A51" s="103" t="n">
        <v>37012</v>
      </c>
      <c r="B51" s="104" t="n">
        <v>2866452</v>
      </c>
      <c r="C51" s="132"/>
      <c r="D51" s="107" t="n">
        <f aca="false">B51-B39</f>
        <v>200775</v>
      </c>
      <c r="E51" s="104"/>
      <c r="F51" s="105" t="n">
        <v>454516</v>
      </c>
      <c r="G51" s="104" t="n">
        <v>1074516</v>
      </c>
      <c r="H51" s="104" t="n">
        <v>773097</v>
      </c>
      <c r="I51" s="107" t="n">
        <v>132194</v>
      </c>
      <c r="J51" s="104" t="n">
        <v>298290</v>
      </c>
      <c r="K51" s="104" t="n">
        <v>365355</v>
      </c>
      <c r="L51" s="104"/>
      <c r="M51" s="128"/>
      <c r="N51" s="106" t="n">
        <v>279742</v>
      </c>
      <c r="O51" s="107" t="n">
        <f aca="false">SUM(I51:K51)</f>
        <v>795839</v>
      </c>
      <c r="P51" s="104" t="n">
        <f aca="false">SUM(F51:N51)</f>
        <v>3377710</v>
      </c>
      <c r="Q51" s="105" t="n">
        <f aca="false">P51-B51</f>
        <v>511258</v>
      </c>
      <c r="R51" s="108" t="n">
        <v>48018000</v>
      </c>
      <c r="S51" s="104" t="n">
        <v>1981839</v>
      </c>
      <c r="T51" s="132"/>
      <c r="U51" s="107" t="n">
        <f aca="false">S51-S39</f>
        <v>79452</v>
      </c>
      <c r="V51" s="104"/>
      <c r="W51" s="104" t="n">
        <v>40452</v>
      </c>
      <c r="X51" s="104" t="n">
        <f aca="false">K51</f>
        <v>365355</v>
      </c>
      <c r="Y51" s="104" t="n">
        <v>4032</v>
      </c>
      <c r="Z51" s="104" t="n">
        <f aca="false">S51+SUM(W51:Y51)</f>
        <v>2391678</v>
      </c>
      <c r="AA51" s="105" t="n">
        <v>708710</v>
      </c>
      <c r="AB51" s="104" t="n">
        <v>85387</v>
      </c>
      <c r="AC51" s="107" t="n">
        <v>104323</v>
      </c>
      <c r="AD51" s="104" t="n">
        <f aca="false">SUM(AA51:AC51)</f>
        <v>898420</v>
      </c>
      <c r="AE51" s="104" t="n">
        <v>1732484</v>
      </c>
      <c r="AF51" s="104" t="n">
        <v>203935</v>
      </c>
      <c r="AG51" s="109" t="n">
        <f aca="false">SUM(AD51:AF51)</f>
        <v>2834839</v>
      </c>
      <c r="AH51" s="104" t="n">
        <f aca="false">AG51-Z51</f>
        <v>443161</v>
      </c>
      <c r="AI51" s="108" t="n">
        <f aca="false">AI50+(AH51*(A52-A51))</f>
        <v>72588481</v>
      </c>
      <c r="AJ51" s="135" t="n">
        <f aca="false">[3]MAINTENANCE!B34</f>
        <v>2577394.51612903</v>
      </c>
      <c r="AK51" s="135" t="n">
        <f aca="false">[3]MAINTENANCE!C34</f>
        <v>2179075.4516129</v>
      </c>
      <c r="AL51" s="53" t="n">
        <f aca="false">[3]MAINTENANCE!D34</f>
        <v>130491.935483871</v>
      </c>
      <c r="AM51" s="125" t="n">
        <v>61550</v>
      </c>
      <c r="AN51" s="53" t="n">
        <f aca="false">[3]PLANTS!G112</f>
        <v>0</v>
      </c>
      <c r="AO51" s="135" t="n">
        <f aca="false">[3]MAINTENANCE!G34</f>
        <v>1992694.74193548</v>
      </c>
      <c r="AP51" s="53" t="n">
        <f aca="false">[3]MAINTENANCE!H34</f>
        <v>521977.612903226</v>
      </c>
      <c r="AQ51" s="125" t="n">
        <v>102544</v>
      </c>
      <c r="AR51" s="135" t="n">
        <f aca="false">[3]MAINTENANCE!J34</f>
        <v>454420.580645161</v>
      </c>
      <c r="AS51" s="135" t="n">
        <f aca="false">[3]MAINTENANCE!K34</f>
        <v>713192.935483871</v>
      </c>
      <c r="AT51" s="127" t="n">
        <v>197810</v>
      </c>
      <c r="AU51" s="123" t="n">
        <f aca="false">SUM(AQ51:AT51)</f>
        <v>1467967.51612903</v>
      </c>
      <c r="AV51" s="135" t="n">
        <f aca="false">[3]MAINTENANCE!M34</f>
        <v>683743.870967742</v>
      </c>
      <c r="AW51" s="136" t="n">
        <f aca="false">[3]MAINTENANCE!N34</f>
        <v>696149.64516129</v>
      </c>
      <c r="AX51" s="53" t="n">
        <f aca="false">[3]MAINTENANCE!O34</f>
        <v>1379893.51612903</v>
      </c>
      <c r="AY51" s="128" t="n">
        <v>0</v>
      </c>
      <c r="AZ51" s="53" t="n">
        <f aca="false">[3]PLANTS!D112</f>
        <v>0</v>
      </c>
      <c r="BA51" s="125" t="n">
        <v>91512</v>
      </c>
      <c r="BB51" s="125" t="n">
        <v>785535</v>
      </c>
      <c r="BC51" s="107" t="n">
        <f aca="false">BB51-BB39</f>
        <v>241801</v>
      </c>
      <c r="BD51" s="128" t="n">
        <v>0</v>
      </c>
      <c r="BE51" s="128" t="n">
        <f aca="false">[3]MAINTENANCE!S34</f>
        <v>91035.1612903226</v>
      </c>
      <c r="BF51" s="53" t="n">
        <f aca="false">[3]MAINTENANCE!T34</f>
        <v>652469.548387097</v>
      </c>
      <c r="BG51" s="133" t="n">
        <v>1074516</v>
      </c>
      <c r="BH51" s="135" t="n">
        <v>772957</v>
      </c>
      <c r="BI51" s="135" t="n">
        <v>87765</v>
      </c>
      <c r="BJ51" s="125" t="n">
        <v>19862</v>
      </c>
      <c r="BK51" s="135" t="n">
        <v>16000</v>
      </c>
      <c r="BL51" s="110" t="n">
        <f aca="false">[3]PLANTS!J112</f>
        <v>0</v>
      </c>
      <c r="BM51" s="111" t="n">
        <f aca="false">SUM(BH51:BL51)</f>
        <v>896584</v>
      </c>
      <c r="BN51" s="125" t="n">
        <v>622412</v>
      </c>
      <c r="BO51" s="125" t="n">
        <v>145291</v>
      </c>
      <c r="BP51" s="125" t="n">
        <v>176489</v>
      </c>
      <c r="BQ51" s="128" t="n">
        <f aca="false">BP51-BP39</f>
        <v>-4470</v>
      </c>
      <c r="BR51" s="129" t="n">
        <f aca="false">AT51</f>
        <v>197810</v>
      </c>
      <c r="BS51" s="129" t="n">
        <f aca="false">BJ51</f>
        <v>19862</v>
      </c>
      <c r="BT51" s="125" t="n">
        <v>72406</v>
      </c>
      <c r="BU51" s="53" t="n">
        <f aca="false">[3]PLANTS!M112</f>
        <v>0</v>
      </c>
      <c r="BV51" s="125" t="n">
        <v>453580</v>
      </c>
      <c r="BW51" s="128" t="n">
        <f aca="false">BV51-BV39</f>
        <v>-45864</v>
      </c>
      <c r="BX51" s="137" t="n">
        <v>23300</v>
      </c>
      <c r="BY51" s="129" t="n">
        <f aca="false">BN51+BO51+SUM(BR51:BT51)-BU51-BV51-BX51-BZ51-BP51</f>
        <v>106122</v>
      </c>
      <c r="BZ51" s="129" t="n">
        <f aca="false">J51</f>
        <v>298290</v>
      </c>
      <c r="CA51" s="108" t="n">
        <f aca="false">BU51+BV51+SUM(BX51:BZ51)</f>
        <v>881292</v>
      </c>
      <c r="CB51" s="112" t="n">
        <f aca="false">D51+E51+U51+V51+AN51+AZ51+BL51+BQ51+BU51+BW51</f>
        <v>229893</v>
      </c>
      <c r="CC51" s="110" t="n">
        <f aca="false">AM51-AM39+AQ51-AQ39+BB51-BB39</f>
        <v>233798</v>
      </c>
      <c r="CD51" s="111" t="n">
        <f aca="false">CB51+CC51</f>
        <v>463691</v>
      </c>
      <c r="CF51" s="53" t="n">
        <f aca="false">(B51+S51)/1000</f>
        <v>4848.291</v>
      </c>
    </row>
    <row r="52" customFormat="false" ht="12.75" hidden="false" customHeight="false" outlineLevel="0" collapsed="false">
      <c r="A52" s="103" t="n">
        <v>37043</v>
      </c>
      <c r="B52" s="104" t="n">
        <v>2714100</v>
      </c>
      <c r="C52" s="132"/>
      <c r="D52" s="107" t="n">
        <f aca="false">B52-B40</f>
        <v>-383800</v>
      </c>
      <c r="E52" s="104"/>
      <c r="F52" s="105" t="n">
        <v>481633</v>
      </c>
      <c r="G52" s="104" t="n">
        <v>1066533</v>
      </c>
      <c r="H52" s="104" t="n">
        <v>750200</v>
      </c>
      <c r="I52" s="107" t="n">
        <v>137533</v>
      </c>
      <c r="J52" s="104" t="n">
        <v>319467</v>
      </c>
      <c r="K52" s="104" t="n">
        <v>304600</v>
      </c>
      <c r="L52" s="104"/>
      <c r="M52" s="128" t="n">
        <v>0</v>
      </c>
      <c r="N52" s="106" t="n">
        <v>277867</v>
      </c>
      <c r="O52" s="107" t="n">
        <f aca="false">SUM(I52:K52)</f>
        <v>761600</v>
      </c>
      <c r="P52" s="104" t="n">
        <f aca="false">SUM(F52:N52)</f>
        <v>3337833</v>
      </c>
      <c r="Q52" s="105" t="n">
        <f aca="false">P52-B52</f>
        <v>623733</v>
      </c>
      <c r="R52" s="108" t="n">
        <v>66737000</v>
      </c>
      <c r="S52" s="104" t="n">
        <v>2033897</v>
      </c>
      <c r="T52" s="132"/>
      <c r="U52" s="107" t="n">
        <f aca="false">S52-S40</f>
        <v>-62770</v>
      </c>
      <c r="V52" s="104"/>
      <c r="W52" s="104" t="n">
        <v>38897</v>
      </c>
      <c r="X52" s="104" t="n">
        <f aca="false">K52</f>
        <v>304600</v>
      </c>
      <c r="Y52" s="104" t="n">
        <v>2138</v>
      </c>
      <c r="Z52" s="104" t="n">
        <f aca="false">S52+SUM(W52:Y52)</f>
        <v>2379532</v>
      </c>
      <c r="AA52" s="105" t="n">
        <v>663586</v>
      </c>
      <c r="AB52" s="104" t="n">
        <v>107034</v>
      </c>
      <c r="AC52" s="107" t="n">
        <v>35207</v>
      </c>
      <c r="AD52" s="104" t="n">
        <f aca="false">SUM(AA52:AC52)</f>
        <v>805827</v>
      </c>
      <c r="AE52" s="104" t="n">
        <v>1709586</v>
      </c>
      <c r="AF52" s="104" t="n">
        <v>212345</v>
      </c>
      <c r="AG52" s="109" t="n">
        <f aca="false">SUM(AD52:AF52)</f>
        <v>2727758</v>
      </c>
      <c r="AH52" s="104" t="n">
        <f aca="false">AG52-Z52</f>
        <v>348226</v>
      </c>
      <c r="AI52" s="108" t="n">
        <f aca="false">AI51+(AH52*(A53-A52))</f>
        <v>83035261</v>
      </c>
      <c r="AJ52" s="135" t="n">
        <v>2500000</v>
      </c>
      <c r="AK52" s="135" t="n">
        <v>2130000</v>
      </c>
      <c r="AL52" s="53" t="n">
        <f aca="false">AK52-SUM(AM52:AO52)</f>
        <v>90936</v>
      </c>
      <c r="AM52" s="125" t="n">
        <v>39064</v>
      </c>
      <c r="AN52" s="53" t="n">
        <f aca="false">[3]PLANTS!G113</f>
        <v>0</v>
      </c>
      <c r="AO52" s="135" t="n">
        <v>2000000</v>
      </c>
      <c r="AP52" s="53" t="n">
        <f aca="false">AO52-SUM(AQ52:AT52)</f>
        <v>576711</v>
      </c>
      <c r="AQ52" s="125" t="n">
        <v>102899</v>
      </c>
      <c r="AR52" s="135" t="n">
        <v>483000</v>
      </c>
      <c r="AS52" s="135" t="n">
        <v>640000</v>
      </c>
      <c r="AT52" s="127" t="n">
        <v>197390</v>
      </c>
      <c r="AU52" s="123" t="n">
        <f aca="false">SUM(AQ52:AT52)</f>
        <v>1423289</v>
      </c>
      <c r="AV52" s="135" t="n">
        <v>825000</v>
      </c>
      <c r="AW52" s="136" t="n">
        <f aca="false">AX52-AV52</f>
        <v>554687</v>
      </c>
      <c r="AX52" s="53" t="n">
        <f aca="false">BG52+SUM(AZ52:BE52)-BF52-AY52</f>
        <v>1379687</v>
      </c>
      <c r="AY52" s="128" t="n">
        <v>0</v>
      </c>
      <c r="AZ52" s="53" t="n">
        <f aca="false">[3]PLANTS!D113</f>
        <v>0</v>
      </c>
      <c r="BA52" s="125" t="n">
        <v>130362</v>
      </c>
      <c r="BB52" s="125" t="n">
        <v>692318</v>
      </c>
      <c r="BC52" s="107" t="n">
        <f aca="false">BB52-BB40</f>
        <v>83121</v>
      </c>
      <c r="BD52" s="128" t="n">
        <v>0</v>
      </c>
      <c r="BE52" s="128" t="n">
        <v>75000</v>
      </c>
      <c r="BF52" s="53" t="n">
        <f aca="false">AL52+AP52</f>
        <v>667647</v>
      </c>
      <c r="BG52" s="133" t="n">
        <v>1066533</v>
      </c>
      <c r="BH52" s="135" t="n">
        <v>750000</v>
      </c>
      <c r="BI52" s="135" t="n">
        <v>200000</v>
      </c>
      <c r="BJ52" s="125" t="n">
        <v>33914</v>
      </c>
      <c r="BK52" s="135" t="n">
        <v>9999</v>
      </c>
      <c r="BL52" s="110" t="n">
        <f aca="false">[3]PLANTS!J113</f>
        <v>0</v>
      </c>
      <c r="BM52" s="111" t="n">
        <f aca="false">SUM(BH52:BL52)</f>
        <v>993913</v>
      </c>
      <c r="BN52" s="125" t="n">
        <v>629105</v>
      </c>
      <c r="BO52" s="125" t="n">
        <v>153467</v>
      </c>
      <c r="BP52" s="125" t="n">
        <v>192374</v>
      </c>
      <c r="BQ52" s="128" t="n">
        <f aca="false">BP52-BP40</f>
        <v>-31535</v>
      </c>
      <c r="BR52" s="129" t="n">
        <f aca="false">AT52</f>
        <v>197390</v>
      </c>
      <c r="BS52" s="129" t="n">
        <f aca="false">BJ52</f>
        <v>33914</v>
      </c>
      <c r="BT52" s="125" t="n">
        <v>61446</v>
      </c>
      <c r="BU52" s="53" t="n">
        <f aca="false">[3]PLANTS!M113</f>
        <v>0</v>
      </c>
      <c r="BV52" s="125" t="n">
        <v>476621</v>
      </c>
      <c r="BW52" s="128" t="n">
        <f aca="false">BV52-BV40</f>
        <v>-33566</v>
      </c>
      <c r="BX52" s="137" t="n">
        <v>27444</v>
      </c>
      <c r="BY52" s="129" t="n">
        <f aca="false">BN52+BO52+SUM(BR52:BT52)-BU52-BV52-BX52-BZ52-BP52</f>
        <v>59416</v>
      </c>
      <c r="BZ52" s="129" t="n">
        <f aca="false">J52</f>
        <v>319467</v>
      </c>
      <c r="CA52" s="108" t="n">
        <f aca="false">BU52+BV52+SUM(BX52:BZ52)</f>
        <v>882948</v>
      </c>
      <c r="CB52" s="112" t="n">
        <f aca="false">D52+E52+U52+V52+AN52+AZ52+BL52+BQ52+BU52+BW52</f>
        <v>-511671</v>
      </c>
      <c r="CC52" s="110" t="n">
        <f aca="false">AM52-AM40+AQ52-AQ40+BB52-BB40</f>
        <v>88421</v>
      </c>
      <c r="CD52" s="111" t="n">
        <f aca="false">CB52+CC52</f>
        <v>-423250</v>
      </c>
      <c r="CF52" s="53" t="n">
        <f aca="false">(B52+S52)/1000</f>
        <v>4747.997</v>
      </c>
    </row>
    <row r="53" customFormat="false" ht="12.75" hidden="false" customHeight="false" outlineLevel="0" collapsed="false">
      <c r="A53" s="103" t="n">
        <v>37073</v>
      </c>
      <c r="B53" s="104" t="n">
        <v>2966097</v>
      </c>
      <c r="C53" s="132"/>
      <c r="D53" s="107" t="n">
        <f aca="false">B53-B41</f>
        <v>-354709</v>
      </c>
      <c r="E53" s="104"/>
      <c r="F53" s="105" t="n">
        <v>473129</v>
      </c>
      <c r="G53" s="104" t="n">
        <v>1099000</v>
      </c>
      <c r="H53" s="104" t="n">
        <v>735774</v>
      </c>
      <c r="I53" s="107" t="n">
        <v>118065</v>
      </c>
      <c r="J53" s="104" t="n">
        <v>356226</v>
      </c>
      <c r="K53" s="104" t="n">
        <v>299290</v>
      </c>
      <c r="L53" s="104"/>
      <c r="M53" s="128" t="n">
        <v>0</v>
      </c>
      <c r="N53" s="106" t="n">
        <v>350484</v>
      </c>
      <c r="O53" s="107" t="n">
        <f aca="false">SUM(I53:K53)</f>
        <v>773581</v>
      </c>
      <c r="P53" s="104" t="n">
        <f aca="false">SUM(F53:N53)</f>
        <v>3431968</v>
      </c>
      <c r="Q53" s="105" t="n">
        <f aca="false">P53-B53</f>
        <v>465871</v>
      </c>
      <c r="R53" s="108" t="n">
        <v>81722000</v>
      </c>
      <c r="S53" s="104" t="n">
        <v>2213935</v>
      </c>
      <c r="T53" s="132"/>
      <c r="U53" s="107" t="n">
        <f aca="false">S53-S41</f>
        <v>24451</v>
      </c>
      <c r="V53" s="104"/>
      <c r="W53" s="104" t="n">
        <v>39452</v>
      </c>
      <c r="X53" s="104" t="n">
        <f aca="false">K53</f>
        <v>299290</v>
      </c>
      <c r="Y53" s="104" t="n">
        <v>2000</v>
      </c>
      <c r="Z53" s="104" t="n">
        <f aca="false">S53+SUM(W53:Y53)</f>
        <v>2554677</v>
      </c>
      <c r="AA53" s="105" t="n">
        <v>658742</v>
      </c>
      <c r="AB53" s="104" t="n">
        <v>155613</v>
      </c>
      <c r="AC53" s="107" t="n">
        <v>76516</v>
      </c>
      <c r="AD53" s="104" t="n">
        <f aca="false">SUM(AA53:AC53)</f>
        <v>890871</v>
      </c>
      <c r="AE53" s="104" t="n">
        <v>1766806</v>
      </c>
      <c r="AF53" s="104" t="n">
        <v>188194</v>
      </c>
      <c r="AG53" s="109" t="n">
        <f aca="false">SUM(AD53:AF53)</f>
        <v>2845871</v>
      </c>
      <c r="AH53" s="104" t="n">
        <f aca="false">AG53-Z53</f>
        <v>291194</v>
      </c>
      <c r="AI53" s="108" t="n">
        <f aca="false">AI52+(AH53*(A54-A53))</f>
        <v>92062275</v>
      </c>
      <c r="AJ53" s="135" t="n">
        <v>2650000</v>
      </c>
      <c r="AK53" s="135" t="n">
        <v>2200000</v>
      </c>
      <c r="AL53" s="53" t="n">
        <f aca="false">AK53-SUM(AM53:AO53)</f>
        <v>166645</v>
      </c>
      <c r="AM53" s="125" t="n">
        <v>33355</v>
      </c>
      <c r="AN53" s="53" t="n">
        <f aca="false">[3]PLANTS!G114</f>
        <v>0</v>
      </c>
      <c r="AO53" s="135" t="n">
        <v>2000000</v>
      </c>
      <c r="AP53" s="53" t="n">
        <f aca="false">AO53-SUM(AQ53:AT53)</f>
        <v>488369</v>
      </c>
      <c r="AQ53" s="125" t="n">
        <v>103506</v>
      </c>
      <c r="AR53" s="135" t="n">
        <v>490000</v>
      </c>
      <c r="AS53" s="135" t="n">
        <v>680000</v>
      </c>
      <c r="AT53" s="127" t="n">
        <v>238125</v>
      </c>
      <c r="AU53" s="123" t="n">
        <f aca="false">SUM(AQ53:AT53)</f>
        <v>1511631</v>
      </c>
      <c r="AV53" s="135" t="n">
        <v>900000</v>
      </c>
      <c r="AW53" s="136" t="n">
        <f aca="false">AX53-AV53</f>
        <v>452860</v>
      </c>
      <c r="AX53" s="53" t="n">
        <f aca="false">BG53+SUM(AZ53:BE53)-BF53-AY53</f>
        <v>1352860</v>
      </c>
      <c r="AY53" s="128" t="n">
        <v>0</v>
      </c>
      <c r="AZ53" s="53" t="n">
        <f aca="false">[3]PLANTS!D114</f>
        <v>0</v>
      </c>
      <c r="BA53" s="125" t="n">
        <v>123506</v>
      </c>
      <c r="BB53" s="125" t="n">
        <v>703902</v>
      </c>
      <c r="BC53" s="107" t="n">
        <f aca="false">BB53-BB41</f>
        <v>6466</v>
      </c>
      <c r="BD53" s="128" t="n">
        <v>0</v>
      </c>
      <c r="BE53" s="128" t="n">
        <v>75000</v>
      </c>
      <c r="BF53" s="53" t="n">
        <f aca="false">AL53+AP53</f>
        <v>655014</v>
      </c>
      <c r="BG53" s="133" t="n">
        <v>1099000</v>
      </c>
      <c r="BH53" s="135" t="n">
        <v>750000</v>
      </c>
      <c r="BI53" s="135" t="n">
        <v>200000</v>
      </c>
      <c r="BJ53" s="125" t="n">
        <v>37355</v>
      </c>
      <c r="BK53" s="135" t="n">
        <v>10000</v>
      </c>
      <c r="BL53" s="110" t="n">
        <f aca="false">[3]PLANTS!J114</f>
        <v>0</v>
      </c>
      <c r="BM53" s="111" t="n">
        <f aca="false">SUM(BH53:BL53)</f>
        <v>997355</v>
      </c>
      <c r="BN53" s="125" t="n">
        <v>689063</v>
      </c>
      <c r="BO53" s="125" t="n">
        <v>209863</v>
      </c>
      <c r="BP53" s="125" t="n">
        <v>209702</v>
      </c>
      <c r="BQ53" s="128" t="n">
        <f aca="false">BP53-BP41</f>
        <v>358</v>
      </c>
      <c r="BR53" s="129" t="n">
        <f aca="false">AT53</f>
        <v>238125</v>
      </c>
      <c r="BS53" s="129" t="n">
        <f aca="false">BJ53</f>
        <v>37355</v>
      </c>
      <c r="BT53" s="125" t="n">
        <v>68041</v>
      </c>
      <c r="BU53" s="53" t="n">
        <f aca="false">[3]PLANTS!M114</f>
        <v>0</v>
      </c>
      <c r="BV53" s="125" t="n">
        <v>538928</v>
      </c>
      <c r="BW53" s="128" t="n">
        <f aca="false">BV53-BV41</f>
        <v>6062</v>
      </c>
      <c r="BX53" s="137" t="n">
        <v>25000</v>
      </c>
      <c r="BY53" s="129" t="n">
        <f aca="false">BN53+BO53+SUM(BR53:BT53)-BU53-BV53-BX53-BZ53-BP53</f>
        <v>112591</v>
      </c>
      <c r="BZ53" s="129" t="n">
        <f aca="false">J53</f>
        <v>356226</v>
      </c>
      <c r="CA53" s="108" t="n">
        <f aca="false">BU53+BV53+SUM(BX53:BZ53)</f>
        <v>1032745</v>
      </c>
      <c r="CB53" s="112" t="n">
        <f aca="false">D53+E53+U53+V53+AN53+AZ53+BL53+BQ53+BU53+BW53</f>
        <v>-323838</v>
      </c>
      <c r="CC53" s="110" t="n">
        <f aca="false">AM53-AM41+AQ53-AQ41+BB53-BB41</f>
        <v>-2244</v>
      </c>
      <c r="CD53" s="111" t="n">
        <f aca="false">CB53+CC53</f>
        <v>-326082</v>
      </c>
      <c r="CF53" s="53" t="n">
        <f aca="false">(B53+S53)/1000</f>
        <v>5180.032</v>
      </c>
    </row>
    <row r="54" customFormat="false" ht="12.75" hidden="false" customHeight="false" outlineLevel="0" collapsed="false">
      <c r="A54" s="103" t="n">
        <v>37104</v>
      </c>
      <c r="B54" s="104" t="n">
        <v>3205129</v>
      </c>
      <c r="C54" s="132"/>
      <c r="D54" s="107" t="n">
        <f aca="false">B54-B42</f>
        <v>-411032</v>
      </c>
      <c r="E54" s="104"/>
      <c r="F54" s="105" t="n">
        <v>454161</v>
      </c>
      <c r="G54" s="104" t="n">
        <v>1081129</v>
      </c>
      <c r="H54" s="104" t="n">
        <v>732968</v>
      </c>
      <c r="I54" s="107" t="n">
        <v>159806</v>
      </c>
      <c r="J54" s="104" t="n">
        <v>275194</v>
      </c>
      <c r="K54" s="104" t="n">
        <v>291613</v>
      </c>
      <c r="L54" s="104"/>
      <c r="M54" s="128" t="n">
        <v>0</v>
      </c>
      <c r="N54" s="106" t="n">
        <v>333839</v>
      </c>
      <c r="O54" s="107" t="n">
        <f aca="false">SUM(I54:K54)</f>
        <v>726613</v>
      </c>
      <c r="P54" s="104" t="n">
        <f aca="false">SUM(F54:N54)</f>
        <v>3328710</v>
      </c>
      <c r="Q54" s="105" t="n">
        <f aca="false">P54-B54</f>
        <v>123581</v>
      </c>
      <c r="R54" s="108" t="n">
        <v>85360000</v>
      </c>
      <c r="S54" s="104" t="n">
        <v>2348290</v>
      </c>
      <c r="T54" s="132"/>
      <c r="U54" s="107" t="n">
        <f aca="false">S54-S42</f>
        <v>-204871</v>
      </c>
      <c r="V54" s="104"/>
      <c r="W54" s="104" t="n">
        <v>41032</v>
      </c>
      <c r="X54" s="104" t="n">
        <f aca="false">K54</f>
        <v>291613</v>
      </c>
      <c r="Y54" s="104" t="n">
        <v>2161</v>
      </c>
      <c r="Z54" s="104" t="n">
        <f aca="false">S54+SUM(W54:Y54)</f>
        <v>2683096</v>
      </c>
      <c r="AA54" s="105" t="n">
        <v>761968</v>
      </c>
      <c r="AB54" s="104" t="n">
        <v>176903</v>
      </c>
      <c r="AC54" s="107" t="n">
        <v>75355</v>
      </c>
      <c r="AD54" s="104" t="n">
        <f aca="false">SUM(AA54:AC54)</f>
        <v>1014226</v>
      </c>
      <c r="AE54" s="104" t="n">
        <v>1776774</v>
      </c>
      <c r="AF54" s="104" t="n">
        <v>169097</v>
      </c>
      <c r="AG54" s="109" t="n">
        <f aca="false">SUM(AD54:AF54)</f>
        <v>2960097</v>
      </c>
      <c r="AH54" s="104" t="n">
        <f aca="false">AG54-Z54</f>
        <v>277001</v>
      </c>
      <c r="AI54" s="108" t="n">
        <f aca="false">AI53+(AH54*(A55-A54))</f>
        <v>100649306</v>
      </c>
      <c r="AJ54" s="135" t="n">
        <v>2650000</v>
      </c>
      <c r="AK54" s="135" t="n">
        <v>2200000</v>
      </c>
      <c r="AL54" s="53" t="n">
        <f aca="false">AK54-SUM(AM54:AO54)</f>
        <v>165813</v>
      </c>
      <c r="AM54" s="125" t="n">
        <v>34187</v>
      </c>
      <c r="AN54" s="53" t="n">
        <f aca="false">[3]PLANTS!G115</f>
        <v>0</v>
      </c>
      <c r="AO54" s="135" t="n">
        <v>2000000</v>
      </c>
      <c r="AP54" s="53" t="n">
        <f aca="false">AO54-SUM(AQ54:AT54)</f>
        <v>505462</v>
      </c>
      <c r="AQ54" s="125" t="n">
        <v>75147</v>
      </c>
      <c r="AR54" s="135" t="n">
        <v>490000</v>
      </c>
      <c r="AS54" s="135" t="n">
        <v>680000</v>
      </c>
      <c r="AT54" s="127" t="n">
        <v>249391</v>
      </c>
      <c r="AU54" s="123" t="n">
        <f aca="false">SUM(AQ54:AT54)</f>
        <v>1494538</v>
      </c>
      <c r="AV54" s="128" t="n">
        <v>900000</v>
      </c>
      <c r="AW54" s="107" t="n">
        <f aca="false">AX54-AV54</f>
        <v>337062</v>
      </c>
      <c r="AX54" s="104" t="n">
        <f aca="false">BG54+SUM(AZ54:BE54)-BF54-AY54</f>
        <v>1237062</v>
      </c>
      <c r="AY54" s="128" t="n">
        <v>0</v>
      </c>
      <c r="AZ54" s="53" t="n">
        <f aca="false">[3]PLANTS!D115</f>
        <v>0</v>
      </c>
      <c r="BA54" s="125" t="n">
        <v>113898</v>
      </c>
      <c r="BB54" s="125" t="n">
        <v>690675</v>
      </c>
      <c r="BC54" s="107" t="n">
        <f aca="false">BB54-BB42</f>
        <v>-92365</v>
      </c>
      <c r="BD54" s="128" t="n">
        <v>40000</v>
      </c>
      <c r="BE54" s="128" t="n">
        <v>75000</v>
      </c>
      <c r="BF54" s="53" t="n">
        <f aca="false">AL54+AP54</f>
        <v>671275</v>
      </c>
      <c r="BG54" s="133" t="n">
        <v>1081129</v>
      </c>
      <c r="BH54" s="135" t="n">
        <v>750000</v>
      </c>
      <c r="BI54" s="135" t="n">
        <v>200000</v>
      </c>
      <c r="BJ54" s="125" t="n">
        <v>20214</v>
      </c>
      <c r="BK54" s="135" t="n">
        <v>10000</v>
      </c>
      <c r="BL54" s="110" t="n">
        <f aca="false">[3]PLANTS!J115</f>
        <v>0</v>
      </c>
      <c r="BM54" s="111" t="n">
        <f aca="false">SUM(BH54:BL54)</f>
        <v>980214</v>
      </c>
      <c r="BN54" s="125" t="n">
        <v>744182</v>
      </c>
      <c r="BO54" s="125" t="n">
        <v>168098</v>
      </c>
      <c r="BP54" s="125" t="n">
        <v>234358</v>
      </c>
      <c r="BQ54" s="128" t="n">
        <f aca="false">BP54-BP42</f>
        <v>-25759</v>
      </c>
      <c r="BR54" s="129" t="n">
        <f aca="false">AT54</f>
        <v>249391</v>
      </c>
      <c r="BS54" s="129" t="n">
        <f aca="false">BJ54</f>
        <v>20214</v>
      </c>
      <c r="BT54" s="125" t="n">
        <v>50329</v>
      </c>
      <c r="BU54" s="53" t="n">
        <f aca="false">[3]PLANTS!M115</f>
        <v>0</v>
      </c>
      <c r="BV54" s="125" t="n">
        <v>591735</v>
      </c>
      <c r="BW54" s="128" t="n">
        <f aca="false">BV54-BV42</f>
        <v>37810</v>
      </c>
      <c r="BX54" s="137" t="n">
        <v>25000</v>
      </c>
      <c r="BY54" s="129" t="n">
        <f aca="false">BN54+BO54+SUM(BR54:BT54)-BU54-BV54-BX54-BZ54-BP54</f>
        <v>105927</v>
      </c>
      <c r="BZ54" s="129" t="n">
        <f aca="false">J54</f>
        <v>275194</v>
      </c>
      <c r="CA54" s="108" t="n">
        <f aca="false">BU54+BV54+SUM(BX54:BZ54)</f>
        <v>997856</v>
      </c>
      <c r="CB54" s="112" t="n">
        <f aca="false">D54+E54+U54+V54+AN54+AZ54+BL54+BQ54+BU54+BW54</f>
        <v>-603852</v>
      </c>
      <c r="CC54" s="110" t="n">
        <f aca="false">AM54-AM42+AQ54-AQ42+BB54-BB42</f>
        <v>-169178</v>
      </c>
      <c r="CD54" s="111" t="n">
        <f aca="false">CB54+CC54</f>
        <v>-773030</v>
      </c>
      <c r="CF54" s="53" t="n">
        <f aca="false">(B54+S54)/1000</f>
        <v>5553.419</v>
      </c>
    </row>
    <row r="55" customFormat="false" ht="12.75" hidden="false" customHeight="false" outlineLevel="0" collapsed="false">
      <c r="A55" s="103" t="n">
        <v>37135</v>
      </c>
      <c r="B55" s="104" t="n">
        <v>2898543</v>
      </c>
      <c r="C55" s="132"/>
      <c r="D55" s="107" t="n">
        <f aca="false">B55-B43</f>
        <v>-293124</v>
      </c>
      <c r="E55" s="104"/>
      <c r="F55" s="105" t="n">
        <v>445233</v>
      </c>
      <c r="G55" s="104" t="n">
        <v>983533</v>
      </c>
      <c r="H55" s="104" t="n">
        <v>671900</v>
      </c>
      <c r="I55" s="107" t="n">
        <v>158100</v>
      </c>
      <c r="J55" s="104" t="n">
        <v>282733</v>
      </c>
      <c r="K55" s="104" t="n">
        <v>271133</v>
      </c>
      <c r="L55" s="104"/>
      <c r="M55" s="128" t="n">
        <v>0</v>
      </c>
      <c r="N55" s="106" t="n">
        <v>306900</v>
      </c>
      <c r="O55" s="107" t="n">
        <f aca="false">SUM(I55:K55)</f>
        <v>711966</v>
      </c>
      <c r="P55" s="104" t="n">
        <f aca="false">SUM(F55:N55)</f>
        <v>3119532</v>
      </c>
      <c r="Q55" s="105" t="n">
        <f aca="false">P55-B55</f>
        <v>220989</v>
      </c>
      <c r="R55" s="108" t="n">
        <v>89082000</v>
      </c>
      <c r="S55" s="104" t="n">
        <v>2267464</v>
      </c>
      <c r="T55" s="132"/>
      <c r="U55" s="107" t="n">
        <f aca="false">S55-S43</f>
        <v>-233769</v>
      </c>
      <c r="V55" s="104"/>
      <c r="W55" s="104" t="n">
        <v>39000</v>
      </c>
      <c r="X55" s="104" t="n">
        <f aca="false">K55</f>
        <v>271133</v>
      </c>
      <c r="Y55" s="104" t="n">
        <v>2000</v>
      </c>
      <c r="Z55" s="104" t="n">
        <f aca="false">S55+SUM(W55:Y55)</f>
        <v>2579597</v>
      </c>
      <c r="AA55" s="105" t="n">
        <v>677929</v>
      </c>
      <c r="AB55" s="104" t="n">
        <v>141107</v>
      </c>
      <c r="AC55" s="107" t="n">
        <v>99357</v>
      </c>
      <c r="AD55" s="104" t="n">
        <f aca="false">SUM(AA55:AC55)</f>
        <v>918393</v>
      </c>
      <c r="AE55" s="104" t="n">
        <v>1708857</v>
      </c>
      <c r="AF55" s="104" t="n">
        <v>173429</v>
      </c>
      <c r="AG55" s="109" t="n">
        <f aca="false">SUM(AD55:AF55)</f>
        <v>2800679</v>
      </c>
      <c r="AH55" s="104" t="n">
        <f aca="false">AG55-Z55</f>
        <v>221082</v>
      </c>
      <c r="AI55" s="108" t="n">
        <v>108000000</v>
      </c>
      <c r="AJ55" s="135" t="n">
        <v>2650000</v>
      </c>
      <c r="AK55" s="135" t="n">
        <v>2200000</v>
      </c>
      <c r="AL55" s="53" t="n">
        <f aca="false">AK55-SUM(AM55:AO55)</f>
        <v>168038</v>
      </c>
      <c r="AM55" s="125" t="n">
        <v>31962</v>
      </c>
      <c r="AN55" s="53" t="n">
        <f aca="false">[3]PLANTS!G116</f>
        <v>0</v>
      </c>
      <c r="AO55" s="135" t="n">
        <v>2000000</v>
      </c>
      <c r="AP55" s="53" t="n">
        <f aca="false">AO55-SUM(AQ55:AT55)</f>
        <v>574079</v>
      </c>
      <c r="AQ55" s="125" t="n">
        <v>87821</v>
      </c>
      <c r="AR55" s="135" t="n">
        <v>450000</v>
      </c>
      <c r="AS55" s="135" t="n">
        <v>680000</v>
      </c>
      <c r="AT55" s="127" t="n">
        <v>208100</v>
      </c>
      <c r="AU55" s="123" t="n">
        <f aca="false">SUM(AQ55:AT55)</f>
        <v>1425921</v>
      </c>
      <c r="AV55" s="128" t="n">
        <v>900000</v>
      </c>
      <c r="AW55" s="107" t="n">
        <f aca="false">AX55-AV55</f>
        <v>67983</v>
      </c>
      <c r="AX55" s="104" t="n">
        <f aca="false">BG55+SUM(AZ55:BE55)-BF55-AY55</f>
        <v>967983</v>
      </c>
      <c r="AY55" s="128" t="n">
        <v>0</v>
      </c>
      <c r="AZ55" s="53" t="n">
        <f aca="false">[3]PLANTS!D116</f>
        <v>0</v>
      </c>
      <c r="BA55" s="125" t="n">
        <v>107713</v>
      </c>
      <c r="BB55" s="125" t="n">
        <v>600184</v>
      </c>
      <c r="BC55" s="107" t="n">
        <f aca="false">BB55-BB43</f>
        <v>-96330</v>
      </c>
      <c r="BD55" s="128" t="n">
        <v>40000</v>
      </c>
      <c r="BE55" s="128" t="n">
        <v>75000</v>
      </c>
      <c r="BF55" s="53" t="n">
        <f aca="false">AL55+AP55</f>
        <v>742117</v>
      </c>
      <c r="BG55" s="133" t="n">
        <v>983533</v>
      </c>
      <c r="BH55" s="135" t="n">
        <v>750000</v>
      </c>
      <c r="BI55" s="135" t="n">
        <v>200000</v>
      </c>
      <c r="BJ55" s="125" t="n">
        <v>19802</v>
      </c>
      <c r="BK55" s="135" t="n">
        <v>105348</v>
      </c>
      <c r="BL55" s="110" t="n">
        <f aca="false">[3]PLANTS!J116</f>
        <v>0</v>
      </c>
      <c r="BM55" s="111" t="n">
        <f aca="false">SUM(BH55:BL55)</f>
        <v>1075150</v>
      </c>
      <c r="BN55" s="125" t="n">
        <v>736964</v>
      </c>
      <c r="BO55" s="125" t="n">
        <v>179848</v>
      </c>
      <c r="BP55" s="125" t="n">
        <v>182934</v>
      </c>
      <c r="BQ55" s="128" t="n">
        <f aca="false">BP55-BP43</f>
        <v>-41317</v>
      </c>
      <c r="BR55" s="129" t="n">
        <f aca="false">AT55</f>
        <v>208100</v>
      </c>
      <c r="BS55" s="129" t="n">
        <f aca="false">BJ55</f>
        <v>19802</v>
      </c>
      <c r="BT55" s="125" t="n">
        <v>35839</v>
      </c>
      <c r="BU55" s="53" t="n">
        <f aca="false">[3]PLANTS!M116</f>
        <v>0</v>
      </c>
      <c r="BV55" s="125" t="n">
        <v>579455</v>
      </c>
      <c r="BW55" s="128" t="n">
        <f aca="false">BV55-BV43</f>
        <v>-9289</v>
      </c>
      <c r="BX55" s="137" t="n">
        <v>25000</v>
      </c>
      <c r="BY55" s="129" t="n">
        <f aca="false">BN55+BO55+SUM(BR55:BT55)-BU55-BV55-BX55-BZ55-BP55</f>
        <v>110431</v>
      </c>
      <c r="BZ55" s="129" t="n">
        <f aca="false">J55</f>
        <v>282733</v>
      </c>
      <c r="CA55" s="108" t="n">
        <f aca="false">BU55+BV55+SUM(BX55:BZ55)</f>
        <v>997619</v>
      </c>
      <c r="CB55" s="112" t="n">
        <f aca="false">D55+E55+U55+V55+AN55+AZ55+BL55+BQ55+BU55+BW55</f>
        <v>-577499</v>
      </c>
      <c r="CC55" s="110" t="n">
        <f aca="false">AM55-AM43+AQ55-AQ43+BB55-BB43</f>
        <v>-132191</v>
      </c>
      <c r="CD55" s="111" t="n">
        <f aca="false">CB55+CC55</f>
        <v>-709690</v>
      </c>
      <c r="CF55" s="53" t="n">
        <f aca="false">(B55+S55)/1000</f>
        <v>5166.007</v>
      </c>
    </row>
    <row r="56" customFormat="false" ht="12.75" hidden="false" customHeight="false" outlineLevel="0" collapsed="false">
      <c r="A56" s="113" t="n">
        <v>37165</v>
      </c>
      <c r="B56" s="120" t="n">
        <f aca="false">B44*(1+C56)+SUM(D56:E56)</f>
        <v>2754806</v>
      </c>
      <c r="C56" s="138" t="n">
        <v>0</v>
      </c>
      <c r="D56" s="139" t="n">
        <v>-350000</v>
      </c>
      <c r="E56" s="120" t="n">
        <f aca="false">[3]PLANTS!P117</f>
        <v>0</v>
      </c>
      <c r="F56" s="140" t="n">
        <f aca="false">AR56</f>
        <v>417000</v>
      </c>
      <c r="G56" s="120" t="n">
        <f aca="false">BG56</f>
        <v>895000</v>
      </c>
      <c r="H56" s="120" t="n">
        <f aca="false">BH56</f>
        <v>694000</v>
      </c>
      <c r="I56" s="139" t="n">
        <v>155000</v>
      </c>
      <c r="J56" s="130" t="n">
        <v>300000</v>
      </c>
      <c r="K56" s="139" t="n">
        <v>268000</v>
      </c>
      <c r="L56" s="120"/>
      <c r="M56" s="139" t="n">
        <v>0</v>
      </c>
      <c r="N56" s="141" t="n">
        <v>291000</v>
      </c>
      <c r="O56" s="117" t="n">
        <f aca="false">SUM(I56:K56)</f>
        <v>723000</v>
      </c>
      <c r="P56" s="120" t="n">
        <f aca="false">SUM(F56:N56)</f>
        <v>3020000</v>
      </c>
      <c r="Q56" s="140" t="n">
        <f aca="false">P56-B56</f>
        <v>265194</v>
      </c>
      <c r="R56" s="121" t="n">
        <f aca="false">R55+(Q56*(A57-A56))</f>
        <v>97303014</v>
      </c>
      <c r="S56" s="114" t="n">
        <f aca="false">S44*(1+T56)+SUM(U56:V56)</f>
        <v>2222871</v>
      </c>
      <c r="T56" s="138" t="n">
        <v>0</v>
      </c>
      <c r="U56" s="139" t="n">
        <v>-175000</v>
      </c>
      <c r="V56" s="120" t="n">
        <f aca="false">[3]PLANTS!S117</f>
        <v>0</v>
      </c>
      <c r="W56" s="130" t="n">
        <v>38000</v>
      </c>
      <c r="X56" s="120" t="n">
        <f aca="false">K56</f>
        <v>268000</v>
      </c>
      <c r="Y56" s="139" t="n">
        <v>2000</v>
      </c>
      <c r="Z56" s="114" t="n">
        <f aca="false">S56+SUM(W56:Y56)</f>
        <v>2530871</v>
      </c>
      <c r="AA56" s="140" t="n">
        <f aca="false">AS56</f>
        <v>660000</v>
      </c>
      <c r="AB56" s="120" t="n">
        <f aca="false">BI56</f>
        <v>138000</v>
      </c>
      <c r="AC56" s="142" t="n">
        <f aca="false">BY56</f>
        <v>102143</v>
      </c>
      <c r="AD56" s="120" t="n">
        <f aca="false">SUM(AA56:AC56)</f>
        <v>900143</v>
      </c>
      <c r="AE56" s="139" t="n">
        <v>1682000</v>
      </c>
      <c r="AF56" s="139" t="n">
        <v>177000</v>
      </c>
      <c r="AG56" s="143" t="n">
        <f aca="false">SUM(AD56:AF56)</f>
        <v>2759143</v>
      </c>
      <c r="AH56" s="120" t="n">
        <f aca="false">AG56-Z56</f>
        <v>228272</v>
      </c>
      <c r="AI56" s="121" t="n">
        <f aca="false">AI55+(AH56*(A57-A56))</f>
        <v>115076432</v>
      </c>
      <c r="AJ56" s="139" t="n">
        <v>2703000</v>
      </c>
      <c r="AK56" s="139" t="n">
        <v>2121000</v>
      </c>
      <c r="AL56" s="120" t="n">
        <f aca="false">AK56-SUM(AM56:AO56)</f>
        <v>138000</v>
      </c>
      <c r="AM56" s="139" t="n">
        <v>32000</v>
      </c>
      <c r="AN56" s="120" t="n">
        <f aca="false">[3]PLANTS!G117</f>
        <v>0</v>
      </c>
      <c r="AO56" s="139" t="n">
        <v>1951000</v>
      </c>
      <c r="AP56" s="120" t="n">
        <f aca="false">AO56-SUM(AQ56:AT56)</f>
        <v>578000</v>
      </c>
      <c r="AQ56" s="139" t="n">
        <v>105000</v>
      </c>
      <c r="AR56" s="139" t="n">
        <v>417000</v>
      </c>
      <c r="AS56" s="139" t="n">
        <v>660000</v>
      </c>
      <c r="AT56" s="139" t="n">
        <v>191000</v>
      </c>
      <c r="AU56" s="124" t="n">
        <f aca="false">SUM(AQ56:AT56)</f>
        <v>1373000</v>
      </c>
      <c r="AV56" s="130" t="n">
        <v>864000</v>
      </c>
      <c r="AW56" s="117" t="n">
        <f aca="false">AX56-AV56</f>
        <v>-21513</v>
      </c>
      <c r="AX56" s="114" t="n">
        <f aca="false">BG56+SUM(AZ56:BE56)-BF56-AY56</f>
        <v>842487</v>
      </c>
      <c r="AY56" s="130" t="n">
        <v>0</v>
      </c>
      <c r="AZ56" s="120" t="n">
        <f aca="false">[3]PLANTS!D117</f>
        <v>0</v>
      </c>
      <c r="BA56" s="130" t="n">
        <v>87000</v>
      </c>
      <c r="BB56" s="117" t="n">
        <f aca="false">BB44+BC56</f>
        <v>538487</v>
      </c>
      <c r="BC56" s="130" t="n">
        <v>-77000</v>
      </c>
      <c r="BD56" s="130" t="n">
        <v>40000</v>
      </c>
      <c r="BE56" s="130" t="n">
        <v>75000</v>
      </c>
      <c r="BF56" s="120" t="n">
        <f aca="false">AL56+AP56</f>
        <v>716000</v>
      </c>
      <c r="BG56" s="144" t="n">
        <v>895000</v>
      </c>
      <c r="BH56" s="139" t="n">
        <v>694000</v>
      </c>
      <c r="BI56" s="139" t="n">
        <v>138000</v>
      </c>
      <c r="BJ56" s="139" t="n">
        <v>19000</v>
      </c>
      <c r="BK56" s="139" t="n">
        <v>122000</v>
      </c>
      <c r="BL56" s="120" t="n">
        <f aca="false">[3]PLANTS!J117</f>
        <v>0</v>
      </c>
      <c r="BM56" s="121" t="n">
        <f aca="false">SUM(BH56:BL56)</f>
        <v>973000</v>
      </c>
      <c r="BN56" s="130" t="n">
        <v>738000</v>
      </c>
      <c r="BO56" s="130" t="n">
        <v>183000</v>
      </c>
      <c r="BP56" s="130" t="n">
        <f aca="false">BP44+BQ56</f>
        <v>191459</v>
      </c>
      <c r="BQ56" s="130" t="n">
        <v>-34000</v>
      </c>
      <c r="BR56" s="120" t="n">
        <f aca="false">AT56</f>
        <v>191000</v>
      </c>
      <c r="BS56" s="120" t="n">
        <f aca="false">BJ56</f>
        <v>19000</v>
      </c>
      <c r="BT56" s="139" t="n">
        <v>39000</v>
      </c>
      <c r="BU56" s="120" t="n">
        <f aca="false">[3]PLANTS!M117</f>
        <v>0</v>
      </c>
      <c r="BV56" s="117" t="n">
        <f aca="false">BV44+BW56</f>
        <v>551398</v>
      </c>
      <c r="BW56" s="130" t="n">
        <v>-43000</v>
      </c>
      <c r="BX56" s="145" t="n">
        <v>25000</v>
      </c>
      <c r="BY56" s="120" t="n">
        <f aca="false">BN56+BO56+SUM(BR56:BT56)-BU56-BV56-BX56-BZ56-BP56</f>
        <v>102143</v>
      </c>
      <c r="BZ56" s="120" t="n">
        <f aca="false">J56</f>
        <v>300000</v>
      </c>
      <c r="CA56" s="118" t="n">
        <f aca="false">BU56+BV56+SUM(BX56:BZ56)</f>
        <v>978541</v>
      </c>
      <c r="CB56" s="122" t="n">
        <f aca="false">D56+E56+U56+V56+AN56+AZ56+BL56+BQ56+BU56+BW56</f>
        <v>-602000</v>
      </c>
      <c r="CC56" s="120" t="n">
        <f aca="false">AM56-AM44+AQ56-AQ44+BB56-BB44</f>
        <v>-116249</v>
      </c>
      <c r="CD56" s="121" t="n">
        <f aca="false">CB56+CC56</f>
        <v>-718249</v>
      </c>
      <c r="CF56" s="53" t="n">
        <f aca="false">(B56+S56)/1000</f>
        <v>4977.677</v>
      </c>
      <c r="CG56" s="53" t="n">
        <v>5259</v>
      </c>
      <c r="CH56" s="53" t="n">
        <f aca="false">CF56-CG56</f>
        <v>-281.323</v>
      </c>
      <c r="CI56" s="53" t="n">
        <f aca="false">CG56-CF44</f>
        <v>-243.677</v>
      </c>
      <c r="CJ56" s="53" t="n">
        <f aca="false">CG56-CF32</f>
        <v>119.451</v>
      </c>
      <c r="CK56" s="53" t="n">
        <f aca="false">CF56-CF44</f>
        <v>-525</v>
      </c>
      <c r="CL56" s="53" t="n">
        <f aca="false">CF56-CF32</f>
        <v>-161.872</v>
      </c>
    </row>
    <row r="57" customFormat="false" ht="12.75" hidden="false" customHeight="false" outlineLevel="0" collapsed="false">
      <c r="A57" s="103" t="n">
        <v>37196</v>
      </c>
      <c r="B57" s="53" t="n">
        <f aca="false">B45*(1+C57)+SUM(D57:E57)</f>
        <v>3009000</v>
      </c>
      <c r="C57" s="146" t="n">
        <v>0</v>
      </c>
      <c r="D57" s="135" t="n">
        <v>-500000</v>
      </c>
      <c r="E57" s="53" t="n">
        <f aca="false">[3]PLANTS!P118</f>
        <v>0</v>
      </c>
      <c r="F57" s="147" t="n">
        <f aca="false">AR57</f>
        <v>450000</v>
      </c>
      <c r="G57" s="53" t="n">
        <f aca="false">BG57</f>
        <v>950000</v>
      </c>
      <c r="H57" s="53" t="n">
        <f aca="false">BH57</f>
        <v>700000</v>
      </c>
      <c r="I57" s="135" t="n">
        <v>150000</v>
      </c>
      <c r="J57" s="128" t="n">
        <v>350000</v>
      </c>
      <c r="K57" s="135" t="n">
        <v>250000</v>
      </c>
      <c r="M57" s="135" t="n">
        <v>0</v>
      </c>
      <c r="N57" s="148" t="n">
        <v>300000</v>
      </c>
      <c r="O57" s="107" t="n">
        <f aca="false">SUM(I57:K57)</f>
        <v>750000</v>
      </c>
      <c r="P57" s="53" t="n">
        <f aca="false">SUM(F57:N57)</f>
        <v>3150000</v>
      </c>
      <c r="Q57" s="147" t="n">
        <f aca="false">P57-B57</f>
        <v>141000</v>
      </c>
      <c r="R57" s="111" t="n">
        <f aca="false">R56+(Q57*(A58-A57))</f>
        <v>101533014</v>
      </c>
      <c r="S57" s="104" t="n">
        <f aca="false">S45*(1+T57)+SUM(U57:V57)</f>
        <v>2573300</v>
      </c>
      <c r="T57" s="146" t="n">
        <v>0</v>
      </c>
      <c r="U57" s="135" t="n">
        <v>-400000</v>
      </c>
      <c r="V57" s="53" t="n">
        <f aca="false">[3]PLANTS!S118</f>
        <v>0</v>
      </c>
      <c r="W57" s="128" t="n">
        <v>40000</v>
      </c>
      <c r="X57" s="53" t="n">
        <f aca="false">K57</f>
        <v>250000</v>
      </c>
      <c r="Y57" s="135" t="n">
        <v>13000</v>
      </c>
      <c r="Z57" s="104" t="n">
        <f aca="false">S57+SUM(W57:Y57)</f>
        <v>2876300</v>
      </c>
      <c r="AA57" s="147" t="n">
        <f aca="false">AS57</f>
        <v>575000</v>
      </c>
      <c r="AB57" s="53" t="n">
        <f aca="false">BI57</f>
        <v>200000</v>
      </c>
      <c r="AC57" s="136" t="n">
        <f aca="false">BY57</f>
        <v>67859</v>
      </c>
      <c r="AD57" s="53" t="n">
        <f aca="false">SUM(AA57:AC57)</f>
        <v>842859</v>
      </c>
      <c r="AE57" s="135" t="n">
        <v>1700000</v>
      </c>
      <c r="AF57" s="135" t="n">
        <v>180000</v>
      </c>
      <c r="AG57" s="149" t="n">
        <f aca="false">SUM(AD57:AF57)</f>
        <v>2722859</v>
      </c>
      <c r="AH57" s="53" t="n">
        <f aca="false">AG57-Z57</f>
        <v>-153441</v>
      </c>
      <c r="AI57" s="111" t="n">
        <f aca="false">AI56+(AH57*(A58-A57))</f>
        <v>110473202</v>
      </c>
      <c r="AJ57" s="135" t="n">
        <v>2700000</v>
      </c>
      <c r="AK57" s="135" t="n">
        <v>2100000</v>
      </c>
      <c r="AL57" s="53" t="n">
        <f aca="false">AK57-SUM(AM57:AO57)</f>
        <v>131497</v>
      </c>
      <c r="AM57" s="135" t="n">
        <f aca="false">AM45</f>
        <v>68503</v>
      </c>
      <c r="AN57" s="53" t="n">
        <f aca="false">[3]PLANTS!G118</f>
        <v>0</v>
      </c>
      <c r="AO57" s="135" t="n">
        <v>1900000</v>
      </c>
      <c r="AP57" s="53" t="n">
        <f aca="false">AO57-SUM(AQ57:AT57)</f>
        <v>492622</v>
      </c>
      <c r="AQ57" s="135" t="n">
        <f aca="false">AQ45</f>
        <v>132378</v>
      </c>
      <c r="AR57" s="135" t="n">
        <v>450000</v>
      </c>
      <c r="AS57" s="135" t="n">
        <v>575000</v>
      </c>
      <c r="AT57" s="150" t="n">
        <v>250000</v>
      </c>
      <c r="AU57" s="123" t="n">
        <f aca="false">SUM(AQ57:AT57)</f>
        <v>1407378</v>
      </c>
      <c r="AV57" s="128" t="n">
        <v>900000</v>
      </c>
      <c r="AW57" s="107" t="n">
        <f aca="false">AX57-AV57</f>
        <v>254088</v>
      </c>
      <c r="AX57" s="104" t="n">
        <f aca="false">BG57+SUM(AZ57:BE57)-BF57-AY57</f>
        <v>1154088</v>
      </c>
      <c r="AY57" s="128" t="n">
        <v>0</v>
      </c>
      <c r="AZ57" s="53" t="n">
        <f aca="false">[3]PLANTS!D118</f>
        <v>0</v>
      </c>
      <c r="BA57" s="128" t="n">
        <f aca="false">BA45</f>
        <v>100205</v>
      </c>
      <c r="BB57" s="107" t="n">
        <f aca="false">BB45+BC57</f>
        <v>713002</v>
      </c>
      <c r="BC57" s="128" t="n">
        <v>-100000</v>
      </c>
      <c r="BD57" s="128" t="n">
        <v>40000</v>
      </c>
      <c r="BE57" s="128" t="n">
        <v>75000</v>
      </c>
      <c r="BF57" s="53" t="n">
        <f aca="false">AL57+AP57</f>
        <v>624119</v>
      </c>
      <c r="BG57" s="133" t="n">
        <v>950000</v>
      </c>
      <c r="BH57" s="135" t="n">
        <v>700000</v>
      </c>
      <c r="BI57" s="135" t="n">
        <v>200000</v>
      </c>
      <c r="BJ57" s="135" t="n">
        <v>25000</v>
      </c>
      <c r="BK57" s="135" t="n">
        <v>100000</v>
      </c>
      <c r="BL57" s="110" t="n">
        <f aca="false">[3]PLANTS!J118</f>
        <v>0</v>
      </c>
      <c r="BM57" s="111" t="n">
        <f aca="false">SUM(BH57:BL57)</f>
        <v>1025000</v>
      </c>
      <c r="BN57" s="128" t="n">
        <v>750000</v>
      </c>
      <c r="BO57" s="128" t="n">
        <v>180000</v>
      </c>
      <c r="BP57" s="128" t="n">
        <f aca="false">BP45+BQ57</f>
        <v>283003</v>
      </c>
      <c r="BQ57" s="128" t="n">
        <v>-25000</v>
      </c>
      <c r="BR57" s="53" t="n">
        <f aca="false">AT57</f>
        <v>250000</v>
      </c>
      <c r="BS57" s="53" t="n">
        <f aca="false">BJ57</f>
        <v>25000</v>
      </c>
      <c r="BT57" s="135" t="n">
        <v>50000</v>
      </c>
      <c r="BU57" s="53" t="n">
        <f aca="false">[3]PLANTS!M118</f>
        <v>0</v>
      </c>
      <c r="BV57" s="107" t="n">
        <f aca="false">BV45+BW57</f>
        <v>529138</v>
      </c>
      <c r="BW57" s="128" t="n">
        <v>-15000</v>
      </c>
      <c r="BX57" s="137" t="n">
        <v>25000</v>
      </c>
      <c r="BY57" s="53" t="n">
        <f aca="false">BN57+BO57+SUM(BR57:BT57)-BU57-BV57-BX57-BZ57-BP57</f>
        <v>67859</v>
      </c>
      <c r="BZ57" s="53" t="n">
        <f aca="false">J57</f>
        <v>350000</v>
      </c>
      <c r="CA57" s="108" t="n">
        <f aca="false">BU57+BV57+SUM(BX57:BZ57)</f>
        <v>971997</v>
      </c>
      <c r="CB57" s="112" t="n">
        <f aca="false">D57+E57+U57+V57+AN57+AZ57+BL57+BQ57+BU57+BW57</f>
        <v>-940000</v>
      </c>
      <c r="CC57" s="110" t="n">
        <f aca="false">AM57-AM45+AQ57-AQ45+BB57-BB45</f>
        <v>-100000</v>
      </c>
      <c r="CD57" s="111" t="n">
        <f aca="false">CB57+CC57</f>
        <v>-1040000</v>
      </c>
      <c r="CF57" s="53" t="n">
        <f aca="false">(B57+S57)/1000</f>
        <v>5582.3</v>
      </c>
      <c r="CG57" s="53" t="n">
        <v>5371</v>
      </c>
      <c r="CH57" s="53" t="n">
        <f aca="false">CF57-CG57</f>
        <v>211.3</v>
      </c>
      <c r="CI57" s="53" t="n">
        <f aca="false">CG57-CF45</f>
        <v>-1111.3</v>
      </c>
      <c r="CJ57" s="53" t="n">
        <f aca="false">CG57-CF33</f>
        <v>408.848</v>
      </c>
      <c r="CK57" s="53" t="n">
        <f aca="false">CF57-CF45</f>
        <v>-900</v>
      </c>
      <c r="CL57" s="53" t="n">
        <f aca="false">CF57-CF33</f>
        <v>620.148</v>
      </c>
    </row>
    <row r="58" customFormat="false" ht="12.75" hidden="false" customHeight="false" outlineLevel="0" collapsed="false">
      <c r="A58" s="103" t="n">
        <v>37226</v>
      </c>
      <c r="B58" s="53" t="n">
        <f aca="false">B46*(1+C58)+SUM(D58:E58)</f>
        <v>3633677</v>
      </c>
      <c r="C58" s="146" t="n">
        <v>0</v>
      </c>
      <c r="D58" s="135" t="n">
        <v>200000</v>
      </c>
      <c r="E58" s="53" t="n">
        <f aca="false">[3]PLANTS!P119</f>
        <v>0</v>
      </c>
      <c r="F58" s="147" t="n">
        <f aca="false">AR58</f>
        <v>450000</v>
      </c>
      <c r="G58" s="53" t="n">
        <f aca="false">BG58</f>
        <v>800000</v>
      </c>
      <c r="H58" s="53" t="n">
        <f aca="false">BH58</f>
        <v>700000</v>
      </c>
      <c r="I58" s="135" t="n">
        <v>150000</v>
      </c>
      <c r="J58" s="128" t="n">
        <v>350000</v>
      </c>
      <c r="K58" s="135" t="n">
        <v>250000</v>
      </c>
      <c r="M58" s="135" t="n">
        <v>0</v>
      </c>
      <c r="N58" s="148" t="n">
        <v>300000</v>
      </c>
      <c r="O58" s="107" t="n">
        <f aca="false">SUM(I58:K58)</f>
        <v>750000</v>
      </c>
      <c r="P58" s="53" t="n">
        <f aca="false">SUM(F58:N58)</f>
        <v>3000000</v>
      </c>
      <c r="Q58" s="147" t="n">
        <f aca="false">P58-B58</f>
        <v>-633677</v>
      </c>
      <c r="R58" s="111" t="n">
        <f aca="false">R57+(Q58*(A59-A58))</f>
        <v>81889027</v>
      </c>
      <c r="S58" s="104" t="n">
        <f aca="false">S46*(1+T58)+SUM(U58:V58)</f>
        <v>3030935</v>
      </c>
      <c r="T58" s="146" t="n">
        <v>0</v>
      </c>
      <c r="U58" s="135" t="n">
        <v>150000</v>
      </c>
      <c r="V58" s="53" t="n">
        <f aca="false">[3]PLANTS!S119</f>
        <v>0</v>
      </c>
      <c r="W58" s="128" t="n">
        <v>40000</v>
      </c>
      <c r="X58" s="53" t="n">
        <f aca="false">K58</f>
        <v>250000</v>
      </c>
      <c r="Y58" s="135" t="n">
        <v>13000</v>
      </c>
      <c r="Z58" s="104" t="n">
        <f aca="false">S58+SUM(W58:Y58)</f>
        <v>3333935</v>
      </c>
      <c r="AA58" s="147" t="n">
        <f aca="false">AS58</f>
        <v>575000</v>
      </c>
      <c r="AB58" s="53" t="n">
        <f aca="false">BI58</f>
        <v>200000</v>
      </c>
      <c r="AC58" s="136" t="n">
        <f aca="false">BY58</f>
        <v>98869</v>
      </c>
      <c r="AD58" s="53" t="n">
        <f aca="false">SUM(AA58:AC58)</f>
        <v>873869</v>
      </c>
      <c r="AE58" s="135" t="n">
        <v>1750000</v>
      </c>
      <c r="AF58" s="135" t="n">
        <v>180000</v>
      </c>
      <c r="AG58" s="149" t="n">
        <f aca="false">SUM(AD58:AF58)</f>
        <v>2803869</v>
      </c>
      <c r="AH58" s="53" t="n">
        <f aca="false">AG58-Z58</f>
        <v>-530066</v>
      </c>
      <c r="AI58" s="111" t="n">
        <f aca="false">AI57+(AH58*(A59-A58))</f>
        <v>94041156</v>
      </c>
      <c r="AJ58" s="135" t="n">
        <v>2700000</v>
      </c>
      <c r="AK58" s="135" t="n">
        <v>2100000</v>
      </c>
      <c r="AL58" s="53" t="n">
        <f aca="false">AK58-SUM(AM58:AO58)</f>
        <v>130734</v>
      </c>
      <c r="AM58" s="135" t="n">
        <f aca="false">AM46</f>
        <v>69266</v>
      </c>
      <c r="AN58" s="53" t="n">
        <f aca="false">[3]PLANTS!G119</f>
        <v>0</v>
      </c>
      <c r="AO58" s="135" t="n">
        <v>1900000</v>
      </c>
      <c r="AP58" s="53" t="n">
        <f aca="false">AO58-SUM(AQ58:AT58)</f>
        <v>498382</v>
      </c>
      <c r="AQ58" s="135" t="n">
        <f aca="false">AQ46</f>
        <v>126618</v>
      </c>
      <c r="AR58" s="135" t="n">
        <v>450000</v>
      </c>
      <c r="AS58" s="135" t="n">
        <v>575000</v>
      </c>
      <c r="AT58" s="150" t="n">
        <v>250000</v>
      </c>
      <c r="AU58" s="123" t="n">
        <f aca="false">SUM(AQ58:AT58)</f>
        <v>1401618</v>
      </c>
      <c r="AV58" s="128" t="n">
        <v>900000</v>
      </c>
      <c r="AW58" s="107" t="n">
        <f aca="false">AX58-AV58</f>
        <v>306751</v>
      </c>
      <c r="AX58" s="104" t="n">
        <f aca="false">BG58+SUM(AZ58:BE58)-BF58-AY58</f>
        <v>1206751</v>
      </c>
      <c r="AY58" s="128" t="n">
        <v>0</v>
      </c>
      <c r="AZ58" s="53" t="n">
        <f aca="false">[3]PLANTS!D119</f>
        <v>0</v>
      </c>
      <c r="BA58" s="128" t="n">
        <f aca="false">BA46</f>
        <v>82352</v>
      </c>
      <c r="BB58" s="107" t="n">
        <f aca="false">BB46+BC58</f>
        <v>838515</v>
      </c>
      <c r="BC58" s="128" t="n">
        <v>0</v>
      </c>
      <c r="BD58" s="128" t="n">
        <v>40000</v>
      </c>
      <c r="BE58" s="128" t="n">
        <v>75000</v>
      </c>
      <c r="BF58" s="53" t="n">
        <f aca="false">AL58+AP58</f>
        <v>629116</v>
      </c>
      <c r="BG58" s="133" t="n">
        <v>800000</v>
      </c>
      <c r="BH58" s="135" t="n">
        <v>700000</v>
      </c>
      <c r="BI58" s="135" t="n">
        <v>200000</v>
      </c>
      <c r="BJ58" s="135" t="n">
        <v>25000</v>
      </c>
      <c r="BK58" s="135" t="n">
        <v>100000</v>
      </c>
      <c r="BL58" s="110" t="n">
        <f aca="false">[3]PLANTS!J119</f>
        <v>0</v>
      </c>
      <c r="BM58" s="111" t="n">
        <f aca="false">SUM(BH58:BL58)</f>
        <v>1025000</v>
      </c>
      <c r="BN58" s="128" t="n">
        <v>750000</v>
      </c>
      <c r="BO58" s="128" t="n">
        <v>180000</v>
      </c>
      <c r="BP58" s="128" t="n">
        <f aca="false">BP46+BQ58</f>
        <v>289779</v>
      </c>
      <c r="BQ58" s="128" t="n">
        <v>-25000</v>
      </c>
      <c r="BR58" s="53" t="n">
        <f aca="false">AT58</f>
        <v>250000</v>
      </c>
      <c r="BS58" s="53" t="n">
        <f aca="false">BJ58</f>
        <v>25000</v>
      </c>
      <c r="BT58" s="135" t="n">
        <v>50000</v>
      </c>
      <c r="BU58" s="53" t="n">
        <f aca="false">[3]PLANTS!M119</f>
        <v>0</v>
      </c>
      <c r="BV58" s="107" t="n">
        <f aca="false">BV46+BW58</f>
        <v>491352</v>
      </c>
      <c r="BW58" s="128" t="n">
        <v>-15000</v>
      </c>
      <c r="BX58" s="137" t="n">
        <v>25000</v>
      </c>
      <c r="BY58" s="53" t="n">
        <f aca="false">BN58+BO58+SUM(BR58:BT58)-BU58-BV58-BX58-BZ58-BP58</f>
        <v>98869</v>
      </c>
      <c r="BZ58" s="53" t="n">
        <f aca="false">J58</f>
        <v>350000</v>
      </c>
      <c r="CA58" s="108" t="n">
        <f aca="false">BU58+BV58+SUM(BX58:BZ58)</f>
        <v>965221</v>
      </c>
      <c r="CB58" s="112" t="n">
        <f aca="false">D58+E58+U58+V58+AN58+AZ58+BL58+BQ58+BU58+BW58</f>
        <v>310000</v>
      </c>
      <c r="CC58" s="110" t="n">
        <f aca="false">AM58-AM46+AQ58-AQ46+BB58-BB46</f>
        <v>0</v>
      </c>
      <c r="CD58" s="111" t="n">
        <f aca="false">CB58+CC58</f>
        <v>310000</v>
      </c>
      <c r="CF58" s="53" t="n">
        <f aca="false">(B58+S58)/1000</f>
        <v>6664.612</v>
      </c>
      <c r="CG58" s="53" t="n">
        <v>6517</v>
      </c>
      <c r="CH58" s="53" t="n">
        <f aca="false">CF58-CG58</f>
        <v>147.612</v>
      </c>
      <c r="CI58" s="53" t="n">
        <f aca="false">CG58-CF46</f>
        <v>202.388</v>
      </c>
      <c r="CJ58" s="53" t="n">
        <f aca="false">CG58-CF34</f>
        <v>637.839</v>
      </c>
      <c r="CK58" s="53" t="n">
        <f aca="false">CF58-CF46</f>
        <v>350</v>
      </c>
      <c r="CL58" s="53" t="n">
        <f aca="false">CF58-CF34</f>
        <v>785.451</v>
      </c>
    </row>
    <row r="59" customFormat="false" ht="12.75" hidden="false" customHeight="false" outlineLevel="0" collapsed="false">
      <c r="A59" s="103" t="n">
        <v>37257</v>
      </c>
      <c r="B59" s="53" t="n">
        <f aca="false">B47*(1+C59)+SUM(D59:E59)</f>
        <v>3831161</v>
      </c>
      <c r="C59" s="146" t="n">
        <v>0</v>
      </c>
      <c r="D59" s="135" t="n">
        <v>-400000</v>
      </c>
      <c r="E59" s="53" t="n">
        <f aca="false">[3]PLANTS!P120</f>
        <v>0</v>
      </c>
      <c r="F59" s="147" t="n">
        <f aca="false">AR59</f>
        <v>450000</v>
      </c>
      <c r="G59" s="53" t="n">
        <f aca="false">BG59</f>
        <v>1000000</v>
      </c>
      <c r="H59" s="53" t="n">
        <f aca="false">BH59</f>
        <v>700000</v>
      </c>
      <c r="I59" s="135" t="n">
        <v>150000</v>
      </c>
      <c r="J59" s="128" t="n">
        <v>350000</v>
      </c>
      <c r="K59" s="135" t="n">
        <v>250000</v>
      </c>
      <c r="M59" s="135" t="n">
        <v>0</v>
      </c>
      <c r="N59" s="148" t="n">
        <v>300000</v>
      </c>
      <c r="O59" s="107" t="n">
        <f aca="false">SUM(I59:K59)</f>
        <v>750000</v>
      </c>
      <c r="P59" s="53" t="n">
        <f aca="false">SUM(F59:N59)</f>
        <v>3200000</v>
      </c>
      <c r="Q59" s="147" t="n">
        <f aca="false">P59-B59</f>
        <v>-631161</v>
      </c>
      <c r="R59" s="111" t="n">
        <f aca="false">R58+(Q59*(A60-A59))</f>
        <v>62323036</v>
      </c>
      <c r="S59" s="104" t="n">
        <f aca="false">S47*(1+T59)+SUM(U59:V59)</f>
        <v>2940290</v>
      </c>
      <c r="T59" s="146" t="n">
        <v>0</v>
      </c>
      <c r="U59" s="135" t="n">
        <v>-100000</v>
      </c>
      <c r="V59" s="53" t="n">
        <f aca="false">[3]PLANTS!S120</f>
        <v>0</v>
      </c>
      <c r="W59" s="128" t="n">
        <v>40000</v>
      </c>
      <c r="X59" s="53" t="n">
        <f aca="false">K59</f>
        <v>250000</v>
      </c>
      <c r="Y59" s="135" t="n">
        <v>13000</v>
      </c>
      <c r="Z59" s="104" t="n">
        <f aca="false">S59+SUM(W59:Y59)</f>
        <v>3243290</v>
      </c>
      <c r="AA59" s="147" t="n">
        <f aca="false">AS59</f>
        <v>400000</v>
      </c>
      <c r="AB59" s="53" t="n">
        <f aca="false">BI59</f>
        <v>200000</v>
      </c>
      <c r="AC59" s="136" t="n">
        <f aca="false">BY59</f>
        <v>103942</v>
      </c>
      <c r="AD59" s="53" t="n">
        <f aca="false">SUM(AA59:AC59)</f>
        <v>703942</v>
      </c>
      <c r="AE59" s="135" t="n">
        <v>1790000</v>
      </c>
      <c r="AF59" s="135" t="n">
        <v>180000</v>
      </c>
      <c r="AG59" s="149" t="n">
        <f aca="false">SUM(AD59:AF59)</f>
        <v>2673942</v>
      </c>
      <c r="AH59" s="53" t="n">
        <f aca="false">AG59-Z59</f>
        <v>-569348</v>
      </c>
      <c r="AI59" s="111" t="n">
        <f aca="false">AI58+(AH59*(A60-A59))</f>
        <v>76391368</v>
      </c>
      <c r="AJ59" s="135" t="n">
        <v>2700000</v>
      </c>
      <c r="AK59" s="135" t="n">
        <v>2100000</v>
      </c>
      <c r="AL59" s="53" t="n">
        <f aca="false">AK59-SUM(AM59:AO59)</f>
        <v>117917</v>
      </c>
      <c r="AM59" s="135" t="n">
        <f aca="false">AM47</f>
        <v>82083</v>
      </c>
      <c r="AN59" s="53" t="n">
        <f aca="false">[3]PLANTS!G120</f>
        <v>0</v>
      </c>
      <c r="AO59" s="135" t="n">
        <v>1900000</v>
      </c>
      <c r="AP59" s="53" t="n">
        <f aca="false">AO59-SUM(AQ59:AT59)</f>
        <v>636017</v>
      </c>
      <c r="AQ59" s="135" t="n">
        <f aca="false">AQ47</f>
        <v>163983</v>
      </c>
      <c r="AR59" s="135" t="n">
        <v>450000</v>
      </c>
      <c r="AS59" s="135" t="n">
        <v>400000</v>
      </c>
      <c r="AT59" s="150" t="n">
        <v>250000</v>
      </c>
      <c r="AU59" s="123" t="n">
        <f aca="false">SUM(AQ59:AT59)</f>
        <v>1263983</v>
      </c>
      <c r="AV59" s="128" t="n">
        <v>900000</v>
      </c>
      <c r="AW59" s="107" t="n">
        <f aca="false">AX59-AV59</f>
        <v>405547</v>
      </c>
      <c r="AX59" s="104" t="n">
        <f aca="false">BG59+SUM(AZ59:BE59)-BF59-AY59</f>
        <v>1305547</v>
      </c>
      <c r="AY59" s="128" t="n">
        <v>0</v>
      </c>
      <c r="AZ59" s="53" t="n">
        <f aca="false">[3]PLANTS!D120</f>
        <v>0</v>
      </c>
      <c r="BA59" s="128" t="n">
        <f aca="false">BA47</f>
        <v>107446</v>
      </c>
      <c r="BB59" s="107" t="n">
        <f aca="false">BB47+BC59</f>
        <v>837035</v>
      </c>
      <c r="BC59" s="128" t="n">
        <v>0</v>
      </c>
      <c r="BD59" s="128" t="n">
        <v>40000</v>
      </c>
      <c r="BE59" s="128" t="n">
        <v>75000</v>
      </c>
      <c r="BF59" s="53" t="n">
        <f aca="false">AL59+AP59</f>
        <v>753934</v>
      </c>
      <c r="BG59" s="133" t="n">
        <v>1000000</v>
      </c>
      <c r="BH59" s="135" t="n">
        <v>700000</v>
      </c>
      <c r="BI59" s="135" t="n">
        <v>200000</v>
      </c>
      <c r="BJ59" s="135" t="n">
        <v>25000</v>
      </c>
      <c r="BK59" s="135" t="n">
        <v>100000</v>
      </c>
      <c r="BL59" s="110" t="n">
        <f aca="false">[3]PLANTS!J120</f>
        <v>0</v>
      </c>
      <c r="BM59" s="111" t="n">
        <f aca="false">SUM(BH59:BL59)</f>
        <v>1025000</v>
      </c>
      <c r="BN59" s="128" t="n">
        <v>750000</v>
      </c>
      <c r="BO59" s="128" t="n">
        <v>180000</v>
      </c>
      <c r="BP59" s="128" t="n">
        <f aca="false">BP47+BQ59</f>
        <v>269421</v>
      </c>
      <c r="BQ59" s="128" t="n">
        <v>-25000</v>
      </c>
      <c r="BR59" s="53" t="n">
        <f aca="false">AT59</f>
        <v>250000</v>
      </c>
      <c r="BS59" s="53" t="n">
        <f aca="false">BJ59</f>
        <v>25000</v>
      </c>
      <c r="BT59" s="135" t="n">
        <v>50000</v>
      </c>
      <c r="BU59" s="53" t="n">
        <f aca="false">[3]PLANTS!M120</f>
        <v>0</v>
      </c>
      <c r="BV59" s="107" t="n">
        <f aca="false">BV47+BW59</f>
        <v>506637</v>
      </c>
      <c r="BW59" s="128" t="n">
        <v>-15000</v>
      </c>
      <c r="BX59" s="137" t="n">
        <v>25000</v>
      </c>
      <c r="BY59" s="53" t="n">
        <f aca="false">BN59+BO59+SUM(BR59:BT59)-BU59-BV59-BX59-BZ59-BP59</f>
        <v>103942</v>
      </c>
      <c r="BZ59" s="53" t="n">
        <f aca="false">J59</f>
        <v>350000</v>
      </c>
      <c r="CA59" s="108" t="n">
        <f aca="false">BU59+BV59+SUM(BX59:BZ59)</f>
        <v>985579</v>
      </c>
      <c r="CB59" s="112" t="n">
        <f aca="false">D59+E59+U59+V59+AN59+AZ59+BL59+BQ59+BU59+BW59</f>
        <v>-540000</v>
      </c>
      <c r="CC59" s="110" t="n">
        <f aca="false">AM59-AM47+AQ59-AQ47+BB59-BB47</f>
        <v>0</v>
      </c>
      <c r="CD59" s="111" t="n">
        <f aca="false">CB59+CC59</f>
        <v>-540000</v>
      </c>
      <c r="CF59" s="53" t="n">
        <f aca="false">(B59+S59)/1000</f>
        <v>6771.451</v>
      </c>
      <c r="CG59" s="53" t="n">
        <v>6582</v>
      </c>
      <c r="CH59" s="53" t="n">
        <f aca="false">CF59-CG59</f>
        <v>189.451</v>
      </c>
      <c r="CI59" s="53" t="n">
        <f aca="false">CG59-CF47</f>
        <v>-689.451</v>
      </c>
      <c r="CJ59" s="53" t="n">
        <f aca="false">CG59-CF35</f>
        <v>827.742</v>
      </c>
      <c r="CK59" s="53" t="n">
        <f aca="false">CF59-CF47</f>
        <v>-500</v>
      </c>
      <c r="CL59" s="53" t="n">
        <f aca="false">CF59-CF35</f>
        <v>1017.193</v>
      </c>
    </row>
    <row r="60" customFormat="false" ht="12.75" hidden="false" customHeight="false" outlineLevel="0" collapsed="false">
      <c r="A60" s="103" t="n">
        <v>37288</v>
      </c>
      <c r="B60" s="53" t="n">
        <f aca="false">B48*(1+C60)+SUM(D60:E60)</f>
        <v>3593750</v>
      </c>
      <c r="C60" s="146" t="n">
        <v>0</v>
      </c>
      <c r="D60" s="135" t="n">
        <v>-500000</v>
      </c>
      <c r="E60" s="53" t="n">
        <f aca="false">[3]PLANTS!P121</f>
        <v>0</v>
      </c>
      <c r="F60" s="147" t="n">
        <f aca="false">AR60</f>
        <v>450000</v>
      </c>
      <c r="G60" s="53" t="n">
        <f aca="false">BG60</f>
        <v>850000</v>
      </c>
      <c r="H60" s="53" t="n">
        <f aca="false">BH60</f>
        <v>700000</v>
      </c>
      <c r="I60" s="135" t="n">
        <v>150000</v>
      </c>
      <c r="J60" s="128" t="n">
        <v>350000</v>
      </c>
      <c r="K60" s="135" t="n">
        <v>250000</v>
      </c>
      <c r="M60" s="135" t="n">
        <v>0</v>
      </c>
      <c r="N60" s="148" t="n">
        <v>300000</v>
      </c>
      <c r="O60" s="107" t="n">
        <f aca="false">SUM(I60:K60)</f>
        <v>750000</v>
      </c>
      <c r="P60" s="53" t="n">
        <f aca="false">SUM(F60:N60)</f>
        <v>3050000</v>
      </c>
      <c r="Q60" s="147" t="n">
        <f aca="false">P60-B60</f>
        <v>-543750</v>
      </c>
      <c r="R60" s="111" t="n">
        <f aca="false">R59+(Q60*(A61-A60))</f>
        <v>47098036</v>
      </c>
      <c r="S60" s="104" t="n">
        <f aca="false">S48*(1+T60)+SUM(U60:V60)</f>
        <v>2525821</v>
      </c>
      <c r="T60" s="146" t="n">
        <v>0</v>
      </c>
      <c r="U60" s="135" t="n">
        <v>-300000</v>
      </c>
      <c r="V60" s="53" t="n">
        <f aca="false">[3]PLANTS!S121</f>
        <v>0</v>
      </c>
      <c r="W60" s="128" t="n">
        <v>40000</v>
      </c>
      <c r="X60" s="53" t="n">
        <f aca="false">K60</f>
        <v>250000</v>
      </c>
      <c r="Y60" s="135" t="n">
        <v>13000</v>
      </c>
      <c r="Z60" s="104" t="n">
        <f aca="false">S60+SUM(W60:Y60)</f>
        <v>2828821</v>
      </c>
      <c r="AA60" s="147" t="n">
        <f aca="false">AS60</f>
        <v>150000</v>
      </c>
      <c r="AB60" s="53" t="n">
        <f aca="false">BI60</f>
        <v>175000</v>
      </c>
      <c r="AC60" s="136" t="n">
        <f aca="false">BY60</f>
        <v>161592</v>
      </c>
      <c r="AD60" s="53" t="n">
        <f aca="false">SUM(AA60:AC60)</f>
        <v>486592</v>
      </c>
      <c r="AE60" s="135" t="n">
        <v>1790000</v>
      </c>
      <c r="AF60" s="135" t="n">
        <v>180000</v>
      </c>
      <c r="AG60" s="149" t="n">
        <f aca="false">SUM(AD60:AF60)</f>
        <v>2456592</v>
      </c>
      <c r="AH60" s="53" t="n">
        <f aca="false">AG60-Z60</f>
        <v>-372229</v>
      </c>
      <c r="AI60" s="111" t="n">
        <f aca="false">AI59+(AH60*(A61-A60))</f>
        <v>65968956</v>
      </c>
      <c r="AJ60" s="135" t="n">
        <v>2700000</v>
      </c>
      <c r="AK60" s="135" t="n">
        <v>2000000</v>
      </c>
      <c r="AL60" s="53" t="n">
        <f aca="false">AK60-SUM(AM60:AO60)</f>
        <v>122219</v>
      </c>
      <c r="AM60" s="135" t="n">
        <f aca="false">AM48</f>
        <v>77781</v>
      </c>
      <c r="AN60" s="53" t="n">
        <f aca="false">[3]PLANTS!G121</f>
        <v>0</v>
      </c>
      <c r="AO60" s="135" t="n">
        <v>1800000</v>
      </c>
      <c r="AP60" s="53" t="n">
        <f aca="false">AO60-SUM(AQ60:AT60)</f>
        <v>786063</v>
      </c>
      <c r="AQ60" s="135" t="n">
        <f aca="false">AQ48</f>
        <v>163937</v>
      </c>
      <c r="AR60" s="135" t="n">
        <v>450000</v>
      </c>
      <c r="AS60" s="135" t="n">
        <v>150000</v>
      </c>
      <c r="AT60" s="150" t="n">
        <v>250000</v>
      </c>
      <c r="AU60" s="123" t="n">
        <f aca="false">SUM(AQ60:AT60)</f>
        <v>1013937</v>
      </c>
      <c r="AV60" s="128" t="n">
        <v>900000</v>
      </c>
      <c r="AW60" s="107" t="n">
        <f aca="false">AX60-AV60</f>
        <v>126414</v>
      </c>
      <c r="AX60" s="104" t="n">
        <f aca="false">BG60+SUM(AZ60:BE60)-BF60-AY60</f>
        <v>1026414</v>
      </c>
      <c r="AY60" s="128" t="n">
        <v>0</v>
      </c>
      <c r="AZ60" s="53" t="n">
        <f aca="false">[3]PLANTS!D121</f>
        <v>0</v>
      </c>
      <c r="BA60" s="128" t="n">
        <f aca="false">BA48</f>
        <v>93365</v>
      </c>
      <c r="BB60" s="107" t="n">
        <f aca="false">BB48+BC60</f>
        <v>876331</v>
      </c>
      <c r="BC60" s="128" t="n">
        <v>0</v>
      </c>
      <c r="BD60" s="128" t="n">
        <v>40000</v>
      </c>
      <c r="BE60" s="128" t="n">
        <v>75000</v>
      </c>
      <c r="BF60" s="53" t="n">
        <f aca="false">AL60+AP60</f>
        <v>908282</v>
      </c>
      <c r="BG60" s="133" t="n">
        <v>850000</v>
      </c>
      <c r="BH60" s="135" t="n">
        <v>700000</v>
      </c>
      <c r="BI60" s="135" t="n">
        <v>175000</v>
      </c>
      <c r="BJ60" s="135" t="n">
        <v>25000</v>
      </c>
      <c r="BK60" s="135" t="n">
        <v>100000</v>
      </c>
      <c r="BL60" s="110" t="n">
        <f aca="false">[3]PLANTS!J121</f>
        <v>0</v>
      </c>
      <c r="BM60" s="111" t="n">
        <f aca="false">SUM(BH60:BL60)</f>
        <v>1000000</v>
      </c>
      <c r="BN60" s="128" t="n">
        <v>750000</v>
      </c>
      <c r="BO60" s="128" t="n">
        <v>180000</v>
      </c>
      <c r="BP60" s="128" t="n">
        <f aca="false">BP48+BQ60</f>
        <v>268981</v>
      </c>
      <c r="BQ60" s="128" t="n">
        <v>-25000</v>
      </c>
      <c r="BR60" s="53" t="n">
        <f aca="false">AT60</f>
        <v>250000</v>
      </c>
      <c r="BS60" s="53" t="n">
        <f aca="false">BJ60</f>
        <v>25000</v>
      </c>
      <c r="BT60" s="135" t="n">
        <v>50000</v>
      </c>
      <c r="BU60" s="53" t="n">
        <f aca="false">[3]PLANTS!M121</f>
        <v>0</v>
      </c>
      <c r="BV60" s="107" t="n">
        <f aca="false">BV48+BW60</f>
        <v>449427</v>
      </c>
      <c r="BW60" s="128" t="n">
        <v>-15000</v>
      </c>
      <c r="BX60" s="137" t="n">
        <v>25000</v>
      </c>
      <c r="BY60" s="53" t="n">
        <f aca="false">BN60+BO60+SUM(BR60:BT60)-BU60-BV60-BX60-BZ60-BP60</f>
        <v>161592</v>
      </c>
      <c r="BZ60" s="53" t="n">
        <f aca="false">J60</f>
        <v>350000</v>
      </c>
      <c r="CA60" s="108" t="n">
        <f aca="false">BU60+BV60+SUM(BX60:BZ60)</f>
        <v>986019</v>
      </c>
      <c r="CB60" s="112" t="n">
        <f aca="false">D60+E60+U60+V60+AN60+AZ60+BL60+BQ60+BU60+BW60</f>
        <v>-840000</v>
      </c>
      <c r="CC60" s="110" t="n">
        <f aca="false">AM60-AM48+AQ60-AQ48+BB60-BB48</f>
        <v>0</v>
      </c>
      <c r="CD60" s="111" t="n">
        <f aca="false">CB60+CC60</f>
        <v>-840000</v>
      </c>
      <c r="CF60" s="53" t="n">
        <f aca="false">(B60+S60)/1000</f>
        <v>6119.571</v>
      </c>
      <c r="CG60" s="53" t="n">
        <v>5893</v>
      </c>
      <c r="CH60" s="53" t="n">
        <f aca="false">CF60-CG60</f>
        <v>226.571</v>
      </c>
      <c r="CI60" s="53" t="n">
        <f aca="false">CG60-CF48</f>
        <v>-1026.571</v>
      </c>
      <c r="CJ60" s="53" t="n">
        <f aca="false">CG60-CF36</f>
        <v>369.345</v>
      </c>
      <c r="CK60" s="53" t="n">
        <f aca="false">CF60-CF48</f>
        <v>-800</v>
      </c>
      <c r="CL60" s="53" t="n">
        <f aca="false">CF60-CF36</f>
        <v>595.916</v>
      </c>
    </row>
    <row r="61" customFormat="false" ht="12.75" hidden="false" customHeight="false" outlineLevel="0" collapsed="false">
      <c r="A61" s="113" t="n">
        <v>37316</v>
      </c>
      <c r="B61" s="122" t="n">
        <f aca="false">B49*(1+C61)+SUM(D61:E61)</f>
        <v>3205839</v>
      </c>
      <c r="C61" s="138" t="n">
        <v>0</v>
      </c>
      <c r="D61" s="139" t="n">
        <v>-75000</v>
      </c>
      <c r="E61" s="120" t="n">
        <f aca="false">[3]PLANTS!P122</f>
        <v>0</v>
      </c>
      <c r="F61" s="140" t="n">
        <f aca="false">AR61</f>
        <v>450000</v>
      </c>
      <c r="G61" s="120" t="n">
        <f aca="false">BG61</f>
        <v>700000</v>
      </c>
      <c r="H61" s="120" t="n">
        <f aca="false">BH61</f>
        <v>700000</v>
      </c>
      <c r="I61" s="139" t="n">
        <v>150000</v>
      </c>
      <c r="J61" s="130" t="n">
        <v>350000</v>
      </c>
      <c r="K61" s="139" t="n">
        <v>250000</v>
      </c>
      <c r="L61" s="120"/>
      <c r="M61" s="139" t="n">
        <v>0</v>
      </c>
      <c r="N61" s="141" t="n">
        <v>300000</v>
      </c>
      <c r="O61" s="117" t="n">
        <f aca="false">SUM(I61:K61)</f>
        <v>750000</v>
      </c>
      <c r="P61" s="120" t="n">
        <f aca="false">SUM(F61:N61)</f>
        <v>2900000</v>
      </c>
      <c r="Q61" s="140" t="n">
        <f aca="false">P61-B61</f>
        <v>-305839</v>
      </c>
      <c r="R61" s="121" t="n">
        <f aca="false">R60+(Q61*(A62-A61))</f>
        <v>37617027</v>
      </c>
      <c r="S61" s="114" t="n">
        <f aca="false">S49*(1+T61)+SUM(U61:V61)</f>
        <v>2325516</v>
      </c>
      <c r="T61" s="138" t="n">
        <v>0</v>
      </c>
      <c r="U61" s="139" t="n">
        <v>-25000</v>
      </c>
      <c r="V61" s="120" t="n">
        <f aca="false">[3]PLANTS!S122</f>
        <v>0</v>
      </c>
      <c r="W61" s="130" t="n">
        <v>40000</v>
      </c>
      <c r="X61" s="120" t="n">
        <f aca="false">K61</f>
        <v>250000</v>
      </c>
      <c r="Y61" s="139" t="n">
        <v>13000</v>
      </c>
      <c r="Z61" s="114" t="n">
        <f aca="false">S61+SUM(W61:Y61)</f>
        <v>2628516</v>
      </c>
      <c r="AA61" s="140" t="n">
        <f aca="false">AS61</f>
        <v>150000</v>
      </c>
      <c r="AB61" s="120" t="n">
        <f aca="false">BI61</f>
        <v>160000</v>
      </c>
      <c r="AC61" s="142" t="n">
        <f aca="false">BY61</f>
        <v>196507</v>
      </c>
      <c r="AD61" s="120" t="n">
        <f aca="false">SUM(AA61:AC61)</f>
        <v>506507</v>
      </c>
      <c r="AE61" s="139" t="n">
        <v>1890000</v>
      </c>
      <c r="AF61" s="139" t="n">
        <v>180000</v>
      </c>
      <c r="AG61" s="143" t="n">
        <f aca="false">SUM(AD61:AF61)</f>
        <v>2576507</v>
      </c>
      <c r="AH61" s="120" t="n">
        <f aca="false">AG61-Z61</f>
        <v>-52009</v>
      </c>
      <c r="AI61" s="121" t="n">
        <f aca="false">AI60+(AH61*(A62-A61))</f>
        <v>64356677</v>
      </c>
      <c r="AJ61" s="139" t="n">
        <v>2700000</v>
      </c>
      <c r="AK61" s="139" t="n">
        <v>2000000</v>
      </c>
      <c r="AL61" s="120" t="n">
        <f aca="false">AK61-SUM(AM61:AO61)</f>
        <v>127060</v>
      </c>
      <c r="AM61" s="139" t="n">
        <f aca="false">AM49</f>
        <v>72940</v>
      </c>
      <c r="AN61" s="120" t="n">
        <f aca="false">[3]PLANTS!G122</f>
        <v>0</v>
      </c>
      <c r="AO61" s="139" t="n">
        <v>1800000</v>
      </c>
      <c r="AP61" s="120" t="n">
        <f aca="false">AO61-SUM(AQ61:AT61)</f>
        <v>915691</v>
      </c>
      <c r="AQ61" s="139" t="n">
        <f aca="false">AQ49</f>
        <v>109309</v>
      </c>
      <c r="AR61" s="139" t="n">
        <v>450000</v>
      </c>
      <c r="AS61" s="139" t="n">
        <v>150000</v>
      </c>
      <c r="AT61" s="139" t="n">
        <v>175000</v>
      </c>
      <c r="AU61" s="124" t="n">
        <f aca="false">SUM(AQ61:AT61)</f>
        <v>884309</v>
      </c>
      <c r="AV61" s="130" t="n">
        <v>900000</v>
      </c>
      <c r="AW61" s="117" t="n">
        <f aca="false">AX61-AV61</f>
        <v>-265873</v>
      </c>
      <c r="AX61" s="114" t="n">
        <f aca="false">BG61+SUM(AZ61:BE61)-BF61-AY61</f>
        <v>634127</v>
      </c>
      <c r="AY61" s="130" t="n">
        <v>0</v>
      </c>
      <c r="AZ61" s="120" t="n">
        <f aca="false">[3]PLANTS!D122</f>
        <v>0</v>
      </c>
      <c r="BA61" s="130" t="n">
        <f aca="false">BA49</f>
        <v>66618</v>
      </c>
      <c r="BB61" s="117" t="n">
        <f aca="false">BB49+BC61</f>
        <v>795260</v>
      </c>
      <c r="BC61" s="130" t="n">
        <v>0</v>
      </c>
      <c r="BD61" s="130" t="n">
        <v>40000</v>
      </c>
      <c r="BE61" s="130" t="n">
        <v>75000</v>
      </c>
      <c r="BF61" s="120" t="n">
        <f aca="false">AL61+AP61</f>
        <v>1042751</v>
      </c>
      <c r="BG61" s="144" t="n">
        <v>700000</v>
      </c>
      <c r="BH61" s="139" t="n">
        <v>700000</v>
      </c>
      <c r="BI61" s="139" t="n">
        <v>160000</v>
      </c>
      <c r="BJ61" s="139" t="n">
        <v>25000</v>
      </c>
      <c r="BK61" s="139" t="n">
        <v>100000</v>
      </c>
      <c r="BL61" s="120" t="n">
        <f aca="false">[3]PLANTS!J122</f>
        <v>0</v>
      </c>
      <c r="BM61" s="121" t="n">
        <f aca="false">SUM(BH61:BL61)</f>
        <v>985000</v>
      </c>
      <c r="BN61" s="130" t="n">
        <v>750000</v>
      </c>
      <c r="BO61" s="130" t="n">
        <v>180000</v>
      </c>
      <c r="BP61" s="130" t="n">
        <f aca="false">BP49+BQ61</f>
        <v>214064</v>
      </c>
      <c r="BQ61" s="130" t="n">
        <v>-25000</v>
      </c>
      <c r="BR61" s="120" t="n">
        <f aca="false">AT61</f>
        <v>175000</v>
      </c>
      <c r="BS61" s="120" t="n">
        <f aca="false">BJ61</f>
        <v>25000</v>
      </c>
      <c r="BT61" s="139" t="n">
        <v>50000</v>
      </c>
      <c r="BU61" s="120" t="n">
        <f aca="false">[3]PLANTS!M122</f>
        <v>0</v>
      </c>
      <c r="BV61" s="117" t="n">
        <f aca="false">BV49+BW61</f>
        <v>394429</v>
      </c>
      <c r="BW61" s="130" t="n">
        <v>-15000</v>
      </c>
      <c r="BX61" s="145" t="n">
        <v>25000</v>
      </c>
      <c r="BY61" s="120" t="n">
        <f aca="false">BN61+BO61+SUM(BR61:BT61)-BU61-BV61-BX61-BZ61-BP61</f>
        <v>196507</v>
      </c>
      <c r="BZ61" s="120" t="n">
        <f aca="false">J61</f>
        <v>350000</v>
      </c>
      <c r="CA61" s="118" t="n">
        <f aca="false">BU61+BV61+SUM(BX61:BZ61)</f>
        <v>965936</v>
      </c>
      <c r="CB61" s="122" t="n">
        <f aca="false">D61+E61+U61+V61+AN61+AZ61+BL61+BQ61+BU61+BW61</f>
        <v>-140000</v>
      </c>
      <c r="CC61" s="120" t="n">
        <f aca="false">AM61-AM49+AQ61-AQ49+BB61-BB49</f>
        <v>0</v>
      </c>
      <c r="CD61" s="121" t="n">
        <f aca="false">CB61+CC61</f>
        <v>-140000</v>
      </c>
      <c r="CF61" s="53" t="n">
        <f aca="false">(B61+S61)/1000</f>
        <v>5531.355</v>
      </c>
      <c r="CG61" s="53" t="n">
        <v>5519</v>
      </c>
      <c r="CH61" s="53" t="n">
        <f aca="false">CF61-CG61</f>
        <v>12.3549999999996</v>
      </c>
      <c r="CI61" s="53" t="n">
        <f aca="false">CG61-CF49</f>
        <v>-112.355</v>
      </c>
      <c r="CJ61" s="53" t="n">
        <f aca="false">CG61-CF37</f>
        <v>575.548</v>
      </c>
      <c r="CK61" s="53" t="n">
        <f aca="false">CF61-CF49</f>
        <v>-100</v>
      </c>
      <c r="CL61" s="53" t="n">
        <f aca="false">CF61-CF37</f>
        <v>587.902999999999</v>
      </c>
    </row>
    <row r="62" customFormat="false" ht="12.75" hidden="false" customHeight="false" outlineLevel="0" collapsed="false">
      <c r="A62" s="103" t="n">
        <v>37347</v>
      </c>
      <c r="B62" s="53" t="n">
        <f aca="false">B50*(1+C62)+SUM(D62:E62)</f>
        <v>2718733</v>
      </c>
      <c r="C62" s="146" t="n">
        <v>0</v>
      </c>
      <c r="D62" s="135" t="n">
        <v>-400000</v>
      </c>
      <c r="E62" s="53" t="n">
        <f aca="false">[3]PLANTS!P123</f>
        <v>0</v>
      </c>
      <c r="F62" s="147" t="n">
        <f aca="false">AR62</f>
        <v>450000</v>
      </c>
      <c r="G62" s="53" t="n">
        <f aca="false">BG62</f>
        <v>925000</v>
      </c>
      <c r="H62" s="53" t="n">
        <f aca="false">BH62</f>
        <v>700000</v>
      </c>
      <c r="I62" s="135" t="n">
        <v>150000</v>
      </c>
      <c r="J62" s="128" t="n">
        <v>350000</v>
      </c>
      <c r="K62" s="135" t="n">
        <v>250000</v>
      </c>
      <c r="M62" s="135" t="n">
        <v>0</v>
      </c>
      <c r="N62" s="148" t="n">
        <v>300000</v>
      </c>
      <c r="O62" s="107" t="n">
        <f aca="false">SUM(I62:K62)</f>
        <v>750000</v>
      </c>
      <c r="P62" s="53" t="n">
        <f aca="false">SUM(F62:N62)</f>
        <v>3125000</v>
      </c>
      <c r="Q62" s="147" t="n">
        <f aca="false">P62-B62</f>
        <v>406267</v>
      </c>
      <c r="R62" s="111" t="n">
        <f aca="false">R61+(Q62*(A63-A62))</f>
        <v>49805037</v>
      </c>
      <c r="S62" s="104" t="n">
        <f aca="false">S50*(1+T62)+SUM(U62:V62)</f>
        <v>2124200</v>
      </c>
      <c r="T62" s="146" t="n">
        <v>0</v>
      </c>
      <c r="U62" s="135" t="n">
        <v>-200000</v>
      </c>
      <c r="V62" s="53" t="n">
        <f aca="false">[3]PLANTS!S123</f>
        <v>0</v>
      </c>
      <c r="W62" s="128" t="n">
        <v>40000</v>
      </c>
      <c r="X62" s="53" t="n">
        <f aca="false">K62</f>
        <v>250000</v>
      </c>
      <c r="Y62" s="135" t="n">
        <v>13000</v>
      </c>
      <c r="Z62" s="104" t="n">
        <f aca="false">S62+SUM(W62:Y62)</f>
        <v>2427200</v>
      </c>
      <c r="AA62" s="147" t="n">
        <f aca="false">AS62</f>
        <v>450000</v>
      </c>
      <c r="AB62" s="53" t="n">
        <f aca="false">BI62</f>
        <v>100000</v>
      </c>
      <c r="AC62" s="136" t="n">
        <f aca="false">BY62</f>
        <v>193491</v>
      </c>
      <c r="AD62" s="53" t="n">
        <f aca="false">SUM(AA62:AC62)</f>
        <v>743491</v>
      </c>
      <c r="AE62" s="135" t="n">
        <v>1700000</v>
      </c>
      <c r="AF62" s="135" t="n">
        <v>180000</v>
      </c>
      <c r="AG62" s="149" t="n">
        <f aca="false">SUM(AD62:AF62)</f>
        <v>2623491</v>
      </c>
      <c r="AH62" s="53" t="n">
        <f aca="false">AG62-Z62</f>
        <v>196291</v>
      </c>
      <c r="AI62" s="111" t="n">
        <f aca="false">AI61+(AH62*(A63-A62))</f>
        <v>70245407</v>
      </c>
      <c r="AJ62" s="135" t="n">
        <v>2700000</v>
      </c>
      <c r="AK62" s="135" t="n">
        <v>2100000</v>
      </c>
      <c r="AL62" s="53" t="n">
        <f aca="false">AK62-SUM(AM62:AO62)</f>
        <v>125453</v>
      </c>
      <c r="AM62" s="135" t="n">
        <f aca="false">AM50</f>
        <v>74547</v>
      </c>
      <c r="AN62" s="53" t="n">
        <f aca="false">[3]PLANTS!G123</f>
        <v>0</v>
      </c>
      <c r="AO62" s="135" t="n">
        <v>1900000</v>
      </c>
      <c r="AP62" s="53" t="n">
        <f aca="false">AO62-SUM(AQ62:AT62)</f>
        <v>768588</v>
      </c>
      <c r="AQ62" s="135" t="n">
        <f aca="false">AQ50</f>
        <v>81412</v>
      </c>
      <c r="AR62" s="135" t="n">
        <v>450000</v>
      </c>
      <c r="AS62" s="135" t="n">
        <v>450000</v>
      </c>
      <c r="AT62" s="150" t="n">
        <v>150000</v>
      </c>
      <c r="AU62" s="123" t="n">
        <f aca="false">SUM(AQ62:AT62)</f>
        <v>1131412</v>
      </c>
      <c r="AV62" s="128" t="n">
        <v>900000</v>
      </c>
      <c r="AW62" s="107" t="n">
        <f aca="false">AX62-AV62</f>
        <v>67760</v>
      </c>
      <c r="AX62" s="104" t="n">
        <f aca="false">BG62+SUM(AZ62:BE62)-BF62-AY62</f>
        <v>967760</v>
      </c>
      <c r="AY62" s="128" t="n">
        <v>0</v>
      </c>
      <c r="AZ62" s="53" t="n">
        <f aca="false">[3]PLANTS!D123</f>
        <v>0</v>
      </c>
      <c r="BA62" s="128" t="n">
        <f aca="false">BA50</f>
        <v>69301</v>
      </c>
      <c r="BB62" s="107" t="n">
        <f aca="false">BB50+BC62</f>
        <v>752500</v>
      </c>
      <c r="BC62" s="128" t="n">
        <v>0</v>
      </c>
      <c r="BD62" s="128" t="n">
        <v>40000</v>
      </c>
      <c r="BE62" s="128" t="n">
        <v>75000</v>
      </c>
      <c r="BF62" s="53" t="n">
        <f aca="false">AL62+AP62</f>
        <v>894041</v>
      </c>
      <c r="BG62" s="133" t="n">
        <v>925000</v>
      </c>
      <c r="BH62" s="135" t="n">
        <v>700000</v>
      </c>
      <c r="BI62" s="135" t="n">
        <v>100000</v>
      </c>
      <c r="BJ62" s="135" t="n">
        <v>25000</v>
      </c>
      <c r="BK62" s="135" t="n">
        <v>100000</v>
      </c>
      <c r="BL62" s="110" t="n">
        <f aca="false">[3]PLANTS!J123</f>
        <v>0</v>
      </c>
      <c r="BM62" s="111" t="n">
        <f aca="false">SUM(BH62:BL62)</f>
        <v>925000</v>
      </c>
      <c r="BN62" s="128" t="n">
        <v>750000</v>
      </c>
      <c r="BO62" s="128" t="n">
        <v>180000</v>
      </c>
      <c r="BP62" s="128" t="n">
        <f aca="false">BP50+BQ62</f>
        <v>171158</v>
      </c>
      <c r="BQ62" s="128" t="n">
        <v>0</v>
      </c>
      <c r="BR62" s="53" t="n">
        <f aca="false">AT62</f>
        <v>150000</v>
      </c>
      <c r="BS62" s="53" t="n">
        <f aca="false">BJ62</f>
        <v>25000</v>
      </c>
      <c r="BT62" s="135" t="n">
        <v>50000</v>
      </c>
      <c r="BU62" s="53" t="n">
        <f aca="false">[3]PLANTS!M123</f>
        <v>0</v>
      </c>
      <c r="BV62" s="107" t="n">
        <f aca="false">BV50+BW62</f>
        <v>415351</v>
      </c>
      <c r="BW62" s="128" t="n">
        <v>0</v>
      </c>
      <c r="BX62" s="128" t="n">
        <v>25000</v>
      </c>
      <c r="BY62" s="53" t="n">
        <f aca="false">BN62+BO62+SUM(BR62:BT62)-BU62-BV62-BX62-BZ62-BP62</f>
        <v>193491</v>
      </c>
      <c r="BZ62" s="53" t="n">
        <f aca="false">J62</f>
        <v>350000</v>
      </c>
      <c r="CA62" s="108" t="n">
        <f aca="false">BU62+BV62+SUM(BX62:BZ62)</f>
        <v>983842</v>
      </c>
      <c r="CB62" s="112" t="n">
        <f aca="false">D62+E62+U62+V62+AN62+AZ62+BL62+BQ62+BU62+BW62</f>
        <v>-600000</v>
      </c>
      <c r="CC62" s="110" t="n">
        <f aca="false">AM62-AM50+AQ62-AQ50+BB62-BB50</f>
        <v>0</v>
      </c>
      <c r="CD62" s="111" t="n">
        <f aca="false">CB62+CC62</f>
        <v>-600000</v>
      </c>
    </row>
    <row r="63" customFormat="false" ht="12.75" hidden="false" customHeight="false" outlineLevel="0" collapsed="false">
      <c r="A63" s="103" t="n">
        <v>37377</v>
      </c>
      <c r="B63" s="53" t="n">
        <f aca="false">B51*(1+C63)+SUM(D63:E63)</f>
        <v>2766452</v>
      </c>
      <c r="C63" s="146" t="n">
        <v>0</v>
      </c>
      <c r="D63" s="135" t="n">
        <v>-100000</v>
      </c>
      <c r="E63" s="53" t="n">
        <f aca="false">[3]PLANTS!P124</f>
        <v>0</v>
      </c>
      <c r="F63" s="147" t="n">
        <f aca="false">AR63</f>
        <v>450000</v>
      </c>
      <c r="G63" s="53" t="n">
        <f aca="false">BG63</f>
        <v>925000</v>
      </c>
      <c r="H63" s="53" t="n">
        <f aca="false">BH63</f>
        <v>700000</v>
      </c>
      <c r="I63" s="135" t="n">
        <v>150000</v>
      </c>
      <c r="J63" s="128" t="n">
        <v>350000</v>
      </c>
      <c r="K63" s="135" t="n">
        <v>250000</v>
      </c>
      <c r="M63" s="135" t="n">
        <v>0</v>
      </c>
      <c r="N63" s="148" t="n">
        <v>300000</v>
      </c>
      <c r="O63" s="107" t="n">
        <f aca="false">SUM(I63:K63)</f>
        <v>750000</v>
      </c>
      <c r="P63" s="53" t="n">
        <f aca="false">SUM(F63:N63)</f>
        <v>3125000</v>
      </c>
      <c r="Q63" s="147" t="n">
        <f aca="false">P63-B63</f>
        <v>358548</v>
      </c>
      <c r="R63" s="111" t="n">
        <f aca="false">R62+(Q63*(A64-A63))</f>
        <v>60920025</v>
      </c>
      <c r="S63" s="104" t="n">
        <f aca="false">S51*(1+T63)+SUM(U63:V63)</f>
        <v>1981839</v>
      </c>
      <c r="T63" s="146" t="n">
        <v>0</v>
      </c>
      <c r="U63" s="135" t="n">
        <v>0</v>
      </c>
      <c r="V63" s="53" t="n">
        <f aca="false">[3]PLANTS!S124</f>
        <v>0</v>
      </c>
      <c r="W63" s="128" t="n">
        <v>40000</v>
      </c>
      <c r="X63" s="53" t="n">
        <f aca="false">K63</f>
        <v>250000</v>
      </c>
      <c r="Y63" s="135" t="n">
        <v>13000</v>
      </c>
      <c r="Z63" s="104" t="n">
        <f aca="false">S63+SUM(W63:Y63)</f>
        <v>2284839</v>
      </c>
      <c r="AA63" s="147" t="n">
        <f aca="false">AS63</f>
        <v>450000</v>
      </c>
      <c r="AB63" s="53" t="n">
        <f aca="false">BI63</f>
        <v>100000</v>
      </c>
      <c r="AC63" s="136" t="n">
        <f aca="false">BY63</f>
        <v>174931</v>
      </c>
      <c r="AD63" s="53" t="n">
        <f aca="false">SUM(AA63:AC63)</f>
        <v>724931</v>
      </c>
      <c r="AE63" s="135" t="n">
        <v>1700000</v>
      </c>
      <c r="AF63" s="135" t="n">
        <v>180000</v>
      </c>
      <c r="AG63" s="149" t="n">
        <f aca="false">SUM(AD63:AF63)</f>
        <v>2604931</v>
      </c>
      <c r="AH63" s="53" t="n">
        <f aca="false">AG63-Z63</f>
        <v>320092</v>
      </c>
      <c r="AI63" s="111" t="n">
        <f aca="false">AI62+(AH63*(A64-A63))</f>
        <v>80168259</v>
      </c>
      <c r="AJ63" s="135" t="n">
        <v>2700000</v>
      </c>
      <c r="AK63" s="135" t="n">
        <v>2100000</v>
      </c>
      <c r="AL63" s="53" t="n">
        <f aca="false">AK63-SUM(AM63:AO63)</f>
        <v>138450</v>
      </c>
      <c r="AM63" s="135" t="n">
        <f aca="false">AM51</f>
        <v>61550</v>
      </c>
      <c r="AN63" s="53" t="n">
        <f aca="false">[3]PLANTS!G124</f>
        <v>0</v>
      </c>
      <c r="AO63" s="135" t="n">
        <v>1900000</v>
      </c>
      <c r="AP63" s="53" t="n">
        <f aca="false">AO63-SUM(AQ63:AT63)</f>
        <v>722456</v>
      </c>
      <c r="AQ63" s="135" t="n">
        <f aca="false">AQ51</f>
        <v>102544</v>
      </c>
      <c r="AR63" s="135" t="n">
        <v>450000</v>
      </c>
      <c r="AS63" s="135" t="n">
        <v>450000</v>
      </c>
      <c r="AT63" s="150" t="n">
        <v>175000</v>
      </c>
      <c r="AU63" s="123" t="n">
        <f aca="false">SUM(AQ63:AT63)</f>
        <v>1177544</v>
      </c>
      <c r="AV63" s="128" t="n">
        <v>900000</v>
      </c>
      <c r="AW63" s="107" t="n">
        <f aca="false">AX63-AV63</f>
        <v>156141</v>
      </c>
      <c r="AX63" s="104" t="n">
        <f aca="false">BG63+SUM(AZ63:BE63)-BF63-AY63</f>
        <v>1056141</v>
      </c>
      <c r="AY63" s="128" t="n">
        <v>0</v>
      </c>
      <c r="AZ63" s="53" t="n">
        <f aca="false">[3]PLANTS!D124</f>
        <v>0</v>
      </c>
      <c r="BA63" s="128" t="n">
        <f aca="false">BA51</f>
        <v>91512</v>
      </c>
      <c r="BB63" s="107" t="n">
        <f aca="false">BB51+BC63</f>
        <v>785535</v>
      </c>
      <c r="BC63" s="128" t="n">
        <v>0</v>
      </c>
      <c r="BD63" s="128" t="n">
        <v>40000</v>
      </c>
      <c r="BE63" s="128" t="n">
        <v>75000</v>
      </c>
      <c r="BF63" s="53" t="n">
        <f aca="false">AL63+AP63</f>
        <v>860906</v>
      </c>
      <c r="BG63" s="133" t="n">
        <v>925000</v>
      </c>
      <c r="BH63" s="135" t="n">
        <v>700000</v>
      </c>
      <c r="BI63" s="135" t="n">
        <v>100000</v>
      </c>
      <c r="BJ63" s="135" t="n">
        <v>25000</v>
      </c>
      <c r="BK63" s="135" t="n">
        <v>100000</v>
      </c>
      <c r="BL63" s="110" t="n">
        <f aca="false">[3]PLANTS!J124</f>
        <v>0</v>
      </c>
      <c r="BM63" s="111" t="n">
        <f aca="false">SUM(BH63:BL63)</f>
        <v>925000</v>
      </c>
      <c r="BN63" s="128" t="n">
        <v>750000</v>
      </c>
      <c r="BO63" s="128" t="n">
        <v>180000</v>
      </c>
      <c r="BP63" s="128" t="n">
        <f aca="false">BP51+BQ63</f>
        <v>176489</v>
      </c>
      <c r="BQ63" s="128" t="n">
        <v>0</v>
      </c>
      <c r="BR63" s="53" t="n">
        <f aca="false">AT63</f>
        <v>175000</v>
      </c>
      <c r="BS63" s="53" t="n">
        <f aca="false">BJ63</f>
        <v>25000</v>
      </c>
      <c r="BT63" s="135" t="n">
        <v>50000</v>
      </c>
      <c r="BU63" s="53" t="n">
        <f aca="false">[3]PLANTS!M124</f>
        <v>0</v>
      </c>
      <c r="BV63" s="107" t="n">
        <f aca="false">BV51+BW63</f>
        <v>453580</v>
      </c>
      <c r="BW63" s="128" t="n">
        <v>0</v>
      </c>
      <c r="BX63" s="128" t="n">
        <v>25000</v>
      </c>
      <c r="BY63" s="53" t="n">
        <f aca="false">BN63+BO63+SUM(BR63:BT63)-BU63-BV63-BX63-BZ63-BP63</f>
        <v>174931</v>
      </c>
      <c r="BZ63" s="53" t="n">
        <f aca="false">J63</f>
        <v>350000</v>
      </c>
      <c r="CA63" s="108" t="n">
        <f aca="false">BU63+BV63+SUM(BX63:BZ63)</f>
        <v>1003511</v>
      </c>
      <c r="CB63" s="112" t="n">
        <f aca="false">D63+E63+U63+V63+AN63+AZ63+BL63+BQ63+BU63+BW63</f>
        <v>-100000</v>
      </c>
      <c r="CC63" s="110" t="n">
        <f aca="false">AM63-AM51+AQ63-AQ51+BB63-BB51</f>
        <v>0</v>
      </c>
      <c r="CD63" s="111" t="n">
        <f aca="false">CB63+CC63</f>
        <v>-100000</v>
      </c>
    </row>
    <row r="64" customFormat="false" ht="12.75" hidden="false" customHeight="false" outlineLevel="0" collapsed="false">
      <c r="A64" s="103" t="n">
        <v>37408</v>
      </c>
      <c r="B64" s="53" t="n">
        <f aca="false">B52*(1+C64)+SUM(D64:E64)</f>
        <v>2714100</v>
      </c>
      <c r="C64" s="146" t="n">
        <v>0</v>
      </c>
      <c r="D64" s="135" t="n">
        <v>0</v>
      </c>
      <c r="E64" s="53" t="n">
        <f aca="false">[3]PLANTS!P125</f>
        <v>0</v>
      </c>
      <c r="F64" s="147" t="n">
        <f aca="false">AR64</f>
        <v>450000</v>
      </c>
      <c r="G64" s="53" t="n">
        <f aca="false">BG64</f>
        <v>925000</v>
      </c>
      <c r="H64" s="53" t="n">
        <f aca="false">BH64</f>
        <v>700000</v>
      </c>
      <c r="I64" s="135" t="n">
        <v>150000</v>
      </c>
      <c r="J64" s="128" t="n">
        <v>350000</v>
      </c>
      <c r="K64" s="135" t="n">
        <v>250000</v>
      </c>
      <c r="M64" s="135" t="n">
        <v>0</v>
      </c>
      <c r="N64" s="148" t="n">
        <v>300000</v>
      </c>
      <c r="O64" s="107" t="n">
        <f aca="false">SUM(I64:K64)</f>
        <v>750000</v>
      </c>
      <c r="P64" s="53" t="n">
        <f aca="false">SUM(F64:N64)</f>
        <v>3125000</v>
      </c>
      <c r="Q64" s="147" t="n">
        <f aca="false">P64-B64</f>
        <v>410900</v>
      </c>
      <c r="R64" s="111" t="n">
        <f aca="false">R63+(Q64*(A65-A64))</f>
        <v>73247025</v>
      </c>
      <c r="S64" s="104" t="n">
        <f aca="false">S52*(1+T64)+SUM(U64:V64)</f>
        <v>2033897</v>
      </c>
      <c r="T64" s="146" t="n">
        <v>0</v>
      </c>
      <c r="U64" s="135" t="n">
        <v>0</v>
      </c>
      <c r="V64" s="53" t="n">
        <f aca="false">[3]PLANTS!S125</f>
        <v>0</v>
      </c>
      <c r="W64" s="128" t="n">
        <v>40000</v>
      </c>
      <c r="X64" s="53" t="n">
        <f aca="false">K64</f>
        <v>250000</v>
      </c>
      <c r="Y64" s="135" t="n">
        <v>13000</v>
      </c>
      <c r="Z64" s="104" t="n">
        <f aca="false">S64+SUM(W64:Y64)</f>
        <v>2336897</v>
      </c>
      <c r="AA64" s="147" t="n">
        <f aca="false">AS64</f>
        <v>450000</v>
      </c>
      <c r="AB64" s="53" t="n">
        <f aca="false">BI64</f>
        <v>100000</v>
      </c>
      <c r="AC64" s="136" t="n">
        <f aca="false">BY64</f>
        <v>161005</v>
      </c>
      <c r="AD64" s="53" t="n">
        <f aca="false">SUM(AA64:AC64)</f>
        <v>711005</v>
      </c>
      <c r="AE64" s="135" t="n">
        <v>1700000</v>
      </c>
      <c r="AF64" s="135" t="n">
        <v>180000</v>
      </c>
      <c r="AG64" s="149" t="n">
        <f aca="false">SUM(AD64:AF64)</f>
        <v>2591005</v>
      </c>
      <c r="AH64" s="53" t="n">
        <f aca="false">AG64-Z64</f>
        <v>254108</v>
      </c>
      <c r="AI64" s="111" t="n">
        <f aca="false">AI63+(AH64*(A65-A64))</f>
        <v>87791499</v>
      </c>
      <c r="AJ64" s="135" t="n">
        <v>2700000</v>
      </c>
      <c r="AK64" s="135" t="n">
        <v>2100000</v>
      </c>
      <c r="AL64" s="53" t="n">
        <f aca="false">AK64-SUM(AM64:AO64)</f>
        <v>110936</v>
      </c>
      <c r="AM64" s="135" t="n">
        <f aca="false">AM52</f>
        <v>39064</v>
      </c>
      <c r="AN64" s="53" t="n">
        <f aca="false">[3]PLANTS!G125</f>
        <v>0</v>
      </c>
      <c r="AO64" s="135" t="n">
        <v>1950000</v>
      </c>
      <c r="AP64" s="53" t="n">
        <f aca="false">AO64-SUM(AQ64:AT64)</f>
        <v>747101</v>
      </c>
      <c r="AQ64" s="135" t="n">
        <f aca="false">AQ52</f>
        <v>102899</v>
      </c>
      <c r="AR64" s="135" t="n">
        <v>450000</v>
      </c>
      <c r="AS64" s="135" t="n">
        <v>450000</v>
      </c>
      <c r="AT64" s="150" t="n">
        <v>200000</v>
      </c>
      <c r="AU64" s="123" t="n">
        <f aca="false">SUM(AQ64:AT64)</f>
        <v>1202899</v>
      </c>
      <c r="AV64" s="128" t="n">
        <v>900000</v>
      </c>
      <c r="AW64" s="107" t="n">
        <f aca="false">AX64-AV64</f>
        <v>104643</v>
      </c>
      <c r="AX64" s="104" t="n">
        <f aca="false">BG64+SUM(AZ64:BE64)-BF64-AY64</f>
        <v>1004643</v>
      </c>
      <c r="AY64" s="128" t="n">
        <v>0</v>
      </c>
      <c r="AZ64" s="53" t="n">
        <f aca="false">[3]PLANTS!D125</f>
        <v>0</v>
      </c>
      <c r="BA64" s="128" t="n">
        <f aca="false">BA52</f>
        <v>130362</v>
      </c>
      <c r="BB64" s="107" t="n">
        <f aca="false">BB52+BC64</f>
        <v>692318</v>
      </c>
      <c r="BC64" s="128" t="n">
        <v>0</v>
      </c>
      <c r="BD64" s="128" t="n">
        <v>40000</v>
      </c>
      <c r="BE64" s="128" t="n">
        <v>75000</v>
      </c>
      <c r="BF64" s="53" t="n">
        <f aca="false">AL64+AP64</f>
        <v>858037</v>
      </c>
      <c r="BG64" s="133" t="n">
        <v>925000</v>
      </c>
      <c r="BH64" s="135" t="n">
        <v>700000</v>
      </c>
      <c r="BI64" s="135" t="n">
        <v>100000</v>
      </c>
      <c r="BJ64" s="135" t="n">
        <v>25000</v>
      </c>
      <c r="BK64" s="135" t="n">
        <v>100000</v>
      </c>
      <c r="BL64" s="110" t="n">
        <f aca="false">[3]PLANTS!J125</f>
        <v>0</v>
      </c>
      <c r="BM64" s="111" t="n">
        <f aca="false">SUM(BH64:BL64)</f>
        <v>925000</v>
      </c>
      <c r="BN64" s="128" t="n">
        <v>750000</v>
      </c>
      <c r="BO64" s="128" t="n">
        <v>180000</v>
      </c>
      <c r="BP64" s="128" t="n">
        <f aca="false">BP52+BQ64</f>
        <v>192374</v>
      </c>
      <c r="BQ64" s="128" t="n">
        <v>0</v>
      </c>
      <c r="BR64" s="53" t="n">
        <f aca="false">AT64</f>
        <v>200000</v>
      </c>
      <c r="BS64" s="53" t="n">
        <f aca="false">BJ64</f>
        <v>25000</v>
      </c>
      <c r="BT64" s="135" t="n">
        <v>50000</v>
      </c>
      <c r="BU64" s="53" t="n">
        <f aca="false">[3]PLANTS!M125</f>
        <v>0</v>
      </c>
      <c r="BV64" s="107" t="n">
        <f aca="false">BV52+BW64</f>
        <v>476621</v>
      </c>
      <c r="BW64" s="128" t="n">
        <v>0</v>
      </c>
      <c r="BX64" s="128" t="n">
        <v>25000</v>
      </c>
      <c r="BY64" s="53" t="n">
        <f aca="false">BN64+BO64+SUM(BR64:BT64)-BU64-BV64-BX64-BZ64-BP64</f>
        <v>161005</v>
      </c>
      <c r="BZ64" s="53" t="n">
        <f aca="false">J64</f>
        <v>350000</v>
      </c>
      <c r="CA64" s="108" t="n">
        <f aca="false">BU64+BV64+SUM(BX64:BZ64)</f>
        <v>1012626</v>
      </c>
      <c r="CB64" s="112" t="n">
        <f aca="false">D64+E64+U64+V64+AN64+AZ64+BL64+BQ64+BU64+BW64</f>
        <v>0</v>
      </c>
      <c r="CC64" s="110" t="n">
        <f aca="false">AM64-AM52+AQ64-AQ52+BB64-BB52</f>
        <v>0</v>
      </c>
      <c r="CD64" s="111" t="n">
        <f aca="false">CB64+CC64</f>
        <v>0</v>
      </c>
    </row>
    <row r="65" customFormat="false" ht="12.75" hidden="false" customHeight="false" outlineLevel="0" collapsed="false">
      <c r="A65" s="103" t="n">
        <v>37438</v>
      </c>
      <c r="B65" s="53" t="n">
        <f aca="false">B53*(1+C65)+SUM(D65:E65)</f>
        <v>2966097</v>
      </c>
      <c r="C65" s="146" t="n">
        <v>0</v>
      </c>
      <c r="D65" s="135" t="n">
        <v>0</v>
      </c>
      <c r="E65" s="53" t="n">
        <f aca="false">[3]PLANTS!P126</f>
        <v>0</v>
      </c>
      <c r="F65" s="147" t="n">
        <f aca="false">AR65</f>
        <v>450000</v>
      </c>
      <c r="G65" s="53" t="n">
        <f aca="false">BG65</f>
        <v>825000</v>
      </c>
      <c r="H65" s="53" t="n">
        <f aca="false">BH65</f>
        <v>700000</v>
      </c>
      <c r="I65" s="135" t="n">
        <v>150000</v>
      </c>
      <c r="J65" s="128" t="n">
        <v>350000</v>
      </c>
      <c r="K65" s="135" t="n">
        <v>250000</v>
      </c>
      <c r="M65" s="135" t="n">
        <v>0</v>
      </c>
      <c r="N65" s="148" t="n">
        <v>300000</v>
      </c>
      <c r="O65" s="107" t="n">
        <f aca="false">SUM(I65:K65)</f>
        <v>750000</v>
      </c>
      <c r="P65" s="53" t="n">
        <f aca="false">SUM(F65:N65)</f>
        <v>3025000</v>
      </c>
      <c r="Q65" s="147" t="n">
        <f aca="false">P65-B65</f>
        <v>58903</v>
      </c>
      <c r="R65" s="111" t="n">
        <f aca="false">R64+(Q65*(A66-A65))</f>
        <v>75073018</v>
      </c>
      <c r="S65" s="104" t="n">
        <f aca="false">S53*(1+T65)+SUM(U65:V65)</f>
        <v>2213935</v>
      </c>
      <c r="T65" s="146" t="n">
        <v>0</v>
      </c>
      <c r="U65" s="135" t="n">
        <v>0</v>
      </c>
      <c r="V65" s="53" t="n">
        <f aca="false">[3]PLANTS!S126</f>
        <v>0</v>
      </c>
      <c r="W65" s="128" t="n">
        <v>40000</v>
      </c>
      <c r="X65" s="53" t="n">
        <f aca="false">K65</f>
        <v>250000</v>
      </c>
      <c r="Y65" s="135" t="n">
        <v>13000</v>
      </c>
      <c r="Z65" s="104" t="n">
        <f aca="false">S65+SUM(W65:Y65)</f>
        <v>2516935</v>
      </c>
      <c r="AA65" s="147" t="n">
        <f aca="false">AS65</f>
        <v>550000</v>
      </c>
      <c r="AB65" s="53" t="n">
        <f aca="false">BI65</f>
        <v>150000</v>
      </c>
      <c r="AC65" s="136" t="n">
        <f aca="false">BY65</f>
        <v>81370</v>
      </c>
      <c r="AD65" s="53" t="n">
        <f aca="false">SUM(AA65:AC65)</f>
        <v>781370</v>
      </c>
      <c r="AE65" s="135" t="n">
        <v>1700000</v>
      </c>
      <c r="AF65" s="135" t="n">
        <v>180000</v>
      </c>
      <c r="AG65" s="149" t="n">
        <f aca="false">SUM(AD65:AF65)</f>
        <v>2661370</v>
      </c>
      <c r="AH65" s="53" t="n">
        <f aca="false">AG65-Z65</f>
        <v>144435</v>
      </c>
      <c r="AI65" s="111" t="n">
        <f aca="false">AI64+(AH65*(A66-A65))</f>
        <v>92268984</v>
      </c>
      <c r="AJ65" s="135" t="n">
        <v>2700000</v>
      </c>
      <c r="AK65" s="135" t="n">
        <v>2100000</v>
      </c>
      <c r="AL65" s="53" t="n">
        <f aca="false">AK65-SUM(AM65:AO65)</f>
        <v>116645</v>
      </c>
      <c r="AM65" s="135" t="n">
        <f aca="false">AM53</f>
        <v>33355</v>
      </c>
      <c r="AN65" s="53" t="n">
        <f aca="false">[3]PLANTS!G126</f>
        <v>0</v>
      </c>
      <c r="AO65" s="135" t="n">
        <v>1950000</v>
      </c>
      <c r="AP65" s="53" t="n">
        <f aca="false">AO65-SUM(AQ65:AT65)</f>
        <v>646494</v>
      </c>
      <c r="AQ65" s="135" t="n">
        <f aca="false">AQ53</f>
        <v>103506</v>
      </c>
      <c r="AR65" s="135" t="n">
        <v>450000</v>
      </c>
      <c r="AS65" s="135" t="n">
        <v>550000</v>
      </c>
      <c r="AT65" s="150" t="n">
        <v>200000</v>
      </c>
      <c r="AU65" s="123" t="n">
        <f aca="false">SUM(AQ65:AT65)</f>
        <v>1303506</v>
      </c>
      <c r="AV65" s="128" t="n">
        <v>900000</v>
      </c>
      <c r="AW65" s="107" t="n">
        <f aca="false">AX65-AV65</f>
        <v>104269</v>
      </c>
      <c r="AX65" s="104" t="n">
        <f aca="false">BG65+SUM(AZ65:BE65)-BF65-AY65</f>
        <v>1004269</v>
      </c>
      <c r="AY65" s="128" t="n">
        <v>0</v>
      </c>
      <c r="AZ65" s="53" t="n">
        <f aca="false">[3]PLANTS!D126</f>
        <v>0</v>
      </c>
      <c r="BA65" s="128" t="n">
        <f aca="false">BA53</f>
        <v>123506</v>
      </c>
      <c r="BB65" s="107" t="n">
        <f aca="false">BB53+BC65</f>
        <v>703902</v>
      </c>
      <c r="BC65" s="128" t="n">
        <v>0</v>
      </c>
      <c r="BD65" s="128" t="n">
        <v>40000</v>
      </c>
      <c r="BE65" s="128" t="n">
        <v>75000</v>
      </c>
      <c r="BF65" s="53" t="n">
        <f aca="false">AL65+AP65</f>
        <v>763139</v>
      </c>
      <c r="BG65" s="133" t="n">
        <v>825000</v>
      </c>
      <c r="BH65" s="135" t="n">
        <v>700000</v>
      </c>
      <c r="BI65" s="135" t="n">
        <v>150000</v>
      </c>
      <c r="BJ65" s="135" t="n">
        <v>25000</v>
      </c>
      <c r="BK65" s="135" t="n">
        <v>100000</v>
      </c>
      <c r="BL65" s="110" t="n">
        <f aca="false">[3]PLANTS!J126</f>
        <v>0</v>
      </c>
      <c r="BM65" s="111" t="n">
        <f aca="false">SUM(BH65:BL65)</f>
        <v>975000</v>
      </c>
      <c r="BN65" s="128" t="n">
        <v>750000</v>
      </c>
      <c r="BO65" s="128" t="n">
        <v>180000</v>
      </c>
      <c r="BP65" s="128" t="n">
        <f aca="false">BP53+BQ65</f>
        <v>209702</v>
      </c>
      <c r="BQ65" s="128" t="n">
        <v>0</v>
      </c>
      <c r="BR65" s="53" t="n">
        <f aca="false">AT65</f>
        <v>200000</v>
      </c>
      <c r="BS65" s="53" t="n">
        <f aca="false">BJ65</f>
        <v>25000</v>
      </c>
      <c r="BT65" s="135" t="n">
        <v>50000</v>
      </c>
      <c r="BU65" s="53" t="n">
        <f aca="false">[3]PLANTS!M126</f>
        <v>0</v>
      </c>
      <c r="BV65" s="107" t="n">
        <f aca="false">BV53+BW65</f>
        <v>538928</v>
      </c>
      <c r="BW65" s="128" t="n">
        <v>0</v>
      </c>
      <c r="BX65" s="128" t="n">
        <v>25000</v>
      </c>
      <c r="BY65" s="53" t="n">
        <f aca="false">BN65+BO65+SUM(BR65:BT65)-BU65-BV65-BX65-BZ65-BP65</f>
        <v>81370</v>
      </c>
      <c r="BZ65" s="53" t="n">
        <f aca="false">J65</f>
        <v>350000</v>
      </c>
      <c r="CA65" s="108" t="n">
        <f aca="false">BU65+BV65+SUM(BX65:BZ65)</f>
        <v>995298</v>
      </c>
      <c r="CB65" s="112" t="n">
        <f aca="false">D65+E65+U65+V65+AN65+AZ65+BL65+BQ65+BU65+BW65</f>
        <v>0</v>
      </c>
      <c r="CC65" s="110" t="n">
        <f aca="false">AM65-AM53+AQ65-AQ53+BB65-BB53</f>
        <v>0</v>
      </c>
      <c r="CD65" s="111" t="n">
        <f aca="false">CB65+CC65</f>
        <v>0</v>
      </c>
    </row>
    <row r="66" customFormat="false" ht="12.75" hidden="false" customHeight="false" outlineLevel="0" collapsed="false">
      <c r="A66" s="103" t="n">
        <v>37469</v>
      </c>
      <c r="B66" s="53" t="n">
        <f aca="false">B54*(1+C66)+SUM(D66:E66)</f>
        <v>3205129</v>
      </c>
      <c r="C66" s="146" t="n">
        <v>0</v>
      </c>
      <c r="D66" s="135" t="n">
        <v>0</v>
      </c>
      <c r="E66" s="53" t="n">
        <f aca="false">[3]PLANTS!P127</f>
        <v>0</v>
      </c>
      <c r="F66" s="147" t="n">
        <f aca="false">AR66</f>
        <v>450000</v>
      </c>
      <c r="G66" s="53" t="n">
        <f aca="false">BG66</f>
        <v>950000</v>
      </c>
      <c r="H66" s="53" t="n">
        <f aca="false">BH66</f>
        <v>700000</v>
      </c>
      <c r="I66" s="135" t="n">
        <v>150000</v>
      </c>
      <c r="J66" s="128" t="n">
        <v>350000</v>
      </c>
      <c r="K66" s="135" t="n">
        <v>250000</v>
      </c>
      <c r="M66" s="135" t="n">
        <v>0</v>
      </c>
      <c r="N66" s="148" t="n">
        <v>300000</v>
      </c>
      <c r="O66" s="107" t="n">
        <f aca="false">SUM(I66:K66)</f>
        <v>750000</v>
      </c>
      <c r="P66" s="53" t="n">
        <f aca="false">SUM(F66:N66)</f>
        <v>3150000</v>
      </c>
      <c r="Q66" s="147" t="n">
        <f aca="false">P66-B66</f>
        <v>-55129</v>
      </c>
      <c r="R66" s="111" t="n">
        <f aca="false">R65+(Q66*(A67-A66))</f>
        <v>73364019</v>
      </c>
      <c r="S66" s="104" t="n">
        <f aca="false">S54*(1+T66)+SUM(U66:V66)</f>
        <v>2348290</v>
      </c>
      <c r="T66" s="146" t="n">
        <v>0</v>
      </c>
      <c r="U66" s="135" t="n">
        <v>0</v>
      </c>
      <c r="V66" s="53" t="n">
        <f aca="false">[3]PLANTS!S127</f>
        <v>0</v>
      </c>
      <c r="W66" s="128" t="n">
        <v>40000</v>
      </c>
      <c r="X66" s="53" t="n">
        <f aca="false">K66</f>
        <v>250000</v>
      </c>
      <c r="Y66" s="135" t="n">
        <v>13000</v>
      </c>
      <c r="Z66" s="104" t="n">
        <f aca="false">S66+SUM(W66:Y66)</f>
        <v>2651290</v>
      </c>
      <c r="AA66" s="147" t="n">
        <f aca="false">AS66</f>
        <v>600000</v>
      </c>
      <c r="AB66" s="53" t="n">
        <f aca="false">BI66</f>
        <v>150000</v>
      </c>
      <c r="AC66" s="136" t="n">
        <f aca="false">BY66</f>
        <v>53907</v>
      </c>
      <c r="AD66" s="53" t="n">
        <f aca="false">SUM(AA66:AC66)</f>
        <v>803907</v>
      </c>
      <c r="AE66" s="135" t="n">
        <v>1700000</v>
      </c>
      <c r="AF66" s="135" t="n">
        <v>180000</v>
      </c>
      <c r="AG66" s="149" t="n">
        <f aca="false">SUM(AD66:AF66)</f>
        <v>2683907</v>
      </c>
      <c r="AH66" s="53" t="n">
        <f aca="false">AG66-Z66</f>
        <v>32617</v>
      </c>
      <c r="AI66" s="111" t="n">
        <f aca="false">AI65+(AH66*(A67-A66))</f>
        <v>93280111</v>
      </c>
      <c r="AJ66" s="135" t="n">
        <v>2700000</v>
      </c>
      <c r="AK66" s="135" t="n">
        <v>2100000</v>
      </c>
      <c r="AL66" s="53" t="n">
        <f aca="false">AK66-SUM(AM66:AO66)</f>
        <v>115813</v>
      </c>
      <c r="AM66" s="135" t="n">
        <f aca="false">AM54</f>
        <v>34187</v>
      </c>
      <c r="AN66" s="53" t="n">
        <f aca="false">[3]PLANTS!G127</f>
        <v>0</v>
      </c>
      <c r="AO66" s="135" t="n">
        <v>1950000</v>
      </c>
      <c r="AP66" s="53" t="n">
        <f aca="false">AO66-SUM(AQ66:AT66)</f>
        <v>574853</v>
      </c>
      <c r="AQ66" s="135" t="n">
        <f aca="false">AQ54</f>
        <v>75147</v>
      </c>
      <c r="AR66" s="135" t="n">
        <v>450000</v>
      </c>
      <c r="AS66" s="135" t="n">
        <v>600000</v>
      </c>
      <c r="AT66" s="150" t="n">
        <v>250000</v>
      </c>
      <c r="AU66" s="123" t="n">
        <f aca="false">SUM(AQ66:AT66)</f>
        <v>1375147</v>
      </c>
      <c r="AV66" s="128" t="n">
        <v>900000</v>
      </c>
      <c r="AW66" s="107" t="n">
        <f aca="false">AX66-AV66</f>
        <v>278907</v>
      </c>
      <c r="AX66" s="104" t="n">
        <f aca="false">BG66+SUM(AZ66:BE66)-BF66-AY66</f>
        <v>1178907</v>
      </c>
      <c r="AY66" s="128" t="n">
        <v>0</v>
      </c>
      <c r="AZ66" s="53" t="n">
        <f aca="false">[3]PLANTS!D127</f>
        <v>0</v>
      </c>
      <c r="BA66" s="128" t="n">
        <f aca="false">BA54</f>
        <v>113898</v>
      </c>
      <c r="BB66" s="107" t="n">
        <f aca="false">BB54+BC66</f>
        <v>690675</v>
      </c>
      <c r="BC66" s="128" t="n">
        <v>0</v>
      </c>
      <c r="BD66" s="128" t="n">
        <v>40000</v>
      </c>
      <c r="BE66" s="128" t="n">
        <v>75000</v>
      </c>
      <c r="BF66" s="53" t="n">
        <f aca="false">AL66+AP66</f>
        <v>690666</v>
      </c>
      <c r="BG66" s="133" t="n">
        <v>950000</v>
      </c>
      <c r="BH66" s="135" t="n">
        <v>700000</v>
      </c>
      <c r="BI66" s="135" t="n">
        <v>150000</v>
      </c>
      <c r="BJ66" s="135" t="n">
        <v>25000</v>
      </c>
      <c r="BK66" s="135" t="n">
        <v>100000</v>
      </c>
      <c r="BL66" s="110" t="n">
        <f aca="false">[3]PLANTS!J127</f>
        <v>0</v>
      </c>
      <c r="BM66" s="111" t="n">
        <f aca="false">SUM(BH66:BL66)</f>
        <v>975000</v>
      </c>
      <c r="BN66" s="128" t="n">
        <v>750000</v>
      </c>
      <c r="BO66" s="128" t="n">
        <v>180000</v>
      </c>
      <c r="BP66" s="128" t="n">
        <f aca="false">BP54+BQ66</f>
        <v>234358</v>
      </c>
      <c r="BQ66" s="128" t="n">
        <v>0</v>
      </c>
      <c r="BR66" s="53" t="n">
        <f aca="false">AT66</f>
        <v>250000</v>
      </c>
      <c r="BS66" s="53" t="n">
        <f aca="false">BJ66</f>
        <v>25000</v>
      </c>
      <c r="BT66" s="135" t="n">
        <v>50000</v>
      </c>
      <c r="BU66" s="53" t="n">
        <f aca="false">[3]PLANTS!M127</f>
        <v>0</v>
      </c>
      <c r="BV66" s="107" t="n">
        <f aca="false">BV54+BW66</f>
        <v>591735</v>
      </c>
      <c r="BW66" s="128" t="n">
        <v>0</v>
      </c>
      <c r="BX66" s="128" t="n">
        <v>25000</v>
      </c>
      <c r="BY66" s="53" t="n">
        <f aca="false">BN66+BO66+SUM(BR66:BT66)-BU66-BV66-BX66-BZ66-BP66</f>
        <v>53907</v>
      </c>
      <c r="BZ66" s="53" t="n">
        <f aca="false">J66</f>
        <v>350000</v>
      </c>
      <c r="CA66" s="108" t="n">
        <f aca="false">BU66+BV66+SUM(BX66:BZ66)</f>
        <v>1020642</v>
      </c>
      <c r="CB66" s="112" t="n">
        <f aca="false">D66+E66+U66+V66+AN66+AZ66+BL66+BQ66+BU66+BW66</f>
        <v>0</v>
      </c>
      <c r="CC66" s="110" t="n">
        <f aca="false">AM66-AM54+AQ66-AQ54+BB66-BB54</f>
        <v>0</v>
      </c>
      <c r="CD66" s="111" t="n">
        <f aca="false">CB66+CC66</f>
        <v>0</v>
      </c>
    </row>
    <row r="67" customFormat="false" ht="12.75" hidden="false" customHeight="false" outlineLevel="0" collapsed="false">
      <c r="A67" s="103" t="n">
        <v>37500</v>
      </c>
      <c r="B67" s="53" t="n">
        <f aca="false">B55*(1+C67)+SUM(D67:E67)</f>
        <v>2898543</v>
      </c>
      <c r="C67" s="146" t="n">
        <v>0</v>
      </c>
      <c r="D67" s="135" t="n">
        <v>0</v>
      </c>
      <c r="E67" s="53" t="n">
        <f aca="false">[3]PLANTS!P128</f>
        <v>0</v>
      </c>
      <c r="F67" s="147" t="n">
        <f aca="false">AR67</f>
        <v>450000</v>
      </c>
      <c r="G67" s="53" t="n">
        <f aca="false">BG67</f>
        <v>800000</v>
      </c>
      <c r="H67" s="53" t="n">
        <f aca="false">BH67</f>
        <v>700000</v>
      </c>
      <c r="I67" s="135" t="n">
        <v>150000</v>
      </c>
      <c r="J67" s="128" t="n">
        <v>350000</v>
      </c>
      <c r="K67" s="135" t="n">
        <v>250000</v>
      </c>
      <c r="M67" s="135" t="n">
        <v>0</v>
      </c>
      <c r="N67" s="148" t="n">
        <v>300000</v>
      </c>
      <c r="O67" s="107" t="n">
        <f aca="false">SUM(I67:K67)</f>
        <v>750000</v>
      </c>
      <c r="P67" s="53" t="n">
        <f aca="false">SUM(F67:N67)</f>
        <v>3000000</v>
      </c>
      <c r="Q67" s="147" t="n">
        <f aca="false">P67-B67</f>
        <v>101457</v>
      </c>
      <c r="R67" s="111" t="n">
        <f aca="false">R66+(Q67*(A68-A67))</f>
        <v>76407729</v>
      </c>
      <c r="S67" s="104" t="n">
        <f aca="false">S55*(1+T67)+SUM(U67:V67)</f>
        <v>2267464</v>
      </c>
      <c r="T67" s="146" t="n">
        <v>0</v>
      </c>
      <c r="U67" s="135" t="n">
        <v>0</v>
      </c>
      <c r="V67" s="53" t="n">
        <f aca="false">[3]PLANTS!S128</f>
        <v>0</v>
      </c>
      <c r="W67" s="128" t="n">
        <v>40000</v>
      </c>
      <c r="X67" s="53" t="n">
        <f aca="false">K67</f>
        <v>250000</v>
      </c>
      <c r="Y67" s="135" t="n">
        <v>13000</v>
      </c>
      <c r="Z67" s="104" t="n">
        <f aca="false">S67+SUM(W67:Y67)</f>
        <v>2570464</v>
      </c>
      <c r="AA67" s="147" t="n">
        <f aca="false">AS67</f>
        <v>600000</v>
      </c>
      <c r="AB67" s="53" t="n">
        <f aca="false">BI67</f>
        <v>150000</v>
      </c>
      <c r="AC67" s="136" t="n">
        <f aca="false">BY67</f>
        <v>117611</v>
      </c>
      <c r="AD67" s="53" t="n">
        <f aca="false">SUM(AA67:AC67)</f>
        <v>867611</v>
      </c>
      <c r="AE67" s="135" t="n">
        <v>1700000</v>
      </c>
      <c r="AF67" s="135" t="n">
        <v>180000</v>
      </c>
      <c r="AG67" s="149" t="n">
        <f aca="false">SUM(AD67:AF67)</f>
        <v>2747611</v>
      </c>
      <c r="AH67" s="53" t="n">
        <f aca="false">AG67-Z67</f>
        <v>177147</v>
      </c>
      <c r="AI67" s="111" t="n">
        <f aca="false">AI66+(AH67*(A68-A67))</f>
        <v>98594521</v>
      </c>
      <c r="AJ67" s="135" t="n">
        <v>2700000</v>
      </c>
      <c r="AK67" s="135" t="n">
        <v>2100000</v>
      </c>
      <c r="AL67" s="53" t="n">
        <f aca="false">AK67-SUM(AM67:AO67)</f>
        <v>118038</v>
      </c>
      <c r="AM67" s="135" t="n">
        <f aca="false">AM55</f>
        <v>31962</v>
      </c>
      <c r="AN67" s="53" t="n">
        <f aca="false">[3]PLANTS!G128</f>
        <v>0</v>
      </c>
      <c r="AO67" s="135" t="n">
        <v>1950000</v>
      </c>
      <c r="AP67" s="53" t="n">
        <f aca="false">AO67-SUM(AQ67:AT67)</f>
        <v>562179</v>
      </c>
      <c r="AQ67" s="135" t="n">
        <f aca="false">AQ55</f>
        <v>87821</v>
      </c>
      <c r="AR67" s="135" t="n">
        <v>450000</v>
      </c>
      <c r="AS67" s="135" t="n">
        <v>600000</v>
      </c>
      <c r="AT67" s="150" t="n">
        <v>250000</v>
      </c>
      <c r="AU67" s="123" t="n">
        <f aca="false">SUM(AQ67:AT67)</f>
        <v>1387821</v>
      </c>
      <c r="AV67" s="128" t="n">
        <v>900000</v>
      </c>
      <c r="AW67" s="107" t="n">
        <f aca="false">AX67-AV67</f>
        <v>42680</v>
      </c>
      <c r="AX67" s="104" t="n">
        <f aca="false">BG67+SUM(AZ67:BE67)-BF67-AY67</f>
        <v>942680</v>
      </c>
      <c r="AY67" s="128" t="n">
        <v>0</v>
      </c>
      <c r="AZ67" s="53" t="n">
        <f aca="false">[3]PLANTS!D128</f>
        <v>0</v>
      </c>
      <c r="BA67" s="128" t="n">
        <f aca="false">BA55</f>
        <v>107713</v>
      </c>
      <c r="BB67" s="107" t="n">
        <f aca="false">BB55+BC67</f>
        <v>600184</v>
      </c>
      <c r="BC67" s="128" t="n">
        <v>0</v>
      </c>
      <c r="BD67" s="128" t="n">
        <v>40000</v>
      </c>
      <c r="BE67" s="128" t="n">
        <v>75000</v>
      </c>
      <c r="BF67" s="53" t="n">
        <f aca="false">AL67+AP67</f>
        <v>680217</v>
      </c>
      <c r="BG67" s="133" t="n">
        <v>800000</v>
      </c>
      <c r="BH67" s="135" t="n">
        <v>700000</v>
      </c>
      <c r="BI67" s="135" t="n">
        <v>150000</v>
      </c>
      <c r="BJ67" s="135" t="n">
        <v>25000</v>
      </c>
      <c r="BK67" s="135" t="n">
        <v>100000</v>
      </c>
      <c r="BL67" s="110" t="n">
        <f aca="false">[3]PLANTS!J128</f>
        <v>0</v>
      </c>
      <c r="BM67" s="111" t="n">
        <f aca="false">SUM(BH67:BL67)</f>
        <v>975000</v>
      </c>
      <c r="BN67" s="128" t="n">
        <v>750000</v>
      </c>
      <c r="BO67" s="128" t="n">
        <v>180000</v>
      </c>
      <c r="BP67" s="128" t="n">
        <f aca="false">BP55+BQ67</f>
        <v>182934</v>
      </c>
      <c r="BQ67" s="128" t="n">
        <v>0</v>
      </c>
      <c r="BR67" s="53" t="n">
        <f aca="false">AT67</f>
        <v>250000</v>
      </c>
      <c r="BS67" s="53" t="n">
        <f aca="false">BJ67</f>
        <v>25000</v>
      </c>
      <c r="BT67" s="135" t="n">
        <v>50000</v>
      </c>
      <c r="BU67" s="53" t="n">
        <f aca="false">[3]PLANTS!M128</f>
        <v>0</v>
      </c>
      <c r="BV67" s="107" t="n">
        <f aca="false">BV55+BW67</f>
        <v>579455</v>
      </c>
      <c r="BW67" s="128" t="n">
        <v>0</v>
      </c>
      <c r="BX67" s="128" t="n">
        <v>25000</v>
      </c>
      <c r="BY67" s="53" t="n">
        <f aca="false">BN67+BO67+SUM(BR67:BT67)-BU67-BV67-BX67-BZ67-BP67</f>
        <v>117611</v>
      </c>
      <c r="BZ67" s="53" t="n">
        <f aca="false">J67</f>
        <v>350000</v>
      </c>
      <c r="CA67" s="108" t="n">
        <f aca="false">BU67+BV67+SUM(BX67:BZ67)</f>
        <v>1072066</v>
      </c>
      <c r="CB67" s="112" t="n">
        <f aca="false">D67+E67+U67+V67+AN67+AZ67+BL67+BQ67+BU67+BW67</f>
        <v>0</v>
      </c>
      <c r="CC67" s="110" t="n">
        <f aca="false">AM67-AM55+AQ67-AQ55+BB67-BB55</f>
        <v>0</v>
      </c>
      <c r="CD67" s="111" t="n">
        <f aca="false">CB67+CC67</f>
        <v>0</v>
      </c>
    </row>
    <row r="68" customFormat="false" ht="13.5" hidden="false" customHeight="false" outlineLevel="0" collapsed="false">
      <c r="A68" s="151" t="n">
        <v>37530</v>
      </c>
      <c r="B68" s="152" t="n">
        <f aca="false">B56*(1+C68)+SUM(D68:E68)</f>
        <v>2754806</v>
      </c>
      <c r="C68" s="153" t="n">
        <v>0</v>
      </c>
      <c r="D68" s="154" t="n">
        <v>0</v>
      </c>
      <c r="E68" s="152" t="n">
        <f aca="false">[3]PLANTS!P129</f>
        <v>0</v>
      </c>
      <c r="F68" s="155" t="n">
        <f aca="false">AR68</f>
        <v>450000</v>
      </c>
      <c r="G68" s="152" t="n">
        <f aca="false">BG68</f>
        <v>1000000</v>
      </c>
      <c r="H68" s="152" t="n">
        <f aca="false">BH68</f>
        <v>700000</v>
      </c>
      <c r="I68" s="154" t="n">
        <v>150000</v>
      </c>
      <c r="J68" s="156" t="n">
        <v>350000</v>
      </c>
      <c r="K68" s="154" t="n">
        <v>250000</v>
      </c>
      <c r="L68" s="152"/>
      <c r="M68" s="154" t="n">
        <v>0</v>
      </c>
      <c r="N68" s="157" t="n">
        <v>300000</v>
      </c>
      <c r="O68" s="158" t="n">
        <f aca="false">SUM(I68:K68)</f>
        <v>750000</v>
      </c>
      <c r="P68" s="152" t="n">
        <f aca="false">SUM(F68:N68)</f>
        <v>3200000</v>
      </c>
      <c r="Q68" s="155" t="n">
        <f aca="false">P68-B68</f>
        <v>445194</v>
      </c>
      <c r="R68" s="159" t="n">
        <f aca="false">R67+(Q68*(A69-A68))</f>
        <v>90208743</v>
      </c>
      <c r="S68" s="160" t="n">
        <f aca="false">S56*(1+T68)+SUM(U68:V68)</f>
        <v>2222871</v>
      </c>
      <c r="T68" s="153" t="n">
        <v>0</v>
      </c>
      <c r="U68" s="154" t="n">
        <v>0</v>
      </c>
      <c r="V68" s="152" t="n">
        <f aca="false">[3]PLANTS!S129</f>
        <v>0</v>
      </c>
      <c r="W68" s="156" t="n">
        <v>40000</v>
      </c>
      <c r="X68" s="152" t="n">
        <f aca="false">K68</f>
        <v>250000</v>
      </c>
      <c r="Y68" s="154" t="n">
        <v>13000</v>
      </c>
      <c r="Z68" s="160" t="n">
        <f aca="false">S68+SUM(W68:Y68)</f>
        <v>2525871</v>
      </c>
      <c r="AA68" s="155" t="n">
        <f aca="false">AS68</f>
        <v>600000</v>
      </c>
      <c r="AB68" s="152" t="n">
        <f aca="false">BI68</f>
        <v>150000</v>
      </c>
      <c r="AC68" s="161" t="n">
        <f aca="false">BY68</f>
        <v>137143</v>
      </c>
      <c r="AD68" s="152" t="n">
        <f aca="false">SUM(AA68:AC68)</f>
        <v>887143</v>
      </c>
      <c r="AE68" s="154" t="n">
        <v>1700000</v>
      </c>
      <c r="AF68" s="154" t="n">
        <v>180000</v>
      </c>
      <c r="AG68" s="162" t="n">
        <f aca="false">SUM(AD68:AF68)</f>
        <v>2767143</v>
      </c>
      <c r="AH68" s="152" t="n">
        <f aca="false">AG68-Z68</f>
        <v>241272</v>
      </c>
      <c r="AI68" s="159" t="n">
        <f aca="false">AI67+(AH68*(A69-A68))</f>
        <v>106073953</v>
      </c>
      <c r="AJ68" s="154" t="n">
        <v>2700000</v>
      </c>
      <c r="AK68" s="154" t="n">
        <v>2100000</v>
      </c>
      <c r="AL68" s="152" t="n">
        <f aca="false">AK68-SUM(AM68:AO68)</f>
        <v>118000</v>
      </c>
      <c r="AM68" s="154" t="n">
        <f aca="false">AM56</f>
        <v>32000</v>
      </c>
      <c r="AN68" s="152" t="n">
        <f aca="false">[3]PLANTS!G129</f>
        <v>0</v>
      </c>
      <c r="AO68" s="154" t="n">
        <v>1950000</v>
      </c>
      <c r="AP68" s="152" t="n">
        <f aca="false">AO68-SUM(AQ68:AT68)</f>
        <v>545000</v>
      </c>
      <c r="AQ68" s="154" t="n">
        <f aca="false">AQ56</f>
        <v>105000</v>
      </c>
      <c r="AR68" s="154" t="n">
        <v>450000</v>
      </c>
      <c r="AS68" s="154" t="n">
        <v>600000</v>
      </c>
      <c r="AT68" s="154" t="n">
        <v>250000</v>
      </c>
      <c r="AU68" s="163" t="n">
        <f aca="false">SUM(AQ68:AT68)</f>
        <v>1405000</v>
      </c>
      <c r="AV68" s="156" t="n">
        <v>900000</v>
      </c>
      <c r="AW68" s="158" t="n">
        <f aca="false">AX68-AV68</f>
        <v>177487</v>
      </c>
      <c r="AX68" s="160" t="n">
        <f aca="false">BG68+SUM(AZ68:BE68)-BF68-AY68</f>
        <v>1077487</v>
      </c>
      <c r="AY68" s="156" t="n">
        <v>0</v>
      </c>
      <c r="AZ68" s="152" t="n">
        <f aca="false">[3]PLANTS!D129</f>
        <v>0</v>
      </c>
      <c r="BA68" s="156" t="n">
        <f aca="false">BA56</f>
        <v>87000</v>
      </c>
      <c r="BB68" s="158" t="n">
        <f aca="false">BB56+BC68</f>
        <v>538487</v>
      </c>
      <c r="BC68" s="156" t="n">
        <v>0</v>
      </c>
      <c r="BD68" s="156" t="n">
        <v>40000</v>
      </c>
      <c r="BE68" s="156" t="n">
        <v>75000</v>
      </c>
      <c r="BF68" s="152" t="n">
        <f aca="false">AL68+AP68</f>
        <v>663000</v>
      </c>
      <c r="BG68" s="164" t="n">
        <v>1000000</v>
      </c>
      <c r="BH68" s="154" t="n">
        <v>700000</v>
      </c>
      <c r="BI68" s="154" t="n">
        <v>150000</v>
      </c>
      <c r="BJ68" s="154" t="n">
        <v>25000</v>
      </c>
      <c r="BK68" s="154" t="n">
        <v>100000</v>
      </c>
      <c r="BL68" s="152" t="n">
        <f aca="false">[3]PLANTS!J129</f>
        <v>0</v>
      </c>
      <c r="BM68" s="159" t="n">
        <f aca="false">SUM(BH68:BL68)</f>
        <v>975000</v>
      </c>
      <c r="BN68" s="156" t="n">
        <v>750000</v>
      </c>
      <c r="BO68" s="156" t="n">
        <v>180000</v>
      </c>
      <c r="BP68" s="156" t="n">
        <f aca="false">BP56+BQ68</f>
        <v>191459</v>
      </c>
      <c r="BQ68" s="156" t="n">
        <v>0</v>
      </c>
      <c r="BR68" s="152" t="n">
        <f aca="false">AT68</f>
        <v>250000</v>
      </c>
      <c r="BS68" s="152" t="n">
        <f aca="false">BJ68</f>
        <v>25000</v>
      </c>
      <c r="BT68" s="154" t="n">
        <v>50000</v>
      </c>
      <c r="BU68" s="152" t="n">
        <f aca="false">[3]PLANTS!M129</f>
        <v>0</v>
      </c>
      <c r="BV68" s="158" t="n">
        <f aca="false">BV56+BW68</f>
        <v>551398</v>
      </c>
      <c r="BW68" s="156" t="n">
        <v>0</v>
      </c>
      <c r="BX68" s="156" t="n">
        <v>25000</v>
      </c>
      <c r="BY68" s="152" t="n">
        <f aca="false">BN68+BO68+SUM(BR68:BT68)-BU68-BV68-BX68-BZ68-BP68</f>
        <v>137143</v>
      </c>
      <c r="BZ68" s="152" t="n">
        <f aca="false">J68</f>
        <v>350000</v>
      </c>
      <c r="CA68" s="165" t="n">
        <f aca="false">BU68+BV68+SUM(BX68:BZ68)</f>
        <v>1063541</v>
      </c>
      <c r="CB68" s="166" t="n">
        <f aca="false">D68+E68+U68+V68+AN68+AZ68+BL68+BQ68+BU68+BW68</f>
        <v>0</v>
      </c>
      <c r="CC68" s="152" t="n">
        <f aca="false">AM68-AM56+AQ68-AQ56+BB68-BB56</f>
        <v>0</v>
      </c>
      <c r="CD68" s="159" t="n">
        <f aca="false">CB68+CC68</f>
        <v>0</v>
      </c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67"/>
      <c r="HB68" s="167"/>
      <c r="HC68" s="167"/>
      <c r="HD68" s="167"/>
      <c r="HE68" s="167"/>
      <c r="HF68" s="167"/>
      <c r="HG68" s="167"/>
      <c r="HH68" s="167"/>
      <c r="HI68" s="167"/>
      <c r="HJ68" s="167"/>
      <c r="HK68" s="167"/>
      <c r="HL68" s="167"/>
      <c r="HM68" s="167"/>
      <c r="HN68" s="167"/>
      <c r="HO68" s="167"/>
      <c r="HP68" s="167"/>
      <c r="HQ68" s="167"/>
      <c r="HR68" s="167"/>
      <c r="HS68" s="167"/>
      <c r="HT68" s="167"/>
      <c r="HU68" s="167"/>
      <c r="HV68" s="167"/>
      <c r="HW68" s="167"/>
      <c r="HX68" s="167"/>
      <c r="HY68" s="167"/>
      <c r="HZ68" s="167"/>
      <c r="IA68" s="167"/>
      <c r="IB68" s="167"/>
      <c r="IC68" s="167"/>
      <c r="ID68" s="167"/>
      <c r="IE68" s="167"/>
      <c r="IF68" s="167"/>
      <c r="IG68" s="167"/>
      <c r="IH68" s="167"/>
      <c r="II68" s="167"/>
      <c r="IJ68" s="167"/>
      <c r="IK68" s="167"/>
      <c r="IL68" s="167"/>
      <c r="IM68" s="167"/>
      <c r="IN68" s="167"/>
      <c r="IO68" s="167"/>
      <c r="IP68" s="167"/>
      <c r="IQ68" s="167"/>
      <c r="IR68" s="167"/>
      <c r="IS68" s="167"/>
      <c r="IT68" s="167"/>
      <c r="IU68" s="167"/>
      <c r="IV68" s="167"/>
      <c r="IW68" s="167"/>
    </row>
    <row r="69" customFormat="false" ht="12.75" hidden="false" customHeight="false" outlineLevel="0" collapsed="false">
      <c r="A69" s="168" t="n">
        <v>37561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</row>
    <row r="70" customFormat="false" ht="12.75" hidden="false" customHeight="false" outlineLevel="0" collapsed="false">
      <c r="A70" s="168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</row>
    <row r="71" customFormat="false" ht="12.75" hidden="false" customHeight="false" outlineLevel="0" collapsed="false">
      <c r="A71" s="168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</row>
    <row r="72" customFormat="false" ht="12.75" hidden="false" customHeight="false" outlineLevel="0" collapsed="false">
      <c r="A72" s="168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</row>
    <row r="73" customFormat="false" ht="12.75" hidden="false" customHeight="false" outlineLevel="0" collapsed="false">
      <c r="A73" s="168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</row>
    <row r="74" customFormat="false" ht="12.75" hidden="false" customHeight="false" outlineLevel="0" collapsed="false">
      <c r="A74" s="169" t="s">
        <v>197</v>
      </c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 t="n">
        <v>150000</v>
      </c>
      <c r="AM74" s="170"/>
      <c r="AN74" s="170"/>
      <c r="AO74" s="170" t="n">
        <v>2010000</v>
      </c>
      <c r="AP74" s="170" t="n">
        <v>550000</v>
      </c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 t="n">
        <v>800000</v>
      </c>
      <c r="BI74" s="170" t="n">
        <v>400000</v>
      </c>
      <c r="BJ74" s="170" t="n">
        <v>300000</v>
      </c>
      <c r="BK74" s="170"/>
      <c r="BL74" s="170"/>
      <c r="BM74" s="170" t="n">
        <v>1090000</v>
      </c>
      <c r="BN74" s="170" t="n">
        <v>825000</v>
      </c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1"/>
    </row>
    <row r="75" customFormat="false" ht="12.75" hidden="false" customHeight="false" outlineLevel="0" collapsed="false">
      <c r="A75" s="172" t="s">
        <v>198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 t="n">
        <v>725000</v>
      </c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73"/>
    </row>
    <row r="76" customFormat="false" ht="12.75" hidden="false" customHeight="false" outlineLevel="0" collapsed="false">
      <c r="A76" s="168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</row>
    <row r="77" customFormat="false" ht="12.75" hidden="false" customHeight="false" outlineLevel="0" collapsed="false">
      <c r="A77" s="174"/>
      <c r="B77" s="175" t="s">
        <v>199</v>
      </c>
      <c r="C77" s="175"/>
      <c r="D77" s="176" t="s">
        <v>200</v>
      </c>
      <c r="E77" s="176"/>
      <c r="F77" s="110"/>
      <c r="G77" s="110"/>
      <c r="H77" s="110"/>
      <c r="I77" s="177" t="s">
        <v>153</v>
      </c>
      <c r="J77" s="177"/>
      <c r="K77" s="53" t="n">
        <v>2850</v>
      </c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</row>
    <row r="78" customFormat="false" ht="12.75" hidden="false" customHeight="false" outlineLevel="0" collapsed="false">
      <c r="A78" s="172"/>
      <c r="B78" s="178" t="s">
        <v>201</v>
      </c>
      <c r="C78" s="178" t="s">
        <v>202</v>
      </c>
      <c r="D78" s="179" t="s">
        <v>201</v>
      </c>
      <c r="E78" s="180" t="s">
        <v>202</v>
      </c>
      <c r="F78" s="110"/>
      <c r="G78" s="110"/>
      <c r="H78" s="110"/>
      <c r="I78" s="177"/>
      <c r="J78" s="177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 t="n">
        <v>2001</v>
      </c>
      <c r="BC78" s="110"/>
      <c r="BD78" s="110" t="n">
        <v>2000</v>
      </c>
      <c r="BE78" s="110" t="s">
        <v>203</v>
      </c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</row>
    <row r="79" customFormat="false" ht="12.75" hidden="false" customHeight="false" outlineLevel="0" collapsed="false">
      <c r="A79" s="181" t="n">
        <v>37012</v>
      </c>
      <c r="B79" s="150" t="n">
        <v>150000</v>
      </c>
      <c r="C79" s="150" t="n">
        <v>150000</v>
      </c>
      <c r="D79" s="182" t="n">
        <v>225000</v>
      </c>
      <c r="E79" s="148" t="n">
        <v>225000</v>
      </c>
      <c r="F79" s="110"/>
      <c r="G79" s="110"/>
      <c r="H79" s="110"/>
      <c r="I79" s="177" t="s">
        <v>154</v>
      </c>
      <c r="J79" s="177" t="s">
        <v>204</v>
      </c>
      <c r="K79" s="53" t="n">
        <v>2350</v>
      </c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 t="s">
        <v>205</v>
      </c>
      <c r="BB79" s="110" t="n">
        <v>800000</v>
      </c>
      <c r="BC79" s="110"/>
      <c r="BD79" s="110" t="n">
        <v>543698</v>
      </c>
      <c r="BE79" s="110" t="n">
        <f aca="false">BB79-BD79</f>
        <v>256302</v>
      </c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</row>
    <row r="80" customFormat="false" ht="12.75" hidden="false" customHeight="false" outlineLevel="0" collapsed="false">
      <c r="A80" s="181" t="n">
        <v>37043</v>
      </c>
      <c r="B80" s="150" t="n">
        <v>150000</v>
      </c>
      <c r="C80" s="150" t="n">
        <v>150000</v>
      </c>
      <c r="D80" s="182" t="n">
        <v>200000</v>
      </c>
      <c r="E80" s="148" t="n">
        <v>200000</v>
      </c>
      <c r="F80" s="110"/>
      <c r="G80" s="135"/>
      <c r="H80" s="135"/>
      <c r="I80" s="177"/>
      <c r="J80" s="177" t="s">
        <v>158</v>
      </c>
      <c r="K80" s="53" t="n">
        <v>2200</v>
      </c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0"/>
      <c r="AG80" s="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 t="s">
        <v>206</v>
      </c>
      <c r="BB80" s="110" t="n">
        <v>61000</v>
      </c>
      <c r="BC80" s="110"/>
      <c r="BD80" s="110" t="n">
        <v>50300</v>
      </c>
      <c r="BE80" s="110" t="n">
        <f aca="false">BB80-BD80</f>
        <v>10700</v>
      </c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</row>
    <row r="81" customFormat="false" ht="12.75" hidden="false" customHeight="false" outlineLevel="0" collapsed="false">
      <c r="A81" s="181" t="n">
        <v>37073</v>
      </c>
      <c r="B81" s="150" t="n">
        <v>100000</v>
      </c>
      <c r="C81" s="150" t="n">
        <v>100000</v>
      </c>
      <c r="D81" s="182" t="n">
        <v>150000</v>
      </c>
      <c r="E81" s="148" t="n">
        <v>150000</v>
      </c>
      <c r="F81" s="110"/>
      <c r="G81" s="135"/>
      <c r="H81" s="135"/>
      <c r="I81" s="177"/>
      <c r="J81" s="177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0"/>
      <c r="AG81" s="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 t="s">
        <v>160</v>
      </c>
      <c r="BB81" s="110" t="n">
        <v>104000</v>
      </c>
      <c r="BC81" s="110"/>
      <c r="BD81" s="110" t="n">
        <v>122000</v>
      </c>
      <c r="BE81" s="110" t="n">
        <f aca="false">BB81-BD81</f>
        <v>-18000</v>
      </c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</row>
    <row r="82" customFormat="false" ht="12.75" hidden="false" customHeight="false" outlineLevel="0" collapsed="false">
      <c r="A82" s="181" t="n">
        <v>37104</v>
      </c>
      <c r="B82" s="150" t="n">
        <v>0</v>
      </c>
      <c r="C82" s="150" t="n">
        <v>50000</v>
      </c>
      <c r="D82" s="182" t="n">
        <v>0</v>
      </c>
      <c r="E82" s="148" t="n">
        <v>0</v>
      </c>
      <c r="F82" s="110"/>
      <c r="G82" s="135"/>
      <c r="H82" s="135"/>
      <c r="I82" s="177" t="s">
        <v>207</v>
      </c>
      <c r="J82" s="177" t="s">
        <v>208</v>
      </c>
      <c r="K82" s="53" t="n">
        <v>650</v>
      </c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0"/>
      <c r="AG82" s="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 t="s">
        <v>199</v>
      </c>
      <c r="BB82" s="110" t="n">
        <v>2850000</v>
      </c>
      <c r="BC82" s="110"/>
      <c r="BD82" s="110" t="n">
        <v>2666000</v>
      </c>
      <c r="BE82" s="110" t="n">
        <f aca="false">BB82-BD82</f>
        <v>184000</v>
      </c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</row>
    <row r="83" customFormat="false" ht="12.75" hidden="false" customHeight="false" outlineLevel="0" collapsed="false">
      <c r="A83" s="181" t="n">
        <v>37135</v>
      </c>
      <c r="B83" s="150" t="n">
        <v>0</v>
      </c>
      <c r="C83" s="150" t="n">
        <v>50000</v>
      </c>
      <c r="D83" s="182" t="n">
        <v>-100000</v>
      </c>
      <c r="E83" s="148" t="n">
        <v>0</v>
      </c>
      <c r="F83" s="110"/>
      <c r="G83" s="135"/>
      <c r="H83" s="135"/>
      <c r="I83" s="177"/>
      <c r="J83" s="177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0"/>
      <c r="AG83" s="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53" t="s">
        <v>200</v>
      </c>
      <c r="BB83" s="53" t="n">
        <v>2100000</v>
      </c>
      <c r="BD83" s="53" t="n">
        <v>1902000</v>
      </c>
      <c r="BE83" s="110" t="n">
        <f aca="false">BB83-BD83</f>
        <v>198000</v>
      </c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</row>
    <row r="84" customFormat="false" ht="13.5" hidden="false" customHeight="false" outlineLevel="0" collapsed="false">
      <c r="A84" s="181" t="n">
        <v>37165</v>
      </c>
      <c r="B84" s="150" t="n">
        <v>0</v>
      </c>
      <c r="C84" s="150" t="n">
        <v>50000</v>
      </c>
      <c r="D84" s="182" t="n">
        <v>-100000</v>
      </c>
      <c r="E84" s="148" t="n">
        <v>0</v>
      </c>
      <c r="G84" s="135"/>
      <c r="H84" s="135"/>
      <c r="I84" s="177" t="s">
        <v>165</v>
      </c>
      <c r="J84" s="177" t="s">
        <v>209</v>
      </c>
      <c r="AF84" s="0"/>
      <c r="AG84" s="0"/>
      <c r="BE84" s="183" t="n">
        <f aca="false">SUM(BE79:BE83)</f>
        <v>631002</v>
      </c>
    </row>
    <row r="85" customFormat="false" ht="13.5" hidden="false" customHeight="false" outlineLevel="0" collapsed="false">
      <c r="A85" s="181" t="n">
        <v>37196</v>
      </c>
      <c r="B85" s="150" t="n">
        <v>-300000</v>
      </c>
      <c r="C85" s="150" t="n">
        <v>-200000</v>
      </c>
      <c r="D85" s="182" t="n">
        <v>-100000</v>
      </c>
      <c r="E85" s="148" t="n">
        <v>0</v>
      </c>
      <c r="G85" s="135"/>
      <c r="H85" s="135"/>
      <c r="I85" s="177"/>
      <c r="J85" s="177"/>
      <c r="AF85" s="0"/>
      <c r="AG85" s="0"/>
    </row>
    <row r="86" customFormat="false" ht="12.75" hidden="false" customHeight="false" outlineLevel="0" collapsed="false">
      <c r="A86" s="181" t="n">
        <v>37226</v>
      </c>
      <c r="B86" s="150" t="n">
        <v>100000</v>
      </c>
      <c r="C86" s="150" t="n">
        <v>200000</v>
      </c>
      <c r="D86" s="182" t="n">
        <v>-100000</v>
      </c>
      <c r="E86" s="148" t="n">
        <v>0</v>
      </c>
      <c r="G86" s="135"/>
      <c r="H86" s="135"/>
      <c r="I86" s="177" t="s">
        <v>167</v>
      </c>
      <c r="J86" s="177"/>
      <c r="K86" s="53" t="n">
        <v>1650</v>
      </c>
      <c r="AF86" s="0"/>
      <c r="AG86" s="0"/>
    </row>
    <row r="87" customFormat="false" ht="12.75" hidden="false" customHeight="false" outlineLevel="0" collapsed="false">
      <c r="A87" s="181" t="n">
        <v>37257</v>
      </c>
      <c r="B87" s="150" t="n">
        <v>-400000</v>
      </c>
      <c r="C87" s="150" t="n">
        <v>-300000</v>
      </c>
      <c r="D87" s="182" t="n">
        <v>-100000</v>
      </c>
      <c r="E87" s="148" t="n">
        <v>0</v>
      </c>
      <c r="G87" s="135"/>
      <c r="H87" s="135"/>
      <c r="I87" s="177"/>
      <c r="J87" s="177" t="s">
        <v>165</v>
      </c>
      <c r="K87" s="53" t="s">
        <v>210</v>
      </c>
      <c r="AF87" s="0"/>
      <c r="AG87" s="0"/>
    </row>
    <row r="88" customFormat="false" ht="12.75" hidden="false" customHeight="false" outlineLevel="0" collapsed="false">
      <c r="A88" s="181" t="n">
        <v>37288</v>
      </c>
      <c r="B88" s="150" t="n">
        <v>-500000</v>
      </c>
      <c r="C88" s="150" t="n">
        <v>-400000</v>
      </c>
      <c r="D88" s="182" t="n">
        <v>-100000</v>
      </c>
      <c r="E88" s="148" t="n">
        <v>0</v>
      </c>
      <c r="G88" s="135"/>
      <c r="H88" s="135"/>
      <c r="I88" s="177"/>
      <c r="J88" s="177" t="s">
        <v>166</v>
      </c>
      <c r="K88" s="53" t="n">
        <v>750</v>
      </c>
      <c r="AF88" s="0"/>
      <c r="AG88" s="0"/>
    </row>
    <row r="89" customFormat="false" ht="12.75" hidden="false" customHeight="false" outlineLevel="0" collapsed="false">
      <c r="A89" s="172" t="n">
        <v>37316</v>
      </c>
      <c r="B89" s="139" t="n">
        <v>-100000</v>
      </c>
      <c r="C89" s="139" t="n">
        <v>0</v>
      </c>
      <c r="D89" s="184" t="n">
        <v>-100000</v>
      </c>
      <c r="E89" s="141" t="n">
        <v>0</v>
      </c>
      <c r="G89" s="150"/>
      <c r="H89" s="135"/>
      <c r="AF89" s="0"/>
      <c r="AG89" s="0"/>
    </row>
    <row r="90" customFormat="false" ht="12.75" hidden="false" customHeight="false" outlineLevel="0" collapsed="false">
      <c r="A90" s="168"/>
      <c r="AF90" s="0"/>
      <c r="AG90" s="0"/>
    </row>
    <row r="91" customFormat="false" ht="12.75" hidden="false" customHeight="false" outlineLevel="0" collapsed="false">
      <c r="AF91" s="0"/>
      <c r="AG91" s="0"/>
    </row>
    <row r="92" customFormat="false" ht="12.75" hidden="false" customHeight="false" outlineLevel="0" collapsed="false">
      <c r="AF92" s="0"/>
      <c r="AG92" s="0"/>
    </row>
    <row r="93" customFormat="false" ht="12.75" hidden="false" customHeight="false" outlineLevel="0" collapsed="false">
      <c r="A93" s="185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 t="n">
        <f aca="false">R51</f>
        <v>48018000</v>
      </c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7"/>
      <c r="AG93" s="187"/>
      <c r="AH93" s="186"/>
      <c r="AI93" s="186" t="n">
        <f aca="false">AI51</f>
        <v>72588481</v>
      </c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6"/>
      <c r="BE93" s="186"/>
      <c r="BF93" s="186"/>
      <c r="BG93" s="186"/>
      <c r="BH93" s="186"/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186"/>
      <c r="BX93" s="186"/>
      <c r="BY93" s="186"/>
      <c r="BZ93" s="186"/>
      <c r="CA93" s="186"/>
      <c r="CB93" s="112"/>
    </row>
    <row r="94" customFormat="false" ht="12.75" hidden="false" customHeight="false" outlineLevel="0" collapsed="false">
      <c r="A94" s="188" t="n">
        <v>37043</v>
      </c>
      <c r="B94" s="53" t="n">
        <f aca="false">B$40*(1+C94)+SUM(D94:E94)</f>
        <v>2902000</v>
      </c>
      <c r="C94" s="146" t="n">
        <v>0</v>
      </c>
      <c r="D94" s="135" t="n">
        <v>-195900</v>
      </c>
      <c r="E94" s="53" t="n">
        <f aca="false">[3]PLANTS!P$113</f>
        <v>0</v>
      </c>
      <c r="F94" s="53" t="n">
        <f aca="false">AR94</f>
        <v>464151</v>
      </c>
      <c r="G94" s="53" t="n">
        <f aca="false">BG94</f>
        <v>1067248</v>
      </c>
      <c r="H94" s="53" t="n">
        <f aca="false">BH94</f>
        <v>782950</v>
      </c>
      <c r="I94" s="135" t="n">
        <v>129000</v>
      </c>
      <c r="J94" s="128" t="n">
        <v>326727</v>
      </c>
      <c r="K94" s="135" t="n">
        <v>370000</v>
      </c>
      <c r="M94" s="135" t="n">
        <v>0</v>
      </c>
      <c r="N94" s="135" t="n">
        <v>262000</v>
      </c>
      <c r="O94" s="107" t="n">
        <f aca="false">SUM(I94:K94)</f>
        <v>825727</v>
      </c>
      <c r="P94" s="53" t="n">
        <f aca="false">SUM(F94:N94)</f>
        <v>3402076</v>
      </c>
      <c r="Q94" s="53" t="n">
        <f aca="false">P94-B94</f>
        <v>500076</v>
      </c>
      <c r="R94" s="111" t="n">
        <f aca="false">R93+Q94</f>
        <v>48518076</v>
      </c>
      <c r="S94" s="104" t="n">
        <f aca="false">S$40*(1+T94)+SUM(U94:V94)</f>
        <v>2114000</v>
      </c>
      <c r="T94" s="146" t="n">
        <v>0</v>
      </c>
      <c r="U94" s="135" t="n">
        <v>17333</v>
      </c>
      <c r="V94" s="53" t="n">
        <f aca="false">[3]PLANTS!S$113</f>
        <v>0</v>
      </c>
      <c r="W94" s="128" t="n">
        <v>44000</v>
      </c>
      <c r="X94" s="53" t="n">
        <f aca="false">K94</f>
        <v>370000</v>
      </c>
      <c r="Y94" s="135" t="n">
        <v>3000</v>
      </c>
      <c r="Z94" s="104" t="n">
        <f aca="false">S94+SUM(W94:Y94)</f>
        <v>2531000</v>
      </c>
      <c r="AA94" s="53" t="n">
        <f aca="false">AS94</f>
        <v>802837</v>
      </c>
      <c r="AB94" s="53" t="n">
        <f aca="false">BI94</f>
        <v>199560</v>
      </c>
      <c r="AC94" s="136" t="n">
        <f aca="false">BY94</f>
        <v>68299</v>
      </c>
      <c r="AD94" s="53" t="n">
        <f aca="false">SUM(AA94:AC94)</f>
        <v>1070696</v>
      </c>
      <c r="AE94" s="135" t="n">
        <v>1825360</v>
      </c>
      <c r="AF94" s="135" t="n">
        <v>217000</v>
      </c>
      <c r="AG94" s="53" t="n">
        <f aca="false">SUM(AD94:AF94)</f>
        <v>3113056</v>
      </c>
      <c r="AH94" s="53" t="n">
        <f aca="false">AG94-Z94</f>
        <v>582056</v>
      </c>
      <c r="AI94" s="111" t="n">
        <f aca="false">AI93+AH94</f>
        <v>73170537</v>
      </c>
      <c r="AJ94" s="135" t="n">
        <v>2766645</v>
      </c>
      <c r="AK94" s="135" t="n">
        <v>2250029</v>
      </c>
      <c r="AL94" s="53" t="n">
        <f aca="false">AK94-SUM(AM94:AO94)</f>
        <v>141891</v>
      </c>
      <c r="AM94" s="135" t="n">
        <v>33277</v>
      </c>
      <c r="AN94" s="53" t="n">
        <f aca="false">[3]PLANTS!G$113</f>
        <v>0</v>
      </c>
      <c r="AO94" s="135" t="n">
        <v>2074861</v>
      </c>
      <c r="AP94" s="53" t="n">
        <f aca="false">AO94-SUM(AQ94:AT94)</f>
        <v>531515</v>
      </c>
      <c r="AQ94" s="135" t="n">
        <v>92297</v>
      </c>
      <c r="AR94" s="135" t="n">
        <v>464151</v>
      </c>
      <c r="AS94" s="135" t="n">
        <v>802837</v>
      </c>
      <c r="AT94" s="189" t="n">
        <v>184061</v>
      </c>
      <c r="AU94" s="150"/>
      <c r="AV94" s="135" t="n">
        <v>700029</v>
      </c>
      <c r="AW94" s="136" t="n">
        <f aca="false">AX94-AV94</f>
        <v>679094</v>
      </c>
      <c r="AX94" s="53" t="n">
        <f aca="false">BG94+SUM(AZ94:BE94)-BF94-AY94</f>
        <v>1379123</v>
      </c>
      <c r="AY94" s="128" t="n">
        <v>0</v>
      </c>
      <c r="AZ94" s="53" t="n">
        <f aca="false">[3]PLANTS!D$113</f>
        <v>0</v>
      </c>
      <c r="BA94" s="128" t="n">
        <v>116483</v>
      </c>
      <c r="BB94" s="128" t="n">
        <v>824582</v>
      </c>
      <c r="BC94" s="128"/>
      <c r="BD94" s="128" t="n">
        <v>0</v>
      </c>
      <c r="BE94" s="128" t="n">
        <v>44216</v>
      </c>
      <c r="BF94" s="53" t="n">
        <f aca="false">AL94+AP94</f>
        <v>673406</v>
      </c>
      <c r="BG94" s="133" t="n">
        <v>1067248</v>
      </c>
      <c r="BH94" s="135" t="n">
        <v>782950</v>
      </c>
      <c r="BI94" s="135" t="n">
        <v>199560</v>
      </c>
      <c r="BJ94" s="135" t="n">
        <v>24630</v>
      </c>
      <c r="BK94" s="135" t="n">
        <v>3014</v>
      </c>
      <c r="BL94" s="110" t="n">
        <f aca="false">[3]PLANTS!J$113</f>
        <v>0</v>
      </c>
      <c r="BM94" s="111" t="n">
        <f aca="false">SUM(BH94:BL94)</f>
        <v>1010154</v>
      </c>
      <c r="BN94" s="128" t="n">
        <v>605101</v>
      </c>
      <c r="BO94" s="128" t="n">
        <v>142709</v>
      </c>
      <c r="BP94" s="128" t="n">
        <f aca="false">BP$40+BQ94</f>
        <v>168359</v>
      </c>
      <c r="BQ94" s="128" t="n">
        <v>-55550</v>
      </c>
      <c r="BR94" s="53" t="n">
        <f aca="false">AT94</f>
        <v>184061</v>
      </c>
      <c r="BS94" s="53" t="n">
        <f aca="false">BJ94</f>
        <v>24630</v>
      </c>
      <c r="BT94" s="135" t="n">
        <v>68531</v>
      </c>
      <c r="BU94" s="53" t="n">
        <f aca="false">[3]PLANTS!M$113</f>
        <v>0</v>
      </c>
      <c r="BV94" s="107" t="n">
        <f aca="false">BV$40+BW94</f>
        <v>432387</v>
      </c>
      <c r="BW94" s="128" t="n">
        <v>-77800</v>
      </c>
      <c r="BX94" s="137" t="n">
        <v>29260</v>
      </c>
      <c r="BY94" s="53" t="n">
        <f aca="false">BN94+BO94+SUM(BR94:BT94)-BU94-BV94-BX94-BZ94-BP94</f>
        <v>68299</v>
      </c>
      <c r="BZ94" s="53" t="n">
        <f aca="false">J94</f>
        <v>326727</v>
      </c>
      <c r="CA94" s="108" t="n">
        <f aca="false">BU94+BV94+SUM(BX94:BZ94)</f>
        <v>856673</v>
      </c>
      <c r="CB94" s="112"/>
    </row>
    <row r="95" customFormat="false" ht="12.75" hidden="false" customHeight="false" outlineLevel="0" collapsed="false">
      <c r="A95" s="188" t="n">
        <f aca="false">A94+1</f>
        <v>37044</v>
      </c>
      <c r="B95" s="53" t="n">
        <f aca="false">B$40*(1+C95)+SUM(D95:E95)</f>
        <v>2502000</v>
      </c>
      <c r="C95" s="146" t="n">
        <v>0</v>
      </c>
      <c r="D95" s="135" t="n">
        <v>-595900</v>
      </c>
      <c r="E95" s="53" t="n">
        <f aca="false">[3]PLANTS!P$113</f>
        <v>0</v>
      </c>
      <c r="F95" s="53" t="n">
        <f aca="false">AR95</f>
        <v>486402</v>
      </c>
      <c r="G95" s="53" t="n">
        <f aca="false">BG95</f>
        <v>1004886</v>
      </c>
      <c r="H95" s="53" t="n">
        <f aca="false">BH95</f>
        <v>812800</v>
      </c>
      <c r="I95" s="135" t="n">
        <v>134000</v>
      </c>
      <c r="J95" s="128" t="n">
        <v>343377</v>
      </c>
      <c r="K95" s="135" t="n">
        <v>312000</v>
      </c>
      <c r="M95" s="135" t="n">
        <v>0</v>
      </c>
      <c r="N95" s="135" t="n">
        <v>260000</v>
      </c>
      <c r="O95" s="107" t="n">
        <f aca="false">SUM(I95:K95)</f>
        <v>789377</v>
      </c>
      <c r="P95" s="53" t="n">
        <f aca="false">SUM(F95:N95)</f>
        <v>3353465</v>
      </c>
      <c r="Q95" s="53" t="n">
        <f aca="false">P95-B95</f>
        <v>851465</v>
      </c>
      <c r="R95" s="111" t="n">
        <f aca="false">R94+Q95</f>
        <v>49369541</v>
      </c>
      <c r="S95" s="104" t="n">
        <f aca="false">S$40*(1+T95)+SUM(U95:V95)</f>
        <v>1914000</v>
      </c>
      <c r="T95" s="146" t="n">
        <v>0</v>
      </c>
      <c r="U95" s="135" t="n">
        <v>-182667</v>
      </c>
      <c r="V95" s="53" t="n">
        <f aca="false">[3]PLANTS!S$113</f>
        <v>0</v>
      </c>
      <c r="W95" s="128" t="n">
        <v>39000</v>
      </c>
      <c r="X95" s="53" t="n">
        <f aca="false">K95</f>
        <v>312000</v>
      </c>
      <c r="Y95" s="135" t="n">
        <v>2000</v>
      </c>
      <c r="Z95" s="104" t="n">
        <f aca="false">S95+SUM(W95:Y95)</f>
        <v>2267000</v>
      </c>
      <c r="AA95" s="53" t="n">
        <f aca="false">AS95</f>
        <v>720511</v>
      </c>
      <c r="AB95" s="53" t="n">
        <f aca="false">BI95</f>
        <v>147248</v>
      </c>
      <c r="AC95" s="136" t="n">
        <f aca="false">BY95</f>
        <v>120403</v>
      </c>
      <c r="AD95" s="53" t="n">
        <f aca="false">SUM(AA95:AC95)</f>
        <v>988162</v>
      </c>
      <c r="AE95" s="135" t="n">
        <v>1580990</v>
      </c>
      <c r="AF95" s="135" t="n">
        <v>220000</v>
      </c>
      <c r="AG95" s="53" t="n">
        <f aca="false">SUM(AD95:AF95)</f>
        <v>2789152</v>
      </c>
      <c r="AH95" s="53" t="n">
        <f aca="false">AG95-Z95</f>
        <v>522152</v>
      </c>
      <c r="AI95" s="111" t="n">
        <f aca="false">AI94+AH95</f>
        <v>73692689</v>
      </c>
      <c r="AJ95" s="135" t="n">
        <v>2606303</v>
      </c>
      <c r="AK95" s="135" t="n">
        <v>2250029</v>
      </c>
      <c r="AL95" s="53" t="n">
        <f aca="false">AK95-SUM(AM95:AO95)</f>
        <v>142641</v>
      </c>
      <c r="AM95" s="135" t="n">
        <v>36902</v>
      </c>
      <c r="AN95" s="53" t="n">
        <f aca="false">[3]PLANTS!G$113</f>
        <v>0</v>
      </c>
      <c r="AO95" s="135" t="n">
        <v>2070486</v>
      </c>
      <c r="AP95" s="53" t="n">
        <f aca="false">AO95-SUM(AQ95:AT95)</f>
        <v>567328</v>
      </c>
      <c r="AQ95" s="135" t="n">
        <v>102863</v>
      </c>
      <c r="AR95" s="135" t="n">
        <v>486402</v>
      </c>
      <c r="AS95" s="135" t="n">
        <v>720511</v>
      </c>
      <c r="AT95" s="189" t="n">
        <v>193382</v>
      </c>
      <c r="AU95" s="150"/>
      <c r="AV95" s="135" t="n">
        <v>500029</v>
      </c>
      <c r="AW95" s="136" t="n">
        <f aca="false">AX95-AV95</f>
        <v>650260</v>
      </c>
      <c r="AX95" s="53" t="n">
        <f aca="false">BG95+SUM(AZ95:BE95)-BF95-AY95</f>
        <v>1150289</v>
      </c>
      <c r="AY95" s="128" t="n">
        <v>0</v>
      </c>
      <c r="AZ95" s="53" t="n">
        <f aca="false">[3]PLANTS!D$113</f>
        <v>0</v>
      </c>
      <c r="BA95" s="128" t="n">
        <v>121525</v>
      </c>
      <c r="BB95" s="128" t="n">
        <v>669860</v>
      </c>
      <c r="BC95" s="128"/>
      <c r="BD95" s="128" t="n">
        <v>0</v>
      </c>
      <c r="BE95" s="128" t="n">
        <v>63987</v>
      </c>
      <c r="BF95" s="53" t="n">
        <f aca="false">AL95+AP95</f>
        <v>709969</v>
      </c>
      <c r="BG95" s="133" t="n">
        <v>1004886</v>
      </c>
      <c r="BH95" s="135" t="n">
        <v>812800</v>
      </c>
      <c r="BI95" s="135" t="n">
        <v>147248</v>
      </c>
      <c r="BJ95" s="135" t="n">
        <v>24654</v>
      </c>
      <c r="BK95" s="135" t="n">
        <v>3014</v>
      </c>
      <c r="BL95" s="110" t="n">
        <f aca="false">[3]PLANTS!J$113</f>
        <v>0</v>
      </c>
      <c r="BM95" s="111" t="n">
        <f aca="false">SUM(BH95:BL95)</f>
        <v>987716</v>
      </c>
      <c r="BN95" s="128" t="n">
        <v>665755</v>
      </c>
      <c r="BO95" s="128" t="n">
        <v>142768</v>
      </c>
      <c r="BP95" s="128" t="n">
        <f aca="false">BP$40+BQ95</f>
        <v>183575</v>
      </c>
      <c r="BQ95" s="128" t="n">
        <v>-40334</v>
      </c>
      <c r="BR95" s="53" t="n">
        <f aca="false">AT95</f>
        <v>193382</v>
      </c>
      <c r="BS95" s="53" t="n">
        <f aca="false">BJ95</f>
        <v>24654</v>
      </c>
      <c r="BT95" s="135" t="n">
        <v>77583</v>
      </c>
      <c r="BU95" s="53" t="n">
        <f aca="false">[3]PLANTS!M$113</f>
        <v>0</v>
      </c>
      <c r="BV95" s="107" t="n">
        <f aca="false">BV$40+BW95</f>
        <v>423187</v>
      </c>
      <c r="BW95" s="128" t="n">
        <v>-87000</v>
      </c>
      <c r="BX95" s="137" t="n">
        <v>33600</v>
      </c>
      <c r="BY95" s="53" t="n">
        <f aca="false">BN95+BO95+SUM(BR95:BT95)-BU95-BV95-BX95-BZ95-BP95</f>
        <v>120403</v>
      </c>
      <c r="BZ95" s="53" t="n">
        <f aca="false">J95</f>
        <v>343377</v>
      </c>
      <c r="CA95" s="108" t="n">
        <f aca="false">BU95+BV95+SUM(BX95:BZ95)</f>
        <v>920567</v>
      </c>
      <c r="CB95" s="112"/>
    </row>
    <row r="96" customFormat="false" ht="12.75" hidden="false" customHeight="false" outlineLevel="0" collapsed="false">
      <c r="A96" s="188" t="n">
        <f aca="false">A95+1</f>
        <v>37045</v>
      </c>
      <c r="B96" s="53" t="n">
        <f aca="false">B$40*(1+C96)+SUM(D96:E96)</f>
        <v>2323000</v>
      </c>
      <c r="C96" s="146" t="n">
        <v>0</v>
      </c>
      <c r="D96" s="135" t="n">
        <v>-774900</v>
      </c>
      <c r="E96" s="53" t="n">
        <f aca="false">[3]PLANTS!P$113</f>
        <v>0</v>
      </c>
      <c r="F96" s="53" t="n">
        <f aca="false">AR96</f>
        <v>444175</v>
      </c>
      <c r="G96" s="53" t="n">
        <f aca="false">BG96</f>
        <v>916175</v>
      </c>
      <c r="H96" s="53" t="n">
        <f aca="false">BH96</f>
        <v>804876</v>
      </c>
      <c r="I96" s="135" t="n">
        <v>135000</v>
      </c>
      <c r="J96" s="128" t="n">
        <v>345178</v>
      </c>
      <c r="K96" s="135" t="n">
        <v>311000</v>
      </c>
      <c r="M96" s="135" t="n">
        <v>0</v>
      </c>
      <c r="N96" s="135" t="n">
        <v>253000</v>
      </c>
      <c r="O96" s="107" t="n">
        <f aca="false">SUM(I96:K96)</f>
        <v>791178</v>
      </c>
      <c r="P96" s="53" t="n">
        <f aca="false">SUM(F96:N96)</f>
        <v>3209404</v>
      </c>
      <c r="Q96" s="53" t="n">
        <f aca="false">P96-B96</f>
        <v>886404</v>
      </c>
      <c r="R96" s="111" t="n">
        <f aca="false">R95+Q96</f>
        <v>50255945</v>
      </c>
      <c r="S96" s="104" t="n">
        <f aca="false">S$40*(1+T96)+SUM(U96:V96)</f>
        <v>1919000</v>
      </c>
      <c r="T96" s="146" t="n">
        <v>0</v>
      </c>
      <c r="U96" s="135" t="n">
        <v>-177667</v>
      </c>
      <c r="V96" s="53" t="n">
        <f aca="false">[3]PLANTS!S$113</f>
        <v>0</v>
      </c>
      <c r="W96" s="128" t="n">
        <v>38000</v>
      </c>
      <c r="X96" s="53" t="n">
        <f aca="false">K96</f>
        <v>311000</v>
      </c>
      <c r="Y96" s="135" t="n">
        <v>3000</v>
      </c>
      <c r="Z96" s="104" t="n">
        <f aca="false">S96+SUM(W96:Y96)</f>
        <v>2271000</v>
      </c>
      <c r="AA96" s="53" t="n">
        <f aca="false">AS96</f>
        <v>740386</v>
      </c>
      <c r="AB96" s="53" t="n">
        <f aca="false">BI96</f>
        <v>192955</v>
      </c>
      <c r="AC96" s="136" t="n">
        <f aca="false">BY96</f>
        <v>94524</v>
      </c>
      <c r="AD96" s="53" t="n">
        <f aca="false">SUM(AA96:AC96)</f>
        <v>1027865</v>
      </c>
      <c r="AE96" s="135" t="n">
        <v>1526410</v>
      </c>
      <c r="AF96" s="135" t="n">
        <v>221000</v>
      </c>
      <c r="AG96" s="53" t="n">
        <f aca="false">SUM(AD96:AF96)</f>
        <v>2775275</v>
      </c>
      <c r="AH96" s="53" t="n">
        <f aca="false">AG96-Z96</f>
        <v>504275</v>
      </c>
      <c r="AI96" s="111" t="n">
        <f aca="false">AI95+AH96</f>
        <v>74196964</v>
      </c>
      <c r="AJ96" s="135" t="n">
        <v>2609121</v>
      </c>
      <c r="AK96" s="135" t="n">
        <v>2227852</v>
      </c>
      <c r="AL96" s="53" t="n">
        <f aca="false">AK96-SUM(AM96:AO96)</f>
        <v>142632</v>
      </c>
      <c r="AM96" s="135" t="n">
        <v>40996</v>
      </c>
      <c r="AN96" s="53" t="n">
        <f aca="false">[3]PLANTS!G$113</f>
        <v>0</v>
      </c>
      <c r="AO96" s="135" t="n">
        <v>2044224</v>
      </c>
      <c r="AP96" s="53" t="n">
        <f aca="false">AO96-SUM(AQ96:AT96)</f>
        <v>550247</v>
      </c>
      <c r="AQ96" s="135" t="n">
        <v>103982</v>
      </c>
      <c r="AR96" s="135" t="n">
        <v>444175</v>
      </c>
      <c r="AS96" s="135" t="n">
        <v>740386</v>
      </c>
      <c r="AT96" s="189" t="n">
        <v>205434</v>
      </c>
      <c r="AU96" s="150"/>
      <c r="AV96" s="135" t="n">
        <v>668089</v>
      </c>
      <c r="AW96" s="136" t="n">
        <f aca="false">AX96-AV96</f>
        <v>369964</v>
      </c>
      <c r="AX96" s="53" t="n">
        <f aca="false">BG96+SUM(AZ96:BE96)-BF96-AY96</f>
        <v>1038053</v>
      </c>
      <c r="AY96" s="128" t="n">
        <v>0</v>
      </c>
      <c r="AZ96" s="53" t="n">
        <f aca="false">[3]PLANTS!D$113</f>
        <v>0</v>
      </c>
      <c r="BA96" s="128" t="n">
        <v>131795</v>
      </c>
      <c r="BB96" s="128" t="n">
        <v>627251</v>
      </c>
      <c r="BC96" s="128"/>
      <c r="BD96" s="128" t="n">
        <v>0</v>
      </c>
      <c r="BE96" s="128" t="n">
        <v>55711</v>
      </c>
      <c r="BF96" s="53" t="n">
        <f aca="false">AL96+AP96</f>
        <v>692879</v>
      </c>
      <c r="BG96" s="133" t="n">
        <v>916175</v>
      </c>
      <c r="BH96" s="135" t="n">
        <v>804876</v>
      </c>
      <c r="BI96" s="135" t="n">
        <v>192955</v>
      </c>
      <c r="BJ96" s="135" t="n">
        <v>24654</v>
      </c>
      <c r="BK96" s="135" t="n">
        <v>3014</v>
      </c>
      <c r="BL96" s="110" t="n">
        <f aca="false">[3]PLANTS!J$113</f>
        <v>0</v>
      </c>
      <c r="BM96" s="111" t="n">
        <f aca="false">SUM(BH96:BL96)</f>
        <v>1025499</v>
      </c>
      <c r="BN96" s="128" t="n">
        <v>635402</v>
      </c>
      <c r="BO96" s="128" t="n">
        <v>127604</v>
      </c>
      <c r="BP96" s="128" t="n">
        <f aca="false">BP$40+BQ96</f>
        <v>166709</v>
      </c>
      <c r="BQ96" s="128" t="n">
        <v>-57200</v>
      </c>
      <c r="BR96" s="53" t="n">
        <f aca="false">AT96</f>
        <v>205434</v>
      </c>
      <c r="BS96" s="53" t="n">
        <f aca="false">BJ96</f>
        <v>24654</v>
      </c>
      <c r="BT96" s="135" t="n">
        <v>75804</v>
      </c>
      <c r="BU96" s="53" t="n">
        <f aca="false">[3]PLANTS!M$113</f>
        <v>0</v>
      </c>
      <c r="BV96" s="107" t="n">
        <f aca="false">BV$40+BW96</f>
        <v>437987</v>
      </c>
      <c r="BW96" s="128" t="n">
        <v>-72200</v>
      </c>
      <c r="BX96" s="137" t="n">
        <v>24500</v>
      </c>
      <c r="BY96" s="53" t="n">
        <f aca="false">BN96+BO96+SUM(BR96:BT96)-BU96-BV96-BX96-BZ96-BP96</f>
        <v>94524</v>
      </c>
      <c r="BZ96" s="53" t="n">
        <f aca="false">J96</f>
        <v>345178</v>
      </c>
      <c r="CA96" s="108" t="n">
        <f aca="false">BU96+BV96+SUM(BX96:BZ96)</f>
        <v>902189</v>
      </c>
      <c r="CB96" s="112"/>
    </row>
    <row r="97" customFormat="false" ht="12.75" hidden="false" customHeight="false" outlineLevel="0" collapsed="false">
      <c r="A97" s="188" t="n">
        <f aca="false">A96+1</f>
        <v>37046</v>
      </c>
      <c r="B97" s="53" t="n">
        <f aca="false">B$40*(1+C97)+SUM(D97:E97)</f>
        <v>2832000</v>
      </c>
      <c r="C97" s="146" t="n">
        <v>0</v>
      </c>
      <c r="D97" s="135" t="n">
        <v>-265900</v>
      </c>
      <c r="E97" s="53" t="n">
        <f aca="false">[3]PLANTS!P$113</f>
        <v>0</v>
      </c>
      <c r="F97" s="104" t="n">
        <f aca="false">AR97</f>
        <v>496514</v>
      </c>
      <c r="G97" s="53" t="n">
        <f aca="false">BG97</f>
        <v>1173912</v>
      </c>
      <c r="H97" s="53" t="n">
        <f aca="false">BH97</f>
        <v>812800</v>
      </c>
      <c r="I97" s="135" t="n">
        <v>129000</v>
      </c>
      <c r="J97" s="128" t="n">
        <v>346454</v>
      </c>
      <c r="K97" s="135" t="n">
        <v>316000</v>
      </c>
      <c r="M97" s="135" t="n">
        <v>0</v>
      </c>
      <c r="N97" s="135" t="n">
        <v>280000</v>
      </c>
      <c r="O97" s="107" t="n">
        <f aca="false">SUM(I97:K97)</f>
        <v>791454</v>
      </c>
      <c r="P97" s="53" t="n">
        <f aca="false">SUM(F97:N97)</f>
        <v>3554680</v>
      </c>
      <c r="Q97" s="53" t="n">
        <f aca="false">P97-B97</f>
        <v>722680</v>
      </c>
      <c r="R97" s="111" t="n">
        <f aca="false">R96+Q97</f>
        <v>50978625</v>
      </c>
      <c r="S97" s="104" t="n">
        <f aca="false">S$40*(1+T97)+SUM(U97:V97)</f>
        <v>2076000</v>
      </c>
      <c r="T97" s="146" t="n">
        <v>0</v>
      </c>
      <c r="U97" s="135" t="n">
        <v>-20667</v>
      </c>
      <c r="V97" s="53" t="n">
        <f aca="false">[3]PLANTS!S$113</f>
        <v>0</v>
      </c>
      <c r="W97" s="128" t="n">
        <v>40000</v>
      </c>
      <c r="X97" s="53" t="n">
        <f aca="false">K97</f>
        <v>316000</v>
      </c>
      <c r="Y97" s="135" t="n">
        <v>3000</v>
      </c>
      <c r="Z97" s="104" t="n">
        <f aca="false">S97+SUM(W97:Y97)</f>
        <v>2435000</v>
      </c>
      <c r="AA97" s="53" t="n">
        <f aca="false">AS97</f>
        <v>685446</v>
      </c>
      <c r="AB97" s="53" t="n">
        <f aca="false">BI97</f>
        <v>192652</v>
      </c>
      <c r="AC97" s="136" t="n">
        <f aca="false">BY97</f>
        <v>126320</v>
      </c>
      <c r="AD97" s="53" t="n">
        <f aca="false">SUM(AA97:AC97)</f>
        <v>1004418</v>
      </c>
      <c r="AE97" s="135" t="n">
        <v>1693790</v>
      </c>
      <c r="AF97" s="135" t="n">
        <v>220000</v>
      </c>
      <c r="AG97" s="53" t="n">
        <f aca="false">SUM(AD97:AF97)</f>
        <v>2918208</v>
      </c>
      <c r="AH97" s="53" t="n">
        <f aca="false">AG97-Z97</f>
        <v>483208</v>
      </c>
      <c r="AI97" s="111" t="n">
        <f aca="false">AI96+AH97</f>
        <v>74680172</v>
      </c>
      <c r="AJ97" s="135" t="n">
        <v>1999732</v>
      </c>
      <c r="AK97" s="135" t="n">
        <v>1958328</v>
      </c>
      <c r="AL97" s="53" t="n">
        <f aca="false">AK97-SUM(AM97:AO97)</f>
        <v>149331</v>
      </c>
      <c r="AM97" s="135" t="n">
        <v>35287</v>
      </c>
      <c r="AN97" s="53" t="n">
        <f aca="false">[3]PLANTS!G$113</f>
        <v>0</v>
      </c>
      <c r="AO97" s="135" t="n">
        <v>1773710</v>
      </c>
      <c r="AP97" s="104" t="n">
        <f aca="false">AO97-SUM(AQ97:AT97)</f>
        <v>306537</v>
      </c>
      <c r="AQ97" s="135" t="n">
        <v>96809</v>
      </c>
      <c r="AR97" s="128" t="n">
        <v>496514</v>
      </c>
      <c r="AS97" s="135" t="n">
        <v>685446</v>
      </c>
      <c r="AT97" s="189" t="n">
        <v>188404</v>
      </c>
      <c r="AU97" s="150"/>
      <c r="AV97" s="135" t="n">
        <v>850029</v>
      </c>
      <c r="AW97" s="136" t="n">
        <f aca="false">AX97-AV97</f>
        <v>710507</v>
      </c>
      <c r="AX97" s="53" t="n">
        <f aca="false">BG97+SUM(AZ97:BE97)-BF97-AY97</f>
        <v>1560536</v>
      </c>
      <c r="AY97" s="128" t="n">
        <v>0</v>
      </c>
      <c r="AZ97" s="53" t="n">
        <f aca="false">[3]PLANTS!D$113</f>
        <v>0</v>
      </c>
      <c r="BA97" s="128" t="n">
        <v>137546</v>
      </c>
      <c r="BB97" s="128" t="n">
        <v>644765</v>
      </c>
      <c r="BC97" s="128"/>
      <c r="BD97" s="128" t="n">
        <v>0</v>
      </c>
      <c r="BE97" s="128" t="n">
        <v>60181</v>
      </c>
      <c r="BF97" s="53" t="n">
        <f aca="false">AL97+AP97</f>
        <v>455868</v>
      </c>
      <c r="BG97" s="133" t="n">
        <v>1173912</v>
      </c>
      <c r="BH97" s="135" t="n">
        <v>812800</v>
      </c>
      <c r="BI97" s="135" t="n">
        <v>192652</v>
      </c>
      <c r="BJ97" s="135" t="n">
        <v>24630</v>
      </c>
      <c r="BK97" s="135" t="n">
        <v>3014</v>
      </c>
      <c r="BL97" s="110" t="n">
        <f aca="false">[3]PLANTS!J$113</f>
        <v>0</v>
      </c>
      <c r="BM97" s="111" t="n">
        <f aca="false">SUM(BH97:BL97)</f>
        <v>1033096</v>
      </c>
      <c r="BN97" s="128" t="n">
        <v>658760</v>
      </c>
      <c r="BO97" s="128" t="n">
        <v>140233</v>
      </c>
      <c r="BP97" s="128" t="n">
        <f aca="false">BP$40+BQ97</f>
        <v>163074</v>
      </c>
      <c r="BQ97" s="128" t="n">
        <v>-60835</v>
      </c>
      <c r="BR97" s="53" t="n">
        <f aca="false">AT97</f>
        <v>188404</v>
      </c>
      <c r="BS97" s="53" t="n">
        <f aca="false">BJ97</f>
        <v>24630</v>
      </c>
      <c r="BT97" s="135" t="n">
        <v>79158</v>
      </c>
      <c r="BU97" s="53" t="n">
        <f aca="false">[3]PLANTS!M$113</f>
        <v>0</v>
      </c>
      <c r="BV97" s="107" t="n">
        <f aca="false">BV$40+BW97</f>
        <v>423787</v>
      </c>
      <c r="BW97" s="128" t="n">
        <v>-86400</v>
      </c>
      <c r="BX97" s="137" t="n">
        <v>31550</v>
      </c>
      <c r="BY97" s="53" t="n">
        <f aca="false">BN97+BO97+SUM(BR97:BT97)-BU97-BV97-BX97-BZ97-BP97</f>
        <v>126320</v>
      </c>
      <c r="BZ97" s="53" t="n">
        <f aca="false">J97</f>
        <v>346454</v>
      </c>
      <c r="CA97" s="108" t="n">
        <f aca="false">BU97+BV97+SUM(BX97:BZ97)</f>
        <v>928111</v>
      </c>
      <c r="CB97" s="112"/>
    </row>
    <row r="98" customFormat="false" ht="12.75" hidden="false" customHeight="false" outlineLevel="0" collapsed="false">
      <c r="A98" s="188" t="n">
        <f aca="false">A97+1</f>
        <v>37047</v>
      </c>
      <c r="B98" s="53" t="n">
        <f aca="false">B$40*(1+C98)+SUM(D98:E98)</f>
        <v>2762000</v>
      </c>
      <c r="C98" s="146" t="n">
        <v>0</v>
      </c>
      <c r="D98" s="135" t="n">
        <v>-335900</v>
      </c>
      <c r="E98" s="53" t="n">
        <f aca="false">[3]PLANTS!P$113</f>
        <v>0</v>
      </c>
      <c r="F98" s="104" t="n">
        <f aca="false">AR98</f>
        <v>495410</v>
      </c>
      <c r="G98" s="53" t="n">
        <f aca="false">BG98</f>
        <v>1161993</v>
      </c>
      <c r="H98" s="53" t="n">
        <f aca="false">BH98</f>
        <v>810400</v>
      </c>
      <c r="I98" s="135" t="n">
        <v>126000</v>
      </c>
      <c r="J98" s="128" t="n">
        <v>351309</v>
      </c>
      <c r="K98" s="135" t="n">
        <v>323000</v>
      </c>
      <c r="M98" s="135" t="n">
        <v>0</v>
      </c>
      <c r="N98" s="135" t="n">
        <v>295000</v>
      </c>
      <c r="O98" s="107" t="n">
        <f aca="false">SUM(I98:K98)</f>
        <v>800309</v>
      </c>
      <c r="P98" s="53" t="n">
        <f aca="false">SUM(F98:N98)</f>
        <v>3563112</v>
      </c>
      <c r="Q98" s="53" t="n">
        <f aca="false">P98-B98</f>
        <v>801112</v>
      </c>
      <c r="R98" s="111" t="n">
        <f aca="false">R97+Q98</f>
        <v>51779737</v>
      </c>
      <c r="S98" s="104" t="n">
        <f aca="false">S$40*(1+T98)+SUM(U98:V98)</f>
        <v>2044000</v>
      </c>
      <c r="T98" s="146" t="n">
        <v>0</v>
      </c>
      <c r="U98" s="135" t="n">
        <v>-52667</v>
      </c>
      <c r="V98" s="53" t="n">
        <f aca="false">[3]PLANTS!S$113</f>
        <v>0</v>
      </c>
      <c r="W98" s="128" t="n">
        <v>43000</v>
      </c>
      <c r="X98" s="53" t="n">
        <f aca="false">K98</f>
        <v>323000</v>
      </c>
      <c r="Y98" s="135" t="n">
        <v>3000</v>
      </c>
      <c r="Z98" s="104" t="n">
        <f aca="false">S98+SUM(W98:Y98)</f>
        <v>2413000</v>
      </c>
      <c r="AA98" s="53" t="n">
        <f aca="false">AS98</f>
        <v>809373</v>
      </c>
      <c r="AB98" s="53" t="n">
        <f aca="false">BI98</f>
        <v>143773</v>
      </c>
      <c r="AC98" s="136" t="n">
        <f aca="false">BY98</f>
        <v>116314</v>
      </c>
      <c r="AD98" s="53" t="n">
        <f aca="false">SUM(AA98:AC98)</f>
        <v>1069460</v>
      </c>
      <c r="AE98" s="135" t="n">
        <v>1792210</v>
      </c>
      <c r="AF98" s="135" t="n">
        <v>219000</v>
      </c>
      <c r="AG98" s="53" t="n">
        <f aca="false">SUM(AD98:AF98)</f>
        <v>3080670</v>
      </c>
      <c r="AH98" s="53" t="n">
        <f aca="false">AG98-Z98</f>
        <v>667670</v>
      </c>
      <c r="AI98" s="111" t="n">
        <f aca="false">AI97+AH98</f>
        <v>75347842</v>
      </c>
      <c r="AJ98" s="135" t="n">
        <v>2237603</v>
      </c>
      <c r="AK98" s="135" t="n">
        <v>2200714</v>
      </c>
      <c r="AL98" s="53" t="n">
        <f aca="false">AK98-SUM(AM98:AO98)</f>
        <v>146787</v>
      </c>
      <c r="AM98" s="135" t="n">
        <v>45146</v>
      </c>
      <c r="AN98" s="53" t="n">
        <f aca="false">[3]PLANTS!G$113</f>
        <v>0</v>
      </c>
      <c r="AO98" s="135" t="n">
        <v>2008781</v>
      </c>
      <c r="AP98" s="104" t="n">
        <f aca="false">AO98-SUM(AQ98:AT98)</f>
        <v>401291</v>
      </c>
      <c r="AQ98" s="135" t="n">
        <v>96701</v>
      </c>
      <c r="AR98" s="128" t="n">
        <v>495410</v>
      </c>
      <c r="AS98" s="135" t="n">
        <v>809373</v>
      </c>
      <c r="AT98" s="189" t="n">
        <v>206006</v>
      </c>
      <c r="AU98" s="150"/>
      <c r="AV98" s="135" t="n">
        <v>850029</v>
      </c>
      <c r="AW98" s="136" t="n">
        <f aca="false">AX98-AV98</f>
        <v>572857</v>
      </c>
      <c r="AX98" s="53" t="n">
        <f aca="false">BG98+SUM(AZ98:BE98)-BF98-AY98</f>
        <v>1422886</v>
      </c>
      <c r="AY98" s="128" t="n">
        <v>0</v>
      </c>
      <c r="AZ98" s="53" t="n">
        <f aca="false">[3]PLANTS!D$113</f>
        <v>0</v>
      </c>
      <c r="BA98" s="128" t="n">
        <v>137733</v>
      </c>
      <c r="BB98" s="128" t="n">
        <v>592406</v>
      </c>
      <c r="BC98" s="128"/>
      <c r="BD98" s="128" t="n">
        <v>0</v>
      </c>
      <c r="BE98" s="128" t="n">
        <v>78832</v>
      </c>
      <c r="BF98" s="53" t="n">
        <f aca="false">AL98+AP98</f>
        <v>548078</v>
      </c>
      <c r="BG98" s="133" t="n">
        <v>1161993</v>
      </c>
      <c r="BH98" s="135" t="n">
        <v>810400</v>
      </c>
      <c r="BI98" s="135" t="n">
        <v>143773</v>
      </c>
      <c r="BJ98" s="135" t="n">
        <v>24630</v>
      </c>
      <c r="BK98" s="135" t="n">
        <v>3014</v>
      </c>
      <c r="BL98" s="110" t="n">
        <f aca="false">[3]PLANTS!J$113</f>
        <v>0</v>
      </c>
      <c r="BM98" s="111" t="n">
        <f aca="false">SUM(BH98:BL98)</f>
        <v>981817</v>
      </c>
      <c r="BN98" s="128" t="n">
        <v>648612</v>
      </c>
      <c r="BO98" s="128" t="n">
        <v>150071</v>
      </c>
      <c r="BP98" s="128" t="n">
        <f aca="false">BP$40+BQ98</f>
        <v>157609</v>
      </c>
      <c r="BQ98" s="128" t="n">
        <v>-66300</v>
      </c>
      <c r="BR98" s="53" t="n">
        <f aca="false">AT98</f>
        <v>206006</v>
      </c>
      <c r="BS98" s="53" t="n">
        <f aca="false">BJ98</f>
        <v>24630</v>
      </c>
      <c r="BT98" s="135" t="n">
        <v>50000</v>
      </c>
      <c r="BU98" s="53" t="n">
        <f aca="false">[3]PLANTS!M$113</f>
        <v>0</v>
      </c>
      <c r="BV98" s="107" t="n">
        <f aca="false">BV$40+BW98</f>
        <v>448087</v>
      </c>
      <c r="BW98" s="128" t="n">
        <v>-62100</v>
      </c>
      <c r="BX98" s="137" t="n">
        <v>6000</v>
      </c>
      <c r="BY98" s="53" t="n">
        <f aca="false">BN98+BO98+SUM(BR98:BT98)-BU98-BV98-BX98-BZ98-BP98</f>
        <v>116314</v>
      </c>
      <c r="BZ98" s="53" t="n">
        <f aca="false">J98</f>
        <v>351309</v>
      </c>
      <c r="CA98" s="108" t="n">
        <f aca="false">BU98+BV98+SUM(BX98:BZ98)</f>
        <v>921710</v>
      </c>
      <c r="CB98" s="112"/>
    </row>
    <row r="99" customFormat="false" ht="12.75" hidden="false" customHeight="false" outlineLevel="0" collapsed="false">
      <c r="A99" s="188" t="n">
        <f aca="false">A98+1</f>
        <v>37048</v>
      </c>
      <c r="B99" s="53" t="n">
        <f aca="false">B$40*(1+C99)+SUM(D99:E99)</f>
        <v>2646000</v>
      </c>
      <c r="C99" s="146" t="n">
        <v>0</v>
      </c>
      <c r="D99" s="135" t="n">
        <v>-451900</v>
      </c>
      <c r="E99" s="53" t="n">
        <f aca="false">[3]PLANTS!P$113</f>
        <v>0</v>
      </c>
      <c r="F99" s="104" t="n">
        <f aca="false">AR99</f>
        <v>450796</v>
      </c>
      <c r="G99" s="53" t="n">
        <f aca="false">BG99</f>
        <v>1168307</v>
      </c>
      <c r="H99" s="53" t="n">
        <f aca="false">BH99</f>
        <v>813600</v>
      </c>
      <c r="I99" s="135" t="n">
        <v>129000</v>
      </c>
      <c r="J99" s="128" t="n">
        <v>338251</v>
      </c>
      <c r="K99" s="135" t="n">
        <v>314000</v>
      </c>
      <c r="M99" s="135" t="n">
        <v>0</v>
      </c>
      <c r="N99" s="135" t="n">
        <v>297000</v>
      </c>
      <c r="O99" s="107" t="n">
        <f aca="false">SUM(I99:K99)</f>
        <v>781251</v>
      </c>
      <c r="P99" s="53" t="n">
        <f aca="false">SUM(F99:N99)</f>
        <v>3510954</v>
      </c>
      <c r="Q99" s="53" t="n">
        <f aca="false">P99-B99</f>
        <v>864954</v>
      </c>
      <c r="R99" s="111" t="n">
        <f aca="false">R98+Q99</f>
        <v>52644691</v>
      </c>
      <c r="S99" s="104" t="n">
        <f aca="false">S$40*(1+T99)+SUM(U99:V99)</f>
        <v>2142000</v>
      </c>
      <c r="T99" s="146" t="n">
        <v>0</v>
      </c>
      <c r="U99" s="135" t="n">
        <v>45333</v>
      </c>
      <c r="V99" s="53" t="n">
        <f aca="false">[3]PLANTS!S$113</f>
        <v>0</v>
      </c>
      <c r="W99" s="128" t="n">
        <v>41000</v>
      </c>
      <c r="X99" s="53" t="n">
        <f aca="false">K99</f>
        <v>314000</v>
      </c>
      <c r="Y99" s="135" t="n">
        <v>2000</v>
      </c>
      <c r="Z99" s="104" t="n">
        <f aca="false">S99+SUM(W99:Y99)</f>
        <v>2499000</v>
      </c>
      <c r="AA99" s="53" t="n">
        <f aca="false">AS99</f>
        <v>744789</v>
      </c>
      <c r="AB99" s="53" t="n">
        <f aca="false">BI99</f>
        <v>114940</v>
      </c>
      <c r="AC99" s="136" t="n">
        <f aca="false">BY99</f>
        <v>120397</v>
      </c>
      <c r="AD99" s="53" t="n">
        <f aca="false">SUM(AA99:AC99)</f>
        <v>980126</v>
      </c>
      <c r="AE99" s="135" t="n">
        <v>1807300</v>
      </c>
      <c r="AF99" s="135" t="n">
        <v>217000</v>
      </c>
      <c r="AG99" s="53" t="n">
        <f aca="false">SUM(AD99:AF99)</f>
        <v>3004426</v>
      </c>
      <c r="AH99" s="53" t="n">
        <f aca="false">AG99-Z99</f>
        <v>505426</v>
      </c>
      <c r="AI99" s="111" t="n">
        <f aca="false">AI98+AH99</f>
        <v>75853268</v>
      </c>
      <c r="AJ99" s="135" t="n">
        <v>1928081</v>
      </c>
      <c r="AK99" s="135" t="n">
        <v>1897051</v>
      </c>
      <c r="AL99" s="53" t="n">
        <f aca="false">AK99-SUM(AM99:AO99)</f>
        <v>149155</v>
      </c>
      <c r="AM99" s="135" t="n">
        <v>42640</v>
      </c>
      <c r="AN99" s="53" t="n">
        <f aca="false">[3]PLANTS!G$113</f>
        <v>0</v>
      </c>
      <c r="AO99" s="135" t="n">
        <v>1705256</v>
      </c>
      <c r="AP99" s="104" t="n">
        <f aca="false">AO99-SUM(AQ99:AT99)</f>
        <v>251937</v>
      </c>
      <c r="AQ99" s="135" t="n">
        <v>78965</v>
      </c>
      <c r="AR99" s="128" t="n">
        <v>450796</v>
      </c>
      <c r="AS99" s="135" t="n">
        <v>744789</v>
      </c>
      <c r="AT99" s="189" t="n">
        <v>178769</v>
      </c>
      <c r="AU99" s="150"/>
      <c r="AV99" s="135" t="n">
        <v>850029</v>
      </c>
      <c r="AW99" s="136" t="n">
        <f aca="false">AX99-AV99</f>
        <v>666163</v>
      </c>
      <c r="AX99" s="53" t="n">
        <f aca="false">BG99+SUM(AZ99:BE99)-BF99-AY99</f>
        <v>1516192</v>
      </c>
      <c r="AY99" s="128" t="n">
        <v>0</v>
      </c>
      <c r="AZ99" s="53" t="n">
        <f aca="false">[3]PLANTS!D$113</f>
        <v>0</v>
      </c>
      <c r="BA99" s="128" t="n">
        <v>140682</v>
      </c>
      <c r="BB99" s="128" t="n">
        <v>538295</v>
      </c>
      <c r="BC99" s="128"/>
      <c r="BD99" s="128" t="n">
        <v>0</v>
      </c>
      <c r="BE99" s="128" t="n">
        <v>70000</v>
      </c>
      <c r="BF99" s="53" t="n">
        <f aca="false">AL99+AP99</f>
        <v>401092</v>
      </c>
      <c r="BG99" s="133" t="n">
        <v>1168307</v>
      </c>
      <c r="BH99" s="135" t="n">
        <v>813600</v>
      </c>
      <c r="BI99" s="135" t="n">
        <v>114940</v>
      </c>
      <c r="BJ99" s="135" t="n">
        <v>24606</v>
      </c>
      <c r="BK99" s="135" t="n">
        <v>3014</v>
      </c>
      <c r="BL99" s="110" t="n">
        <f aca="false">[3]PLANTS!J$113</f>
        <v>0</v>
      </c>
      <c r="BM99" s="111" t="n">
        <f aca="false">SUM(BH99:BL99)</f>
        <v>956160</v>
      </c>
      <c r="BN99" s="128" t="n">
        <v>625918</v>
      </c>
      <c r="BO99" s="128" t="n">
        <v>149755</v>
      </c>
      <c r="BP99" s="128" t="n">
        <f aca="false">BP$40+BQ99</f>
        <v>143625</v>
      </c>
      <c r="BQ99" s="128" t="n">
        <v>-80284</v>
      </c>
      <c r="BR99" s="53" t="n">
        <f aca="false">AT99</f>
        <v>178769</v>
      </c>
      <c r="BS99" s="53" t="n">
        <f aca="false">BJ99</f>
        <v>24606</v>
      </c>
      <c r="BT99" s="135" t="n">
        <v>67962</v>
      </c>
      <c r="BU99" s="53" t="n">
        <f aca="false">[3]PLANTS!M$113</f>
        <v>0</v>
      </c>
      <c r="BV99" s="107" t="n">
        <f aca="false">BV$40+BW99</f>
        <v>417037</v>
      </c>
      <c r="BW99" s="128" t="n">
        <v>-93150</v>
      </c>
      <c r="BX99" s="137" t="n">
        <v>27700</v>
      </c>
      <c r="BY99" s="53" t="n">
        <f aca="false">BN99+BO99+SUM(BR99:BT99)-BU99-BV99-BX99-BZ99-BP99</f>
        <v>120397</v>
      </c>
      <c r="BZ99" s="53" t="n">
        <f aca="false">J99</f>
        <v>338251</v>
      </c>
      <c r="CA99" s="108" t="n">
        <f aca="false">BU99+BV99+SUM(BX99:BZ99)</f>
        <v>903385</v>
      </c>
      <c r="CB99" s="112"/>
    </row>
    <row r="100" customFormat="false" ht="12.75" hidden="false" customHeight="false" outlineLevel="0" collapsed="false">
      <c r="A100" s="188" t="n">
        <f aca="false">A99+1</f>
        <v>37049</v>
      </c>
      <c r="B100" s="53" t="n">
        <f aca="false">B$40*(1+C100)+SUM(D100:E100)</f>
        <v>2750000</v>
      </c>
      <c r="C100" s="146" t="n">
        <v>0</v>
      </c>
      <c r="D100" s="135" t="n">
        <v>-347900</v>
      </c>
      <c r="E100" s="53" t="n">
        <f aca="false">[3]PLANTS!P$113</f>
        <v>0</v>
      </c>
      <c r="F100" s="104" t="n">
        <f aca="false">AR100</f>
        <v>493984</v>
      </c>
      <c r="G100" s="53" t="n">
        <f aca="false">BG100</f>
        <v>1128013</v>
      </c>
      <c r="H100" s="53" t="n">
        <f aca="false">BH100</f>
        <v>813594</v>
      </c>
      <c r="I100" s="128" t="n">
        <v>129000</v>
      </c>
      <c r="J100" s="128" t="n">
        <v>347460</v>
      </c>
      <c r="K100" s="128" t="n">
        <v>321000</v>
      </c>
      <c r="M100" s="135" t="n">
        <v>0</v>
      </c>
      <c r="N100" s="128" t="n">
        <v>291000</v>
      </c>
      <c r="O100" s="107" t="n">
        <f aca="false">SUM(I100:K100)</f>
        <v>797460</v>
      </c>
      <c r="P100" s="53" t="n">
        <f aca="false">SUM(F100:N100)</f>
        <v>3524051</v>
      </c>
      <c r="Q100" s="53" t="n">
        <f aca="false">P100-B100</f>
        <v>774051</v>
      </c>
      <c r="R100" s="111" t="n">
        <f aca="false">R99+Q100</f>
        <v>53418742</v>
      </c>
      <c r="S100" s="104" t="n">
        <f aca="false">S$40*(1+T100)+SUM(U100:V100)</f>
        <v>2116000</v>
      </c>
      <c r="T100" s="146" t="n">
        <v>0</v>
      </c>
      <c r="U100" s="135" t="n">
        <v>19333</v>
      </c>
      <c r="V100" s="53" t="n">
        <f aca="false">[3]PLANTS!S$113</f>
        <v>0</v>
      </c>
      <c r="W100" s="128" t="n">
        <v>37000</v>
      </c>
      <c r="X100" s="53" t="n">
        <f aca="false">K100</f>
        <v>321000</v>
      </c>
      <c r="Y100" s="135" t="n">
        <v>2000</v>
      </c>
      <c r="Z100" s="104" t="n">
        <f aca="false">S100+SUM(W100:Y100)</f>
        <v>2476000</v>
      </c>
      <c r="AA100" s="53" t="n">
        <f aca="false">AS100</f>
        <v>592830</v>
      </c>
      <c r="AB100" s="53" t="n">
        <f aca="false">BI100</f>
        <v>160759</v>
      </c>
      <c r="AC100" s="136" t="n">
        <f aca="false">BY100</f>
        <v>68612</v>
      </c>
      <c r="AD100" s="53" t="n">
        <f aca="false">SUM(AA100:AC100)</f>
        <v>822201</v>
      </c>
      <c r="AE100" s="135" t="n">
        <v>1745140</v>
      </c>
      <c r="AF100" s="135" t="n">
        <v>217000</v>
      </c>
      <c r="AG100" s="53" t="n">
        <f aca="false">SUM(AD100:AF100)</f>
        <v>2784341</v>
      </c>
      <c r="AH100" s="53" t="n">
        <f aca="false">AG100-Z100</f>
        <v>308341</v>
      </c>
      <c r="AI100" s="111" t="n">
        <f aca="false">AI99+AH100</f>
        <v>76161609</v>
      </c>
      <c r="AJ100" s="135" t="n">
        <v>2266863</v>
      </c>
      <c r="AK100" s="135" t="n">
        <v>2163583</v>
      </c>
      <c r="AL100" s="53" t="n">
        <f aca="false">AK100-SUM(AM100:AO100)</f>
        <v>136854</v>
      </c>
      <c r="AM100" s="135" t="n">
        <v>44414</v>
      </c>
      <c r="AN100" s="53" t="n">
        <f aca="false">[3]PLANTS!G$113</f>
        <v>0</v>
      </c>
      <c r="AO100" s="135" t="n">
        <v>1982315</v>
      </c>
      <c r="AP100" s="104" t="n">
        <f aca="false">AO100-SUM(AQ100:AT100)</f>
        <v>587758</v>
      </c>
      <c r="AQ100" s="135" t="n">
        <v>92965</v>
      </c>
      <c r="AR100" s="128" t="n">
        <v>493984</v>
      </c>
      <c r="AS100" s="135" t="n">
        <v>592830</v>
      </c>
      <c r="AT100" s="189" t="n">
        <v>214778</v>
      </c>
      <c r="AU100" s="150"/>
      <c r="AV100" s="135" t="n">
        <v>750718</v>
      </c>
      <c r="AW100" s="136" t="n">
        <f aca="false">AX100-AV100</f>
        <v>546253</v>
      </c>
      <c r="AX100" s="53" t="n">
        <f aca="false">BG100+SUM(AZ100:BE100)-BF100-AY100</f>
        <v>1296971</v>
      </c>
      <c r="AY100" s="128" t="n">
        <v>0</v>
      </c>
      <c r="AZ100" s="53" t="n">
        <f aca="false">[3]PLANTS!D$113</f>
        <v>0</v>
      </c>
      <c r="BA100" s="128" t="n">
        <v>137413</v>
      </c>
      <c r="BB100" s="128" t="n">
        <v>698157</v>
      </c>
      <c r="BC100" s="128"/>
      <c r="BD100" s="128" t="n">
        <v>0</v>
      </c>
      <c r="BE100" s="128" t="n">
        <v>58000</v>
      </c>
      <c r="BF100" s="53" t="n">
        <f aca="false">AL100+AP100</f>
        <v>724612</v>
      </c>
      <c r="BG100" s="133" t="n">
        <v>1128013</v>
      </c>
      <c r="BH100" s="135" t="n">
        <v>813594</v>
      </c>
      <c r="BI100" s="135" t="n">
        <v>160759</v>
      </c>
      <c r="BJ100" s="135" t="n">
        <v>24630</v>
      </c>
      <c r="BK100" s="135" t="n">
        <v>3014</v>
      </c>
      <c r="BL100" s="110" t="n">
        <f aca="false">[3]PLANTS!J$113</f>
        <v>0</v>
      </c>
      <c r="BM100" s="111" t="n">
        <f aca="false">SUM(BH100:BL100)</f>
        <v>1001997</v>
      </c>
      <c r="BN100" s="128" t="n">
        <v>603989</v>
      </c>
      <c r="BO100" s="128" t="n">
        <v>169343</v>
      </c>
      <c r="BP100" s="128" t="n">
        <f aca="false">BP$40+BQ100</f>
        <v>178525</v>
      </c>
      <c r="BQ100" s="128" t="n">
        <v>-45384</v>
      </c>
      <c r="BR100" s="53" t="n">
        <f aca="false">AT100</f>
        <v>214778</v>
      </c>
      <c r="BS100" s="53" t="n">
        <f aca="false">BJ100</f>
        <v>24630</v>
      </c>
      <c r="BT100" s="135" t="n">
        <v>69544</v>
      </c>
      <c r="BU100" s="53" t="n">
        <f aca="false">[3]PLANTS!M$113</f>
        <v>0</v>
      </c>
      <c r="BV100" s="107" t="n">
        <f aca="false">BV$40+BW100</f>
        <v>446587</v>
      </c>
      <c r="BW100" s="128" t="n">
        <v>-63600</v>
      </c>
      <c r="BX100" s="137" t="n">
        <v>41100</v>
      </c>
      <c r="BY100" s="53" t="n">
        <f aca="false">BN100+BO100+SUM(BR100:BT100)-BU100-BV100-BX100-BZ100-BP100</f>
        <v>68612</v>
      </c>
      <c r="BZ100" s="53" t="n">
        <f aca="false">J100</f>
        <v>347460</v>
      </c>
      <c r="CA100" s="108" t="n">
        <f aca="false">BU100+BV100+SUM(BX100:BZ100)</f>
        <v>903759</v>
      </c>
      <c r="CB100" s="112"/>
    </row>
    <row r="101" customFormat="false" ht="12.75" hidden="false" customHeight="false" outlineLevel="0" collapsed="false">
      <c r="A101" s="188" t="n">
        <f aca="false">A100+1</f>
        <v>37050</v>
      </c>
      <c r="B101" s="53" t="n">
        <f aca="false">B$40*(1+C101)+SUM(D101:E101)</f>
        <v>2655000</v>
      </c>
      <c r="C101" s="146" t="n">
        <v>0</v>
      </c>
      <c r="D101" s="135" t="n">
        <v>-442900</v>
      </c>
      <c r="E101" s="53" t="n">
        <f aca="false">[3]PLANTS!P$113</f>
        <v>0</v>
      </c>
      <c r="F101" s="104" t="n">
        <f aca="false">AR101</f>
        <v>436267</v>
      </c>
      <c r="G101" s="53" t="n">
        <f aca="false">BG101</f>
        <v>1064759</v>
      </c>
      <c r="H101" s="53" t="n">
        <f aca="false">BH101</f>
        <v>767676</v>
      </c>
      <c r="I101" s="135" t="n">
        <v>130000</v>
      </c>
      <c r="J101" s="128" t="n">
        <v>323525</v>
      </c>
      <c r="K101" s="135" t="n">
        <v>292000</v>
      </c>
      <c r="M101" s="135" t="n">
        <v>0</v>
      </c>
      <c r="N101" s="135" t="n">
        <v>289000</v>
      </c>
      <c r="O101" s="107" t="n">
        <f aca="false">SUM(I101:K101)</f>
        <v>745525</v>
      </c>
      <c r="P101" s="53" t="n">
        <f aca="false">SUM(F101:N101)</f>
        <v>3303227</v>
      </c>
      <c r="Q101" s="53" t="n">
        <f aca="false">P101-B101</f>
        <v>648227</v>
      </c>
      <c r="R101" s="111" t="n">
        <f aca="false">R100+Q101</f>
        <v>54066969</v>
      </c>
      <c r="S101" s="104" t="n">
        <f aca="false">S$40*(1+T101)+SUM(U101:V101)</f>
        <v>1941000</v>
      </c>
      <c r="T101" s="146" t="n">
        <v>0</v>
      </c>
      <c r="U101" s="128" t="n">
        <v>-155667</v>
      </c>
      <c r="V101" s="53" t="n">
        <f aca="false">[3]PLANTS!S$113</f>
        <v>0</v>
      </c>
      <c r="W101" s="128" t="n">
        <v>40000</v>
      </c>
      <c r="X101" s="53" t="n">
        <f aca="false">K101</f>
        <v>292000</v>
      </c>
      <c r="Y101" s="135" t="n">
        <v>2000</v>
      </c>
      <c r="Z101" s="104" t="n">
        <f aca="false">S101+SUM(W101:Y101)</f>
        <v>2275000</v>
      </c>
      <c r="AA101" s="53" t="n">
        <f aca="false">AS101</f>
        <v>826212</v>
      </c>
      <c r="AB101" s="53" t="n">
        <f aca="false">BI101</f>
        <v>98370</v>
      </c>
      <c r="AC101" s="136" t="n">
        <f aca="false">BY101</f>
        <v>59935</v>
      </c>
      <c r="AD101" s="53" t="n">
        <f aca="false">SUM(AA101:AC101)</f>
        <v>984517</v>
      </c>
      <c r="AE101" s="135" t="n">
        <v>1743830</v>
      </c>
      <c r="AF101" s="135" t="n">
        <v>219000</v>
      </c>
      <c r="AG101" s="53" t="n">
        <f aca="false">SUM(AD101:AF101)</f>
        <v>2947347</v>
      </c>
      <c r="AH101" s="53" t="n">
        <f aca="false">AG101-Z101</f>
        <v>672347</v>
      </c>
      <c r="AI101" s="111" t="n">
        <f aca="false">AI100+AH101</f>
        <v>76833956</v>
      </c>
      <c r="AJ101" s="135" t="n">
        <v>2588208</v>
      </c>
      <c r="AK101" s="135" t="n">
        <v>2250009</v>
      </c>
      <c r="AL101" s="53" t="n">
        <f aca="false">AK101-SUM(AM101:AO101)</f>
        <v>144510</v>
      </c>
      <c r="AM101" s="135" t="n">
        <v>48234</v>
      </c>
      <c r="AN101" s="53" t="n">
        <f aca="false">[3]PLANTS!G$113</f>
        <v>0</v>
      </c>
      <c r="AO101" s="135" t="n">
        <v>2057265</v>
      </c>
      <c r="AP101" s="104" t="n">
        <f aca="false">AO101-SUM(AQ101:AT101)</f>
        <v>505454</v>
      </c>
      <c r="AQ101" s="135" t="n">
        <v>102272</v>
      </c>
      <c r="AR101" s="128" t="n">
        <v>436267</v>
      </c>
      <c r="AS101" s="135" t="n">
        <v>826212</v>
      </c>
      <c r="AT101" s="189" t="n">
        <v>187060</v>
      </c>
      <c r="AU101" s="150"/>
      <c r="AV101" s="135" t="n">
        <v>850009</v>
      </c>
      <c r="AW101" s="136" t="n">
        <f aca="false">AX101-AV101</f>
        <v>493782</v>
      </c>
      <c r="AX101" s="53" t="n">
        <f aca="false">BG101+SUM(AZ101:BE101)-BF101-AY101</f>
        <v>1343791</v>
      </c>
      <c r="AY101" s="128" t="n">
        <v>0</v>
      </c>
      <c r="AZ101" s="53" t="n">
        <f aca="false">[3]PLANTS!D$113</f>
        <v>0</v>
      </c>
      <c r="BA101" s="128" t="n">
        <v>135598</v>
      </c>
      <c r="BB101" s="128" t="n">
        <v>713398</v>
      </c>
      <c r="BC101" s="128"/>
      <c r="BD101" s="128" t="n">
        <v>0</v>
      </c>
      <c r="BE101" s="128" t="n">
        <v>80000</v>
      </c>
      <c r="BF101" s="53" t="n">
        <f aca="false">AL101+AP101</f>
        <v>649964</v>
      </c>
      <c r="BG101" s="133" t="n">
        <v>1064759</v>
      </c>
      <c r="BH101" s="135" t="n">
        <v>767676</v>
      </c>
      <c r="BI101" s="135" t="n">
        <v>98370</v>
      </c>
      <c r="BJ101" s="135" t="n">
        <v>24582</v>
      </c>
      <c r="BK101" s="135" t="n">
        <v>3014</v>
      </c>
      <c r="BL101" s="110" t="n">
        <f aca="false">[3]PLANTS!J$113</f>
        <v>0</v>
      </c>
      <c r="BM101" s="111" t="n">
        <f aca="false">SUM(BH101:BL101)</f>
        <v>893642</v>
      </c>
      <c r="BN101" s="128" t="n">
        <v>601564</v>
      </c>
      <c r="BO101" s="128" t="n">
        <v>179952</v>
      </c>
      <c r="BP101" s="128" t="n">
        <f aca="false">BP$40+BQ101</f>
        <v>231772</v>
      </c>
      <c r="BQ101" s="128" t="n">
        <v>7863</v>
      </c>
      <c r="BR101" s="53" t="n">
        <f aca="false">AT101</f>
        <v>187060</v>
      </c>
      <c r="BS101" s="53" t="n">
        <f aca="false">BJ101</f>
        <v>24582</v>
      </c>
      <c r="BT101" s="135" t="n">
        <v>81561</v>
      </c>
      <c r="BU101" s="53" t="n">
        <f aca="false">[3]PLANTS!M$113</f>
        <v>0</v>
      </c>
      <c r="BV101" s="107" t="n">
        <f aca="false">BV$40+BW101</f>
        <v>425487</v>
      </c>
      <c r="BW101" s="128" t="n">
        <v>-84700</v>
      </c>
      <c r="BX101" s="137" t="n">
        <v>34000</v>
      </c>
      <c r="BY101" s="53" t="n">
        <f aca="false">BN101+BO101+SUM(BR101:BT101)-BU101-BV101-BX101-BZ101-BP101</f>
        <v>59935</v>
      </c>
      <c r="BZ101" s="53" t="n">
        <f aca="false">J101</f>
        <v>323525</v>
      </c>
      <c r="CA101" s="108" t="n">
        <f aca="false">BU101+BV101+SUM(BX101:BZ101)</f>
        <v>842947</v>
      </c>
      <c r="CB101" s="112"/>
    </row>
    <row r="102" customFormat="false" ht="12.75" hidden="false" customHeight="false" outlineLevel="0" collapsed="false">
      <c r="A102" s="188" t="n">
        <f aca="false">A101+1</f>
        <v>37051</v>
      </c>
      <c r="B102" s="53" t="n">
        <f aca="false">B$40*(1+C102)+SUM(D102:E102)</f>
        <v>2357000</v>
      </c>
      <c r="C102" s="146" t="n">
        <v>0</v>
      </c>
      <c r="D102" s="128" t="n">
        <v>-740900</v>
      </c>
      <c r="E102" s="53" t="n">
        <f aca="false">[3]PLANTS!P$113</f>
        <v>0</v>
      </c>
      <c r="F102" s="53" t="n">
        <f aca="false">AR102</f>
        <v>421504</v>
      </c>
      <c r="G102" s="53" t="n">
        <f aca="false">BG102</f>
        <v>811235</v>
      </c>
      <c r="H102" s="53" t="n">
        <f aca="false">BH102</f>
        <v>591120</v>
      </c>
      <c r="I102" s="135" t="n">
        <v>142000</v>
      </c>
      <c r="J102" s="128" t="n">
        <v>280601</v>
      </c>
      <c r="K102" s="135" t="n">
        <v>289000</v>
      </c>
      <c r="M102" s="135" t="n">
        <v>0</v>
      </c>
      <c r="N102" s="135" t="n">
        <v>276000</v>
      </c>
      <c r="O102" s="107" t="n">
        <f aca="false">SUM(I102:K102)</f>
        <v>711601</v>
      </c>
      <c r="P102" s="53" t="n">
        <f aca="false">SUM(F102:N102)</f>
        <v>2811460</v>
      </c>
      <c r="Q102" s="53" t="n">
        <f aca="false">P102-B102</f>
        <v>454460</v>
      </c>
      <c r="R102" s="111" t="n">
        <f aca="false">R101+Q102</f>
        <v>54521429</v>
      </c>
      <c r="S102" s="104" t="n">
        <f aca="false">S$40*(1+T102)+SUM(U102:V102)</f>
        <v>1805000</v>
      </c>
      <c r="T102" s="146" t="n">
        <v>0</v>
      </c>
      <c r="U102" s="128" t="n">
        <v>-291667</v>
      </c>
      <c r="V102" s="53" t="n">
        <f aca="false">[3]PLANTS!S$113</f>
        <v>0</v>
      </c>
      <c r="W102" s="128" t="n">
        <v>38000</v>
      </c>
      <c r="X102" s="53" t="n">
        <f aca="false">K102</f>
        <v>289000</v>
      </c>
      <c r="Y102" s="135" t="n">
        <v>2000</v>
      </c>
      <c r="Z102" s="104" t="n">
        <f aca="false">S102+SUM(W102:Y102)</f>
        <v>2134000</v>
      </c>
      <c r="AA102" s="53" t="n">
        <f aca="false">AS102</f>
        <v>702663</v>
      </c>
      <c r="AB102" s="53" t="n">
        <f aca="false">BI102</f>
        <v>114418</v>
      </c>
      <c r="AC102" s="136" t="n">
        <f aca="false">BY102</f>
        <v>81393</v>
      </c>
      <c r="AD102" s="53" t="n">
        <f aca="false">SUM(AA102:AC102)</f>
        <v>898474</v>
      </c>
      <c r="AE102" s="135" t="n">
        <v>1660280</v>
      </c>
      <c r="AF102" s="135" t="n">
        <v>221000</v>
      </c>
      <c r="AG102" s="53" t="n">
        <f aca="false">SUM(AD102:AF102)</f>
        <v>2779754</v>
      </c>
      <c r="AH102" s="53" t="n">
        <f aca="false">AG102-Z102</f>
        <v>645754</v>
      </c>
      <c r="AI102" s="111" t="n">
        <f aca="false">AI101+AH102</f>
        <v>77479710</v>
      </c>
      <c r="AJ102" s="135" t="n">
        <v>2794231</v>
      </c>
      <c r="AK102" s="135" t="n">
        <v>2224031</v>
      </c>
      <c r="AL102" s="53" t="n">
        <f aca="false">AK102-SUM(AM102:AO102)</f>
        <v>144242</v>
      </c>
      <c r="AM102" s="135" t="n">
        <v>45372</v>
      </c>
      <c r="AN102" s="53" t="n">
        <f aca="false">[3]PLANTS!G$113</f>
        <v>0</v>
      </c>
      <c r="AO102" s="135" t="n">
        <v>2034417</v>
      </c>
      <c r="AP102" s="53" t="n">
        <f aca="false">AO102-SUM(AQ102:AT102)</f>
        <v>594944</v>
      </c>
      <c r="AQ102" s="135" t="n">
        <v>111717</v>
      </c>
      <c r="AR102" s="135" t="n">
        <v>421504</v>
      </c>
      <c r="AS102" s="135" t="n">
        <v>702663</v>
      </c>
      <c r="AT102" s="189" t="n">
        <v>203589</v>
      </c>
      <c r="AU102" s="150"/>
      <c r="AV102" s="135" t="n">
        <v>850009</v>
      </c>
      <c r="AW102" s="190" t="n">
        <f aca="false">AX102-AV102</f>
        <v>53580</v>
      </c>
      <c r="AX102" s="53" t="n">
        <f aca="false">BG102+SUM(AZ102:BE102)-BF102-AY102</f>
        <v>903589</v>
      </c>
      <c r="AY102" s="128" t="n">
        <v>0</v>
      </c>
      <c r="AZ102" s="53" t="n">
        <f aca="false">[3]PLANTS!D$113</f>
        <v>0</v>
      </c>
      <c r="BA102" s="128" t="n">
        <v>121063</v>
      </c>
      <c r="BB102" s="128" t="n">
        <v>645477</v>
      </c>
      <c r="BC102" s="128"/>
      <c r="BD102" s="128" t="n">
        <v>0</v>
      </c>
      <c r="BE102" s="128" t="n">
        <v>65000</v>
      </c>
      <c r="BF102" s="53" t="n">
        <f aca="false">AL102+AP102</f>
        <v>739186</v>
      </c>
      <c r="BG102" s="133" t="n">
        <v>811235</v>
      </c>
      <c r="BH102" s="135" t="n">
        <v>591120</v>
      </c>
      <c r="BI102" s="135" t="n">
        <v>114418</v>
      </c>
      <c r="BJ102" s="135" t="n">
        <v>41379</v>
      </c>
      <c r="BK102" s="135" t="n">
        <v>5000</v>
      </c>
      <c r="BL102" s="110" t="n">
        <f aca="false">[3]PLANTS!J$113</f>
        <v>0</v>
      </c>
      <c r="BM102" s="111" t="n">
        <f aca="false">SUM(BH102:BL102)</f>
        <v>751917</v>
      </c>
      <c r="BN102" s="128" t="n">
        <v>596708</v>
      </c>
      <c r="BO102" s="128" t="n">
        <v>152212</v>
      </c>
      <c r="BP102" s="128" t="n">
        <f aca="false">BP$40+BQ102</f>
        <v>243969</v>
      </c>
      <c r="BQ102" s="128" t="n">
        <v>20060</v>
      </c>
      <c r="BR102" s="53" t="n">
        <f aca="false">AT102</f>
        <v>203589</v>
      </c>
      <c r="BS102" s="53" t="n">
        <f aca="false">BJ102</f>
        <v>41379</v>
      </c>
      <c r="BT102" s="135" t="n">
        <v>86162</v>
      </c>
      <c r="BU102" s="53" t="n">
        <f aca="false">[3]PLANTS!M$113</f>
        <v>0</v>
      </c>
      <c r="BV102" s="107" t="n">
        <f aca="false">BV$40+BW102</f>
        <v>457187</v>
      </c>
      <c r="BW102" s="128" t="n">
        <v>-53000</v>
      </c>
      <c r="BX102" s="137" t="n">
        <v>16900</v>
      </c>
      <c r="BY102" s="53" t="n">
        <f aca="false">BN102+BO102+SUM(BR102:BT102)-BU102-BV102-BX102-BZ102-BP102</f>
        <v>81393</v>
      </c>
      <c r="BZ102" s="53" t="n">
        <f aca="false">J102</f>
        <v>280601</v>
      </c>
      <c r="CA102" s="108" t="n">
        <f aca="false">BU102+BV102+SUM(BX102:BZ102)</f>
        <v>836081</v>
      </c>
      <c r="CB102" s="112"/>
    </row>
    <row r="103" customFormat="false" ht="12.75" hidden="false" customHeight="false" outlineLevel="0" collapsed="false">
      <c r="A103" s="188" t="n">
        <f aca="false">A102+1</f>
        <v>37052</v>
      </c>
      <c r="B103" s="53" t="n">
        <f aca="false">B$40*(1+C103)+SUM(D103:E103)</f>
        <v>2340000</v>
      </c>
      <c r="C103" s="146" t="n">
        <v>0</v>
      </c>
      <c r="D103" s="128" t="n">
        <v>-757900</v>
      </c>
      <c r="E103" s="53" t="n">
        <f aca="false">[3]PLANTS!P$113</f>
        <v>0</v>
      </c>
      <c r="F103" s="53" t="n">
        <f aca="false">AR103</f>
        <v>506529</v>
      </c>
      <c r="G103" s="53" t="n">
        <f aca="false">BG103</f>
        <v>897051</v>
      </c>
      <c r="H103" s="53" t="n">
        <f aca="false">BH103</f>
        <v>591120</v>
      </c>
      <c r="I103" s="135" t="n">
        <v>165000</v>
      </c>
      <c r="J103" s="128" t="n">
        <v>330426</v>
      </c>
      <c r="K103" s="135" t="n">
        <v>337000</v>
      </c>
      <c r="M103" s="135" t="n">
        <v>0</v>
      </c>
      <c r="N103" s="135" t="n">
        <v>291000</v>
      </c>
      <c r="O103" s="107" t="n">
        <f aca="false">SUM(I103:K103)</f>
        <v>832426</v>
      </c>
      <c r="P103" s="53" t="n">
        <f aca="false">SUM(F103:N103)</f>
        <v>3118126</v>
      </c>
      <c r="Q103" s="53" t="n">
        <f aca="false">P103-B103</f>
        <v>778126</v>
      </c>
      <c r="R103" s="111" t="n">
        <f aca="false">R102+Q103</f>
        <v>55299555</v>
      </c>
      <c r="S103" s="104" t="n">
        <f aca="false">S$40*(1+T103)+SUM(U103:V103)</f>
        <v>1901000</v>
      </c>
      <c r="T103" s="146" t="n">
        <v>0</v>
      </c>
      <c r="U103" s="135" t="n">
        <v>-195667</v>
      </c>
      <c r="V103" s="53" t="n">
        <f aca="false">[3]PLANTS!S$113</f>
        <v>0</v>
      </c>
      <c r="W103" s="128" t="n">
        <v>37000</v>
      </c>
      <c r="X103" s="53" t="n">
        <f aca="false">K103</f>
        <v>337000</v>
      </c>
      <c r="Y103" s="135" t="n">
        <v>2000</v>
      </c>
      <c r="Z103" s="104" t="n">
        <f aca="false">S103+SUM(W103:Y103)</f>
        <v>2277000</v>
      </c>
      <c r="AA103" s="53" t="n">
        <f aca="false">AS103</f>
        <v>660425</v>
      </c>
      <c r="AB103" s="53" t="n">
        <f aca="false">BI103</f>
        <v>91985</v>
      </c>
      <c r="AC103" s="136" t="n">
        <f aca="false">BY103</f>
        <v>9278</v>
      </c>
      <c r="AD103" s="191" t="n">
        <f aca="false">SUM(AA103:AC103)</f>
        <v>761688</v>
      </c>
      <c r="AE103" s="135" t="n">
        <v>1713110</v>
      </c>
      <c r="AF103" s="135" t="n">
        <v>218000</v>
      </c>
      <c r="AG103" s="53" t="n">
        <f aca="false">SUM(AD103:AF103)</f>
        <v>2692798</v>
      </c>
      <c r="AH103" s="53" t="n">
        <f aca="false">AG103-Z103</f>
        <v>415798</v>
      </c>
      <c r="AI103" s="111" t="n">
        <f aca="false">AI102+AH103</f>
        <v>77895508</v>
      </c>
      <c r="AJ103" s="135" t="n">
        <v>2756340</v>
      </c>
      <c r="AK103" s="135" t="n">
        <v>2250029</v>
      </c>
      <c r="AL103" s="53" t="n">
        <f aca="false">AK103-SUM(AM103:AO103)</f>
        <v>142476</v>
      </c>
      <c r="AM103" s="135" t="n">
        <v>41931</v>
      </c>
      <c r="AN103" s="53" t="n">
        <f aca="false">[3]PLANTS!G$113</f>
        <v>0</v>
      </c>
      <c r="AO103" s="135" t="n">
        <v>2065622</v>
      </c>
      <c r="AP103" s="53" t="n">
        <f aca="false">AO103-SUM(AQ103:AT103)</f>
        <v>577184</v>
      </c>
      <c r="AQ103" s="135" t="n">
        <v>110961</v>
      </c>
      <c r="AR103" s="135" t="n">
        <v>506529</v>
      </c>
      <c r="AS103" s="192" t="n">
        <v>660425</v>
      </c>
      <c r="AT103" s="189" t="n">
        <v>210523</v>
      </c>
      <c r="AU103" s="150"/>
      <c r="AV103" s="135" t="n">
        <v>850009</v>
      </c>
      <c r="AW103" s="136" t="n">
        <f aca="false">AX103-AV103</f>
        <v>277156</v>
      </c>
      <c r="AX103" s="53" t="n">
        <f aca="false">BG103+SUM(AZ103:BE103)-BF103-AY103</f>
        <v>1127165</v>
      </c>
      <c r="AY103" s="128" t="n">
        <v>0</v>
      </c>
      <c r="AZ103" s="53" t="n">
        <f aca="false">[3]PLANTS!D$113</f>
        <v>0</v>
      </c>
      <c r="BA103" s="128" t="n">
        <v>128777</v>
      </c>
      <c r="BB103" s="128" t="n">
        <v>748997</v>
      </c>
      <c r="BC103" s="128"/>
      <c r="BD103" s="128" t="n">
        <v>0</v>
      </c>
      <c r="BE103" s="128" t="n">
        <v>72000</v>
      </c>
      <c r="BF103" s="53" t="n">
        <f aca="false">AL103+AP103</f>
        <v>719660</v>
      </c>
      <c r="BG103" s="133" t="n">
        <v>897051</v>
      </c>
      <c r="BH103" s="135" t="n">
        <v>591120</v>
      </c>
      <c r="BI103" s="135" t="n">
        <v>91985</v>
      </c>
      <c r="BJ103" s="135" t="n">
        <v>41379</v>
      </c>
      <c r="BK103" s="135" t="n">
        <v>5000</v>
      </c>
      <c r="BL103" s="110" t="n">
        <f aca="false">[3]PLANTS!J$113</f>
        <v>0</v>
      </c>
      <c r="BM103" s="111" t="n">
        <f aca="false">SUM(BH103:BL103)</f>
        <v>729484</v>
      </c>
      <c r="BN103" s="128" t="n">
        <v>576661</v>
      </c>
      <c r="BO103" s="128" t="n">
        <v>144969</v>
      </c>
      <c r="BP103" s="128" t="n">
        <f aca="false">BP$40+BQ103</f>
        <v>234608</v>
      </c>
      <c r="BQ103" s="128" t="n">
        <v>10699</v>
      </c>
      <c r="BR103" s="53" t="n">
        <f aca="false">AT103</f>
        <v>210523</v>
      </c>
      <c r="BS103" s="53" t="n">
        <f aca="false">BJ103</f>
        <v>41379</v>
      </c>
      <c r="BT103" s="135" t="n">
        <v>94067</v>
      </c>
      <c r="BU103" s="53" t="n">
        <f aca="false">[3]PLANTS!M$113</f>
        <v>0</v>
      </c>
      <c r="BV103" s="107" t="n">
        <f aca="false">BV$40+BW103</f>
        <v>481587</v>
      </c>
      <c r="BW103" s="128" t="n">
        <v>-28600</v>
      </c>
      <c r="BX103" s="137" t="n">
        <v>11700</v>
      </c>
      <c r="BY103" s="53" t="n">
        <f aca="false">BN103+BO103+SUM(BR103:BT103)-BU103-BV103-BX103-BZ103-BP103</f>
        <v>9278</v>
      </c>
      <c r="BZ103" s="53" t="n">
        <f aca="false">J103</f>
        <v>330426</v>
      </c>
      <c r="CA103" s="108" t="n">
        <f aca="false">BU103+BV103+SUM(BX103:BZ103)</f>
        <v>832991</v>
      </c>
      <c r="CB103" s="112"/>
    </row>
    <row r="104" customFormat="false" ht="12.75" hidden="false" customHeight="false" outlineLevel="0" collapsed="false">
      <c r="A104" s="188" t="n">
        <f aca="false">A103+1</f>
        <v>37053</v>
      </c>
      <c r="B104" s="53" t="n">
        <f aca="false">B$40*(1+C104)+SUM(D104:E104)</f>
        <v>2705000</v>
      </c>
      <c r="C104" s="146" t="n">
        <v>0</v>
      </c>
      <c r="D104" s="135" t="n">
        <v>-392900</v>
      </c>
      <c r="E104" s="53" t="n">
        <f aca="false">[3]PLANTS!P$113</f>
        <v>0</v>
      </c>
      <c r="F104" s="53" t="n">
        <f aca="false">AR104</f>
        <v>474146</v>
      </c>
      <c r="G104" s="53" t="n">
        <f aca="false">BG104</f>
        <v>1051412</v>
      </c>
      <c r="H104" s="53" t="n">
        <f aca="false">BH104</f>
        <v>803925</v>
      </c>
      <c r="I104" s="135" t="n">
        <v>164000</v>
      </c>
      <c r="J104" s="128" t="n">
        <v>335401</v>
      </c>
      <c r="K104" s="135" t="n">
        <v>327000</v>
      </c>
      <c r="M104" s="135" t="n">
        <v>0</v>
      </c>
      <c r="N104" s="135" t="n">
        <v>282000</v>
      </c>
      <c r="O104" s="107" t="n">
        <f aca="false">SUM(I104:K104)</f>
        <v>826401</v>
      </c>
      <c r="P104" s="53" t="n">
        <f aca="false">SUM(F104:N104)</f>
        <v>3437884</v>
      </c>
      <c r="Q104" s="53" t="n">
        <f aca="false">P104-B104</f>
        <v>732884</v>
      </c>
      <c r="R104" s="111" t="n">
        <f aca="false">R103+Q104</f>
        <v>56032439</v>
      </c>
      <c r="S104" s="104" t="n">
        <f aca="false">S$40*(1+T104)+SUM(U104:V104)</f>
        <v>2061000</v>
      </c>
      <c r="T104" s="146" t="n">
        <v>0</v>
      </c>
      <c r="U104" s="135" t="n">
        <v>-35667</v>
      </c>
      <c r="V104" s="53" t="n">
        <f aca="false">[3]PLANTS!S$113</f>
        <v>0</v>
      </c>
      <c r="W104" s="128" t="n">
        <v>37000</v>
      </c>
      <c r="X104" s="53" t="n">
        <f aca="false">K104</f>
        <v>327000</v>
      </c>
      <c r="Y104" s="135" t="n">
        <v>2000</v>
      </c>
      <c r="Z104" s="104" t="n">
        <f aca="false">S104+SUM(W104:Y104)</f>
        <v>2427000</v>
      </c>
      <c r="AA104" s="53" t="n">
        <f aca="false">AS104</f>
        <v>496128</v>
      </c>
      <c r="AB104" s="53" t="n">
        <f aca="false">BI104</f>
        <v>102048</v>
      </c>
      <c r="AC104" s="136" t="n">
        <f aca="false">BY104</f>
        <v>18507</v>
      </c>
      <c r="AD104" s="191" t="n">
        <f aca="false">SUM(AA104:AC104)</f>
        <v>616683</v>
      </c>
      <c r="AE104" s="135" t="n">
        <v>1818480</v>
      </c>
      <c r="AF104" s="135" t="n">
        <v>219000</v>
      </c>
      <c r="AG104" s="53" t="n">
        <f aca="false">SUM(AD104:AF104)</f>
        <v>2654163</v>
      </c>
      <c r="AH104" s="53" t="n">
        <f aca="false">AG104-Z104</f>
        <v>227163</v>
      </c>
      <c r="AI104" s="111" t="n">
        <f aca="false">AI103+AH104</f>
        <v>78122671</v>
      </c>
      <c r="AJ104" s="192" t="n">
        <v>2266769</v>
      </c>
      <c r="AK104" s="192" t="n">
        <v>1976494</v>
      </c>
      <c r="AL104" s="53" t="n">
        <f aca="false">AK104-SUM(AM104:AO104)</f>
        <v>145593</v>
      </c>
      <c r="AM104" s="135" t="n">
        <v>25218</v>
      </c>
      <c r="AN104" s="53" t="n">
        <f aca="false">[3]PLANTS!G$113</f>
        <v>0</v>
      </c>
      <c r="AO104" s="135" t="n">
        <v>1805683</v>
      </c>
      <c r="AP104" s="53" t="n">
        <f aca="false">AO104-SUM(AQ104:AT104)</f>
        <v>592776</v>
      </c>
      <c r="AQ104" s="135" t="n">
        <v>82735</v>
      </c>
      <c r="AR104" s="135" t="n">
        <v>474146</v>
      </c>
      <c r="AS104" s="192" t="n">
        <v>496128</v>
      </c>
      <c r="AT104" s="189" t="n">
        <v>159898</v>
      </c>
      <c r="AU104" s="150"/>
      <c r="AV104" s="135" t="n">
        <v>850009</v>
      </c>
      <c r="AW104" s="136" t="n">
        <f aca="false">AX104-AV104</f>
        <v>359862</v>
      </c>
      <c r="AX104" s="53" t="n">
        <f aca="false">BG104+SUM(AZ104:BE104)-BF104-AY104</f>
        <v>1209871</v>
      </c>
      <c r="AY104" s="128" t="n">
        <v>0</v>
      </c>
      <c r="AZ104" s="53" t="n">
        <f aca="false">[3]PLANTS!D$113</f>
        <v>0</v>
      </c>
      <c r="BA104" s="128" t="n">
        <v>128260</v>
      </c>
      <c r="BB104" s="128" t="n">
        <v>677568</v>
      </c>
      <c r="BC104" s="128"/>
      <c r="BD104" s="128" t="n">
        <v>0</v>
      </c>
      <c r="BE104" s="128" t="n">
        <v>91000</v>
      </c>
      <c r="BF104" s="53" t="n">
        <f aca="false">AL104+AP104</f>
        <v>738369</v>
      </c>
      <c r="BG104" s="133" t="n">
        <v>1051412</v>
      </c>
      <c r="BH104" s="135" t="n">
        <v>803925</v>
      </c>
      <c r="BI104" s="135" t="n">
        <v>102048</v>
      </c>
      <c r="BJ104" s="135" t="n">
        <v>41420</v>
      </c>
      <c r="BK104" s="135" t="n">
        <v>5000</v>
      </c>
      <c r="BL104" s="110" t="n">
        <f aca="false">[3]PLANTS!J$113</f>
        <v>0</v>
      </c>
      <c r="BM104" s="111" t="n">
        <f aca="false">SUM(BH104:BL104)</f>
        <v>952393</v>
      </c>
      <c r="BN104" s="128" t="n">
        <v>600723</v>
      </c>
      <c r="BO104" s="128" t="n">
        <v>174144</v>
      </c>
      <c r="BP104" s="128" t="n">
        <f aca="false">BP$40+BQ104</f>
        <v>233352</v>
      </c>
      <c r="BQ104" s="128" t="n">
        <v>9443</v>
      </c>
      <c r="BR104" s="53" t="n">
        <f aca="false">AT104</f>
        <v>159898</v>
      </c>
      <c r="BS104" s="53" t="n">
        <f aca="false">BJ104</f>
        <v>41420</v>
      </c>
      <c r="BT104" s="135" t="n">
        <v>79162</v>
      </c>
      <c r="BU104" s="53" t="n">
        <f aca="false">[3]PLANTS!M$113</f>
        <v>0</v>
      </c>
      <c r="BV104" s="107" t="n">
        <f aca="false">BV$40+BW104</f>
        <v>442787</v>
      </c>
      <c r="BW104" s="128" t="n">
        <v>-67400</v>
      </c>
      <c r="BX104" s="137" t="n">
        <v>25300</v>
      </c>
      <c r="BY104" s="53" t="n">
        <f aca="false">BN104+BO104+SUM(BR104:BT104)-BU104-BV104-BX104-BZ104-BP104</f>
        <v>18507</v>
      </c>
      <c r="BZ104" s="53" t="n">
        <f aca="false">J104</f>
        <v>335401</v>
      </c>
      <c r="CA104" s="108" t="n">
        <f aca="false">BU104+BV104+SUM(BX104:BZ104)</f>
        <v>821995</v>
      </c>
      <c r="CB104" s="112"/>
    </row>
    <row r="105" customFormat="false" ht="12.75" hidden="false" customHeight="false" outlineLevel="0" collapsed="false">
      <c r="A105" s="188" t="n">
        <f aca="false">A104+1</f>
        <v>37054</v>
      </c>
      <c r="B105" s="53" t="n">
        <f aca="false">B$40*(1+C105)+SUM(D105:E105)</f>
        <v>2645000</v>
      </c>
      <c r="C105" s="146" t="n">
        <v>0</v>
      </c>
      <c r="D105" s="135" t="n">
        <v>-452900</v>
      </c>
      <c r="E105" s="53" t="n">
        <f aca="false">[3]PLANTS!P$113</f>
        <v>0</v>
      </c>
      <c r="F105" s="53" t="n">
        <f aca="false">AR105</f>
        <v>499371</v>
      </c>
      <c r="G105" s="53" t="n">
        <f aca="false">BG105</f>
        <v>1124001</v>
      </c>
      <c r="H105" s="53" t="n">
        <f aca="false">BH105</f>
        <v>811200</v>
      </c>
      <c r="I105" s="135" t="n">
        <v>136000</v>
      </c>
      <c r="J105" s="128" t="n">
        <v>328196</v>
      </c>
      <c r="K105" s="135" t="n">
        <v>247000</v>
      </c>
      <c r="M105" s="135" t="n">
        <v>0</v>
      </c>
      <c r="N105" s="135" t="n">
        <v>279000</v>
      </c>
      <c r="O105" s="107" t="n">
        <f aca="false">SUM(I105:K105)</f>
        <v>711196</v>
      </c>
      <c r="P105" s="53" t="n">
        <f aca="false">SUM(F105:N105)</f>
        <v>3424768</v>
      </c>
      <c r="Q105" s="53" t="n">
        <f aca="false">P105-B105</f>
        <v>779768</v>
      </c>
      <c r="R105" s="111" t="n">
        <f aca="false">R104+Q105</f>
        <v>56812207</v>
      </c>
      <c r="S105" s="104" t="n">
        <f aca="false">S$40*(1+T105)+SUM(U105:V105)</f>
        <v>2014000</v>
      </c>
      <c r="T105" s="146" t="n">
        <v>0</v>
      </c>
      <c r="U105" s="135" t="n">
        <v>-82667</v>
      </c>
      <c r="V105" s="53" t="n">
        <f aca="false">[3]PLANTS!S$113</f>
        <v>0</v>
      </c>
      <c r="W105" s="128" t="n">
        <v>40000</v>
      </c>
      <c r="X105" s="53" t="n">
        <f aca="false">K105</f>
        <v>247000</v>
      </c>
      <c r="Y105" s="135" t="n">
        <v>2000</v>
      </c>
      <c r="Z105" s="104" t="n">
        <f aca="false">S105+SUM(W105:Y105)</f>
        <v>2303000</v>
      </c>
      <c r="AA105" s="53" t="n">
        <f aca="false">AS105</f>
        <v>648488</v>
      </c>
      <c r="AB105" s="53" t="n">
        <f aca="false">BI105</f>
        <v>66395</v>
      </c>
      <c r="AC105" s="136" t="n">
        <f aca="false">BY105</f>
        <v>59247</v>
      </c>
      <c r="AD105" s="191" t="n">
        <f aca="false">SUM(AA105:AC105)</f>
        <v>774130</v>
      </c>
      <c r="AE105" s="135" t="n">
        <v>1855000</v>
      </c>
      <c r="AF105" s="135" t="n">
        <v>214000</v>
      </c>
      <c r="AG105" s="53" t="n">
        <f aca="false">SUM(AD105:AF105)</f>
        <v>2843130</v>
      </c>
      <c r="AH105" s="53" t="n">
        <f aca="false">AG105-Z105</f>
        <v>540130</v>
      </c>
      <c r="AI105" s="111" t="n">
        <f aca="false">AI104+AH105</f>
        <v>78662801</v>
      </c>
      <c r="AJ105" s="192" t="n">
        <v>2579617</v>
      </c>
      <c r="AK105" s="135" t="n">
        <v>2235165</v>
      </c>
      <c r="AL105" s="53" t="n">
        <f aca="false">AK105-SUM(AM105:AO105)</f>
        <v>145044</v>
      </c>
      <c r="AM105" s="135" t="n">
        <v>39841</v>
      </c>
      <c r="AN105" s="53" t="n">
        <f aca="false">[3]PLANTS!G$113</f>
        <v>0</v>
      </c>
      <c r="AO105" s="135" t="n">
        <v>2050280</v>
      </c>
      <c r="AP105" s="53" t="n">
        <f aca="false">AO105-SUM(AQ105:AT105)</f>
        <v>594533</v>
      </c>
      <c r="AQ105" s="135" t="n">
        <v>110546</v>
      </c>
      <c r="AR105" s="135" t="n">
        <v>499371</v>
      </c>
      <c r="AS105" s="192" t="n">
        <v>648488</v>
      </c>
      <c r="AT105" s="189" t="n">
        <v>197342</v>
      </c>
      <c r="AU105" s="150"/>
      <c r="AV105" s="135" t="n">
        <v>850009</v>
      </c>
      <c r="AW105" s="136" t="n">
        <f aca="false">AX105-AV105</f>
        <v>584286</v>
      </c>
      <c r="AX105" s="53" t="n">
        <f aca="false">BG105+SUM(AZ105:BE105)-BF105-AY105</f>
        <v>1434295</v>
      </c>
      <c r="AY105" s="128" t="n">
        <v>0</v>
      </c>
      <c r="AZ105" s="53" t="n">
        <f aca="false">[3]PLANTS!D$113</f>
        <v>0</v>
      </c>
      <c r="BA105" s="128" t="n">
        <v>138911</v>
      </c>
      <c r="BB105" s="128" t="n">
        <v>821960</v>
      </c>
      <c r="BC105" s="128"/>
      <c r="BD105" s="128" t="n">
        <v>0</v>
      </c>
      <c r="BE105" s="128" t="n">
        <v>89000</v>
      </c>
      <c r="BF105" s="53" t="n">
        <f aca="false">AL105+AP105</f>
        <v>739577</v>
      </c>
      <c r="BG105" s="133" t="n">
        <v>1124001</v>
      </c>
      <c r="BH105" s="135" t="n">
        <v>811200</v>
      </c>
      <c r="BI105" s="135" t="n">
        <v>66395</v>
      </c>
      <c r="BJ105" s="135" t="n">
        <v>30273</v>
      </c>
      <c r="BK105" s="135" t="n">
        <v>5000</v>
      </c>
      <c r="BL105" s="110" t="n">
        <f aca="false">[3]PLANTS!J$113</f>
        <v>0</v>
      </c>
      <c r="BM105" s="111" t="n">
        <f aca="false">SUM(BH105:BL105)</f>
        <v>912868</v>
      </c>
      <c r="BN105" s="128" t="n">
        <v>600544</v>
      </c>
      <c r="BO105" s="128" t="n">
        <v>187892</v>
      </c>
      <c r="BP105" s="128" t="n">
        <f aca="false">BP$40+BQ105</f>
        <v>193977</v>
      </c>
      <c r="BQ105" s="128" t="n">
        <v>-29932</v>
      </c>
      <c r="BR105" s="53" t="n">
        <f aca="false">AT105</f>
        <v>197342</v>
      </c>
      <c r="BS105" s="53" t="n">
        <f aca="false">BJ105</f>
        <v>30273</v>
      </c>
      <c r="BT105" s="135" t="n">
        <v>69756</v>
      </c>
      <c r="BU105" s="53" t="n">
        <f aca="false">[3]PLANTS!M$113</f>
        <v>0</v>
      </c>
      <c r="BV105" s="107" t="n">
        <f aca="false">BV$40+BW105</f>
        <v>485187</v>
      </c>
      <c r="BW105" s="128" t="n">
        <v>-25000</v>
      </c>
      <c r="BX105" s="137" t="n">
        <v>19200</v>
      </c>
      <c r="BY105" s="53" t="n">
        <f aca="false">BN105+BO105+SUM(BR105:BT105)-BU105-BV105-BX105-BZ105-BP105</f>
        <v>59247</v>
      </c>
      <c r="BZ105" s="53" t="n">
        <f aca="false">J105</f>
        <v>328196</v>
      </c>
      <c r="CA105" s="108" t="n">
        <f aca="false">BU105+BV105+SUM(BX105:BZ105)</f>
        <v>891830</v>
      </c>
      <c r="CB105" s="112"/>
    </row>
    <row r="106" customFormat="false" ht="12.75" hidden="false" customHeight="false" outlineLevel="0" collapsed="false">
      <c r="A106" s="188" t="n">
        <f aca="false">A105+1</f>
        <v>37055</v>
      </c>
      <c r="B106" s="53" t="n">
        <f aca="false">B$40*(1+C106)+SUM(D106:E106)</f>
        <v>2662000</v>
      </c>
      <c r="C106" s="146" t="n">
        <v>0</v>
      </c>
      <c r="D106" s="135" t="n">
        <v>-435900</v>
      </c>
      <c r="E106" s="53" t="n">
        <f aca="false">[3]PLANTS!P$113</f>
        <v>0</v>
      </c>
      <c r="F106" s="53" t="n">
        <f aca="false">AR106</f>
        <v>503515</v>
      </c>
      <c r="G106" s="53" t="n">
        <f aca="false">BG106</f>
        <v>1146006</v>
      </c>
      <c r="H106" s="53" t="n">
        <f aca="false">BH106</f>
        <v>810400</v>
      </c>
      <c r="I106" s="135" t="n">
        <v>148000</v>
      </c>
      <c r="J106" s="128" t="n">
        <v>334373</v>
      </c>
      <c r="K106" s="135" t="n">
        <v>239000</v>
      </c>
      <c r="M106" s="135" t="n">
        <v>0</v>
      </c>
      <c r="N106" s="135" t="n">
        <v>252000</v>
      </c>
      <c r="O106" s="107" t="n">
        <f aca="false">SUM(I106:K106)</f>
        <v>721373</v>
      </c>
      <c r="P106" s="53" t="n">
        <f aca="false">SUM(F106:N106)</f>
        <v>3433294</v>
      </c>
      <c r="Q106" s="53" t="n">
        <f aca="false">P106-B106</f>
        <v>771294</v>
      </c>
      <c r="R106" s="111" t="n">
        <f aca="false">R105+Q106</f>
        <v>57583501</v>
      </c>
      <c r="S106" s="104" t="n">
        <f aca="false">S$40*(1+T106)+SUM(U106:V106)</f>
        <v>2058000</v>
      </c>
      <c r="T106" s="146" t="n">
        <v>0</v>
      </c>
      <c r="U106" s="135" t="n">
        <v>-38667</v>
      </c>
      <c r="V106" s="53" t="n">
        <f aca="false">[3]PLANTS!S$113</f>
        <v>0</v>
      </c>
      <c r="W106" s="128" t="n">
        <v>40000</v>
      </c>
      <c r="X106" s="53" t="n">
        <f aca="false">K106</f>
        <v>239000</v>
      </c>
      <c r="Y106" s="135" t="n">
        <v>2000</v>
      </c>
      <c r="Z106" s="104" t="n">
        <f aca="false">S106+SUM(W106:Y106)</f>
        <v>2339000</v>
      </c>
      <c r="AA106" s="53" t="n">
        <f aca="false">AS106</f>
        <v>665300</v>
      </c>
      <c r="AB106" s="53" t="n">
        <f aca="false">BI106</f>
        <v>82203</v>
      </c>
      <c r="AC106" s="136" t="n">
        <f aca="false">BY106</f>
        <v>58382</v>
      </c>
      <c r="AD106" s="191" t="n">
        <f aca="false">SUM(AA106:AC106)</f>
        <v>805885</v>
      </c>
      <c r="AE106" s="135" t="n">
        <v>1860070</v>
      </c>
      <c r="AF106" s="135" t="n">
        <v>216000</v>
      </c>
      <c r="AG106" s="53" t="n">
        <f aca="false">SUM(AD106:AF106)</f>
        <v>2881955</v>
      </c>
      <c r="AH106" s="53" t="n">
        <f aca="false">AG106-Z106</f>
        <v>542955</v>
      </c>
      <c r="AI106" s="111" t="n">
        <f aca="false">AI105+AH106</f>
        <v>79205756</v>
      </c>
      <c r="AJ106" s="192" t="n">
        <v>2626550</v>
      </c>
      <c r="AK106" s="135" t="n">
        <v>2250029</v>
      </c>
      <c r="AL106" s="53" t="n">
        <f aca="false">AK106-SUM(AM106:AO106)</f>
        <v>143996</v>
      </c>
      <c r="AM106" s="135" t="n">
        <v>48049</v>
      </c>
      <c r="AN106" s="53" t="n">
        <f aca="false">[3]PLANTS!G$113</f>
        <v>0</v>
      </c>
      <c r="AO106" s="135" t="n">
        <v>2057984</v>
      </c>
      <c r="AP106" s="53" t="n">
        <f aca="false">AO106-SUM(AQ106:AT106)</f>
        <v>548664</v>
      </c>
      <c r="AQ106" s="135" t="n">
        <v>125207</v>
      </c>
      <c r="AR106" s="135" t="n">
        <v>503515</v>
      </c>
      <c r="AS106" s="192" t="n">
        <v>665300</v>
      </c>
      <c r="AT106" s="189" t="n">
        <v>215298</v>
      </c>
      <c r="AU106" s="150"/>
      <c r="AV106" s="192" t="n">
        <v>850009</v>
      </c>
      <c r="AW106" s="136" t="n">
        <f aca="false">AX106-AV106</f>
        <v>448427</v>
      </c>
      <c r="AX106" s="53" t="n">
        <f aca="false">BG106+SUM(AZ106:BE106)-BF106-AY106</f>
        <v>1298436</v>
      </c>
      <c r="AY106" s="128" t="n">
        <v>0</v>
      </c>
      <c r="AZ106" s="53" t="n">
        <f aca="false">[3]PLANTS!D$113</f>
        <v>0</v>
      </c>
      <c r="BA106" s="128" t="n">
        <v>132795</v>
      </c>
      <c r="BB106" s="128" t="n">
        <v>635295</v>
      </c>
      <c r="BC106" s="128"/>
      <c r="BD106" s="128" t="n">
        <v>0</v>
      </c>
      <c r="BE106" s="128" t="n">
        <v>77000</v>
      </c>
      <c r="BF106" s="53" t="n">
        <f aca="false">AL106+AP106</f>
        <v>692660</v>
      </c>
      <c r="BG106" s="133" t="n">
        <v>1146006</v>
      </c>
      <c r="BH106" s="135" t="n">
        <v>810400</v>
      </c>
      <c r="BI106" s="135" t="n">
        <v>82203</v>
      </c>
      <c r="BJ106" s="135" t="n">
        <v>40023</v>
      </c>
      <c r="BK106" s="135" t="n">
        <v>5000</v>
      </c>
      <c r="BL106" s="110" t="n">
        <f aca="false">[3]PLANTS!J$113</f>
        <v>0</v>
      </c>
      <c r="BM106" s="111" t="n">
        <f aca="false">SUM(BH106:BL106)</f>
        <v>937626</v>
      </c>
      <c r="BN106" s="128" t="n">
        <v>608523</v>
      </c>
      <c r="BO106" s="128" t="n">
        <v>165436</v>
      </c>
      <c r="BP106" s="128" t="n">
        <f aca="false">BP$40+BQ106</f>
        <v>163675</v>
      </c>
      <c r="BQ106" s="128" t="n">
        <v>-60234</v>
      </c>
      <c r="BR106" s="53" t="n">
        <f aca="false">AT106</f>
        <v>215298</v>
      </c>
      <c r="BS106" s="53" t="n">
        <f aca="false">BJ106</f>
        <v>40023</v>
      </c>
      <c r="BT106" s="135" t="n">
        <v>51137</v>
      </c>
      <c r="BU106" s="53" t="n">
        <f aca="false">[3]PLANTS!M$113</f>
        <v>0</v>
      </c>
      <c r="BV106" s="107" t="n">
        <f aca="false">BV$40+BW106</f>
        <v>477187</v>
      </c>
      <c r="BW106" s="128" t="n">
        <v>-33000</v>
      </c>
      <c r="BX106" s="137" t="n">
        <v>46800</v>
      </c>
      <c r="BY106" s="53" t="n">
        <f aca="false">BN106+BO106+SUM(BR106:BT106)-BU106-BV106-BX106-BZ106-BP106</f>
        <v>58382</v>
      </c>
      <c r="BZ106" s="53" t="n">
        <f aca="false">J106</f>
        <v>334373</v>
      </c>
      <c r="CA106" s="108" t="n">
        <f aca="false">BU106+BV106+SUM(BX106:BZ106)</f>
        <v>916742</v>
      </c>
      <c r="CB106" s="112"/>
    </row>
    <row r="107" customFormat="false" ht="12.75" hidden="false" customHeight="false" outlineLevel="0" collapsed="false">
      <c r="A107" s="188" t="n">
        <f aca="false">A106+1</f>
        <v>37056</v>
      </c>
      <c r="B107" s="53" t="n">
        <f aca="false">B$40*(1+C107)+SUM(D107:E107)</f>
        <v>2562000</v>
      </c>
      <c r="C107" s="146" t="n">
        <v>0</v>
      </c>
      <c r="D107" s="135" t="n">
        <v>-535900</v>
      </c>
      <c r="E107" s="53" t="n">
        <f aca="false">[3]PLANTS!P$113</f>
        <v>0</v>
      </c>
      <c r="F107" s="53" t="n">
        <f aca="false">AR107</f>
        <v>508956</v>
      </c>
      <c r="G107" s="53" t="n">
        <f aca="false">BG107</f>
        <v>1138637</v>
      </c>
      <c r="H107" s="53" t="n">
        <f aca="false">BH107</f>
        <v>792272</v>
      </c>
      <c r="I107" s="135" t="n">
        <v>141000</v>
      </c>
      <c r="J107" s="128" t="n">
        <v>322204</v>
      </c>
      <c r="K107" s="135" t="n">
        <v>243000</v>
      </c>
      <c r="M107" s="135" t="n">
        <v>0</v>
      </c>
      <c r="N107" s="135" t="n">
        <v>279000</v>
      </c>
      <c r="O107" s="107" t="n">
        <f aca="false">SUM(I107:K107)</f>
        <v>706204</v>
      </c>
      <c r="P107" s="53" t="n">
        <f aca="false">SUM(F107:N107)</f>
        <v>3425069</v>
      </c>
      <c r="Q107" s="53" t="n">
        <f aca="false">P107-B107</f>
        <v>863069</v>
      </c>
      <c r="R107" s="111" t="n">
        <f aca="false">R106+Q107</f>
        <v>58446570</v>
      </c>
      <c r="S107" s="104" t="n">
        <f aca="false">S$40*(1+T107)+SUM(U107:V107)</f>
        <v>2096000</v>
      </c>
      <c r="T107" s="146" t="n">
        <v>0</v>
      </c>
      <c r="U107" s="135" t="n">
        <v>-667</v>
      </c>
      <c r="V107" s="53" t="n">
        <f aca="false">[3]PLANTS!S$113</f>
        <v>0</v>
      </c>
      <c r="W107" s="128" t="n">
        <v>37000</v>
      </c>
      <c r="X107" s="53" t="n">
        <f aca="false">K107</f>
        <v>243000</v>
      </c>
      <c r="Y107" s="135" t="n">
        <v>2000</v>
      </c>
      <c r="Z107" s="104" t="n">
        <f aca="false">S107+SUM(W107:Y107)</f>
        <v>2378000</v>
      </c>
      <c r="AA107" s="53" t="n">
        <f aca="false">AS107</f>
        <v>617760</v>
      </c>
      <c r="AB107" s="53" t="n">
        <f aca="false">BI107</f>
        <v>24040</v>
      </c>
      <c r="AC107" s="136" t="n">
        <f aca="false">BY107</f>
        <v>67277</v>
      </c>
      <c r="AD107" s="191" t="n">
        <f aca="false">SUM(AA107:AC107)</f>
        <v>709077</v>
      </c>
      <c r="AE107" s="135" t="n">
        <v>1674520</v>
      </c>
      <c r="AF107" s="135" t="n">
        <v>215000</v>
      </c>
      <c r="AG107" s="53" t="n">
        <f aca="false">SUM(AD107:AF107)</f>
        <v>2598597</v>
      </c>
      <c r="AH107" s="53" t="n">
        <f aca="false">AG107-Z107</f>
        <v>220597</v>
      </c>
      <c r="AI107" s="111" t="n">
        <f aca="false">AI106+AH107</f>
        <v>79426353</v>
      </c>
      <c r="AJ107" s="135" t="n">
        <v>2695951</v>
      </c>
      <c r="AK107" s="135" t="n">
        <v>2214172</v>
      </c>
      <c r="AL107" s="53" t="n">
        <f aca="false">AK107-SUM(AM107:AO107)</f>
        <v>138693</v>
      </c>
      <c r="AM107" s="135" t="n">
        <v>44182</v>
      </c>
      <c r="AN107" s="53" t="n">
        <f aca="false">[3]PLANTS!G$113</f>
        <v>0</v>
      </c>
      <c r="AO107" s="135" t="n">
        <v>2031297</v>
      </c>
      <c r="AP107" s="53" t="n">
        <f aca="false">AO107-SUM(AQ107:AT107)</f>
        <v>591182</v>
      </c>
      <c r="AQ107" s="135" t="n">
        <v>102995</v>
      </c>
      <c r="AR107" s="135" t="n">
        <v>508956</v>
      </c>
      <c r="AS107" s="192" t="n">
        <v>617760</v>
      </c>
      <c r="AT107" s="189" t="n">
        <v>210404</v>
      </c>
      <c r="AU107" s="150"/>
      <c r="AV107" s="192" t="n">
        <v>850009</v>
      </c>
      <c r="AW107" s="136" t="n">
        <f aca="false">AX107-AV107</f>
        <v>292793</v>
      </c>
      <c r="AX107" s="53" t="n">
        <f aca="false">BG107+SUM(AZ107:BE107)-BF107-AY107</f>
        <v>1142802</v>
      </c>
      <c r="AY107" s="128" t="n">
        <v>0</v>
      </c>
      <c r="AZ107" s="53" t="n">
        <f aca="false">[3]PLANTS!D$113</f>
        <v>0</v>
      </c>
      <c r="BA107" s="128" t="n">
        <v>133703</v>
      </c>
      <c r="BB107" s="128" t="n">
        <v>542137</v>
      </c>
      <c r="BC107" s="128"/>
      <c r="BD107" s="128" t="n">
        <v>0</v>
      </c>
      <c r="BE107" s="128" t="n">
        <v>58200</v>
      </c>
      <c r="BF107" s="53" t="n">
        <f aca="false">AL107+AP107</f>
        <v>729875</v>
      </c>
      <c r="BG107" s="133" t="n">
        <v>1138637</v>
      </c>
      <c r="BH107" s="135" t="n">
        <v>792272</v>
      </c>
      <c r="BI107" s="135" t="n">
        <v>24040</v>
      </c>
      <c r="BJ107" s="135" t="n">
        <v>39881</v>
      </c>
      <c r="BK107" s="135" t="n">
        <v>5000</v>
      </c>
      <c r="BL107" s="110" t="n">
        <f aca="false">[3]PLANTS!J$113</f>
        <v>0</v>
      </c>
      <c r="BM107" s="111" t="n">
        <f aca="false">SUM(BH107:BL107)</f>
        <v>861193</v>
      </c>
      <c r="BN107" s="128" t="n">
        <v>591838</v>
      </c>
      <c r="BO107" s="128" t="n">
        <v>187769</v>
      </c>
      <c r="BP107" s="128" t="n">
        <f aca="false">BP$40+BQ107</f>
        <v>131971</v>
      </c>
      <c r="BQ107" s="128" t="n">
        <v>-91938</v>
      </c>
      <c r="BR107" s="53" t="n">
        <f aca="false">AT107</f>
        <v>210404</v>
      </c>
      <c r="BS107" s="53" t="n">
        <f aca="false">BJ107</f>
        <v>39881</v>
      </c>
      <c r="BT107" s="135" t="n">
        <v>42547</v>
      </c>
      <c r="BU107" s="53" t="n">
        <f aca="false">[3]PLANTS!M$113</f>
        <v>0</v>
      </c>
      <c r="BV107" s="107" t="n">
        <f aca="false">BV$40+BW107</f>
        <v>515987</v>
      </c>
      <c r="BW107" s="128" t="n">
        <v>5800</v>
      </c>
      <c r="BX107" s="137" t="n">
        <v>35000</v>
      </c>
      <c r="BY107" s="53" t="n">
        <f aca="false">BN107+BO107+SUM(BR107:BT107)-BU107-BV107-BX107-BZ107-BP107</f>
        <v>67277</v>
      </c>
      <c r="BZ107" s="53" t="n">
        <f aca="false">J107</f>
        <v>322204</v>
      </c>
      <c r="CA107" s="108" t="n">
        <f aca="false">BU107+BV107+SUM(BX107:BZ107)</f>
        <v>940468</v>
      </c>
      <c r="CB107" s="112"/>
    </row>
    <row r="108" customFormat="false" ht="12.75" hidden="false" customHeight="false" outlineLevel="0" collapsed="false">
      <c r="A108" s="188" t="n">
        <f aca="false">A107+1</f>
        <v>37057</v>
      </c>
      <c r="B108" s="53" t="n">
        <f aca="false">B$40*(1+C108)+SUM(D108:E108)</f>
        <v>2489000</v>
      </c>
      <c r="C108" s="146" t="n">
        <v>0</v>
      </c>
      <c r="D108" s="135" t="n">
        <v>-608900</v>
      </c>
      <c r="E108" s="53" t="n">
        <f aca="false">[3]PLANTS!P$113</f>
        <v>0</v>
      </c>
      <c r="F108" s="53" t="n">
        <f aca="false">AR108</f>
        <v>444149</v>
      </c>
      <c r="G108" s="53" t="n">
        <f aca="false">BG108</f>
        <v>1007956</v>
      </c>
      <c r="H108" s="53" t="n">
        <f aca="false">BH108</f>
        <v>719280</v>
      </c>
      <c r="I108" s="135" t="n">
        <v>140000</v>
      </c>
      <c r="J108" s="128" t="n">
        <v>317843</v>
      </c>
      <c r="K108" s="135" t="n">
        <v>241000</v>
      </c>
      <c r="M108" s="135" t="n">
        <v>0</v>
      </c>
      <c r="N108" s="135" t="n">
        <v>279000</v>
      </c>
      <c r="O108" s="107" t="n">
        <f aca="false">SUM(I108:K108)</f>
        <v>698843</v>
      </c>
      <c r="P108" s="53" t="n">
        <f aca="false">SUM(F108:N108)</f>
        <v>3149228</v>
      </c>
      <c r="Q108" s="53" t="n">
        <f aca="false">P108-B108</f>
        <v>660228</v>
      </c>
      <c r="R108" s="111" t="n">
        <f aca="false">R107+Q108</f>
        <v>59106798</v>
      </c>
      <c r="S108" s="104" t="n">
        <f aca="false">S$40*(1+T108)+SUM(U108:V108)</f>
        <v>2020000</v>
      </c>
      <c r="T108" s="146" t="n">
        <v>0</v>
      </c>
      <c r="U108" s="135" t="n">
        <v>-76667</v>
      </c>
      <c r="V108" s="53" t="n">
        <f aca="false">[3]PLANTS!S$113</f>
        <v>0</v>
      </c>
      <c r="W108" s="128" t="n">
        <v>36000</v>
      </c>
      <c r="X108" s="53" t="n">
        <f aca="false">K108</f>
        <v>241000</v>
      </c>
      <c r="Y108" s="135" t="n">
        <v>2000</v>
      </c>
      <c r="Z108" s="104" t="n">
        <f aca="false">S108+SUM(W108:Y108)</f>
        <v>2299000</v>
      </c>
      <c r="AA108" s="53" t="n">
        <f aca="false">AS108</f>
        <v>669461</v>
      </c>
      <c r="AB108" s="53" t="n">
        <f aca="false">BI108</f>
        <v>89433</v>
      </c>
      <c r="AC108" s="136" t="n">
        <f aca="false">BY108</f>
        <v>36716</v>
      </c>
      <c r="AD108" s="191" t="n">
        <f aca="false">SUM(AA108:AC108)</f>
        <v>795610</v>
      </c>
      <c r="AE108" s="135" t="n">
        <v>1564590</v>
      </c>
      <c r="AF108" s="135" t="n">
        <v>217000</v>
      </c>
      <c r="AG108" s="53" t="n">
        <f aca="false">SUM(AD108:AF108)</f>
        <v>2577200</v>
      </c>
      <c r="AH108" s="53" t="n">
        <f aca="false">AG108-Z108</f>
        <v>278200</v>
      </c>
      <c r="AI108" s="111" t="n">
        <f aca="false">AI107+AH108</f>
        <v>79704553</v>
      </c>
      <c r="AJ108" s="135" t="n">
        <v>2711951</v>
      </c>
      <c r="AK108" s="135" t="n">
        <v>2237266</v>
      </c>
      <c r="AL108" s="53" t="n">
        <f aca="false">AK108-SUM(AM108:AO108)</f>
        <v>147939</v>
      </c>
      <c r="AM108" s="135" t="n">
        <v>42143</v>
      </c>
      <c r="AN108" s="53" t="n">
        <f aca="false">[3]PLANTS!G$113</f>
        <v>0</v>
      </c>
      <c r="AO108" s="135" t="n">
        <v>2047184</v>
      </c>
      <c r="AP108" s="53" t="n">
        <f aca="false">AO108-SUM(AQ108:AT108)</f>
        <v>594055</v>
      </c>
      <c r="AQ108" s="135" t="n">
        <v>125793</v>
      </c>
      <c r="AR108" s="135" t="n">
        <v>444149</v>
      </c>
      <c r="AS108" s="192" t="n">
        <v>669461</v>
      </c>
      <c r="AT108" s="189" t="n">
        <v>213726</v>
      </c>
      <c r="AU108" s="150"/>
      <c r="AV108" s="192" t="n">
        <v>837716</v>
      </c>
      <c r="AW108" s="136" t="n">
        <f aca="false">AX108-AV108</f>
        <v>188323</v>
      </c>
      <c r="AX108" s="53" t="n">
        <f aca="false">BG108+SUM(AZ108:BE108)-BF108-AY108</f>
        <v>1026039</v>
      </c>
      <c r="AY108" s="128" t="n">
        <v>0</v>
      </c>
      <c r="AZ108" s="53" t="n">
        <f aca="false">[3]PLANTS!D$113</f>
        <v>0</v>
      </c>
      <c r="BA108" s="128" t="n">
        <v>129940</v>
      </c>
      <c r="BB108" s="128" t="n">
        <v>550637</v>
      </c>
      <c r="BC108" s="128"/>
      <c r="BD108" s="128" t="n">
        <v>0</v>
      </c>
      <c r="BE108" s="128" t="n">
        <v>79500</v>
      </c>
      <c r="BF108" s="53" t="n">
        <f aca="false">AL108+AP108</f>
        <v>741994</v>
      </c>
      <c r="BG108" s="133" t="n">
        <v>1007956</v>
      </c>
      <c r="BH108" s="135" t="n">
        <v>719280</v>
      </c>
      <c r="BI108" s="135" t="n">
        <v>89433</v>
      </c>
      <c r="BJ108" s="135" t="n">
        <v>41501</v>
      </c>
      <c r="BK108" s="135" t="n">
        <v>5000</v>
      </c>
      <c r="BL108" s="110" t="n">
        <f aca="false">[3]PLANTS!J$113</f>
        <v>0</v>
      </c>
      <c r="BM108" s="111" t="n">
        <f aca="false">SUM(BH108:BL108)</f>
        <v>855214</v>
      </c>
      <c r="BN108" s="128" t="n">
        <v>621944</v>
      </c>
      <c r="BO108" s="128" t="n">
        <v>152193</v>
      </c>
      <c r="BP108" s="128" t="n">
        <f aca="false">BP$40+BQ108</f>
        <v>139113</v>
      </c>
      <c r="BQ108" s="128" t="n">
        <v>-84796</v>
      </c>
      <c r="BR108" s="53" t="n">
        <f aca="false">AT108</f>
        <v>213726</v>
      </c>
      <c r="BS108" s="53" t="n">
        <f aca="false">BJ108</f>
        <v>41501</v>
      </c>
      <c r="BT108" s="135" t="n">
        <v>37795</v>
      </c>
      <c r="BU108" s="53" t="n">
        <f aca="false">[3]PLANTS!M$113</f>
        <v>0</v>
      </c>
      <c r="BV108" s="107" t="n">
        <f aca="false">BV$40+BW108</f>
        <v>511687</v>
      </c>
      <c r="BW108" s="128" t="n">
        <v>1500</v>
      </c>
      <c r="BX108" s="137" t="n">
        <v>61800</v>
      </c>
      <c r="BY108" s="53" t="n">
        <f aca="false">BN108+BO108+SUM(BR108:BT108)-BU108-BV108-BX108-BZ108-BP108</f>
        <v>36716</v>
      </c>
      <c r="BZ108" s="53" t="n">
        <f aca="false">J108</f>
        <v>317843</v>
      </c>
      <c r="CA108" s="108" t="n">
        <f aca="false">BU108+BV108+SUM(BX108:BZ108)</f>
        <v>928046</v>
      </c>
      <c r="CB108" s="112"/>
    </row>
    <row r="109" customFormat="false" ht="12.75" hidden="false" customHeight="false" outlineLevel="0" collapsed="false">
      <c r="A109" s="188" t="n">
        <f aca="false">A108+1</f>
        <v>37058</v>
      </c>
      <c r="B109" s="53" t="n">
        <f aca="false">B$40*(1+C109)+SUM(D109:E109)</f>
        <v>2488000</v>
      </c>
      <c r="C109" s="146" t="n">
        <v>0</v>
      </c>
      <c r="D109" s="135" t="n">
        <v>-609900</v>
      </c>
      <c r="E109" s="53" t="n">
        <f aca="false">[3]PLANTS!P$113</f>
        <v>0</v>
      </c>
      <c r="F109" s="53" t="n">
        <f aca="false">AR109</f>
        <v>437028</v>
      </c>
      <c r="G109" s="53" t="n">
        <f aca="false">BG109</f>
        <v>965496</v>
      </c>
      <c r="H109" s="53" t="n">
        <f aca="false">BH109</f>
        <v>575487</v>
      </c>
      <c r="I109" s="135" t="n">
        <v>137000</v>
      </c>
      <c r="J109" s="128" t="n">
        <v>313239</v>
      </c>
      <c r="K109" s="135" t="n">
        <v>206000</v>
      </c>
      <c r="M109" s="135" t="n">
        <v>0</v>
      </c>
      <c r="N109" s="135" t="n">
        <v>276000</v>
      </c>
      <c r="O109" s="107" t="n">
        <f aca="false">SUM(I109:K109)</f>
        <v>656239</v>
      </c>
      <c r="P109" s="53" t="n">
        <f aca="false">SUM(F109:N109)</f>
        <v>2910250</v>
      </c>
      <c r="Q109" s="53" t="n">
        <f aca="false">P109-B109</f>
        <v>422250</v>
      </c>
      <c r="R109" s="111" t="n">
        <f aca="false">R108+Q109</f>
        <v>59529048</v>
      </c>
      <c r="S109" s="104" t="n">
        <f aca="false">S$40*(1+T109)+SUM(U109:V109)</f>
        <v>1892000</v>
      </c>
      <c r="T109" s="146" t="n">
        <v>0</v>
      </c>
      <c r="U109" s="135" t="n">
        <v>-204667</v>
      </c>
      <c r="V109" s="53" t="n">
        <f aca="false">[3]PLANTS!S$113</f>
        <v>0</v>
      </c>
      <c r="W109" s="128" t="n">
        <v>36000</v>
      </c>
      <c r="X109" s="53" t="n">
        <f aca="false">K109</f>
        <v>206000</v>
      </c>
      <c r="Y109" s="135" t="n">
        <v>2000</v>
      </c>
      <c r="Z109" s="104" t="n">
        <f aca="false">S109+SUM(W109:Y109)</f>
        <v>2136000</v>
      </c>
      <c r="AA109" s="53" t="n">
        <f aca="false">AS109</f>
        <v>651502</v>
      </c>
      <c r="AB109" s="53" t="n">
        <f aca="false">BI109</f>
        <v>86786</v>
      </c>
      <c r="AC109" s="136" t="n">
        <f aca="false">BY109</f>
        <v>84229</v>
      </c>
      <c r="AD109" s="191" t="n">
        <f aca="false">SUM(AA109:AC109)</f>
        <v>822517</v>
      </c>
      <c r="AE109" s="135" t="n">
        <v>1480610</v>
      </c>
      <c r="AF109" s="135" t="n">
        <v>219000</v>
      </c>
      <c r="AG109" s="53" t="n">
        <f aca="false">SUM(AD109:AF109)</f>
        <v>2522127</v>
      </c>
      <c r="AH109" s="53" t="n">
        <f aca="false">AG109-Z109</f>
        <v>386127</v>
      </c>
      <c r="AI109" s="111" t="n">
        <f aca="false">AI108+AH109</f>
        <v>80090680</v>
      </c>
      <c r="AJ109" s="192" t="n">
        <v>2634400</v>
      </c>
      <c r="AK109" s="135" t="n">
        <v>2151401</v>
      </c>
      <c r="AL109" s="53" t="n">
        <f aca="false">AK109-SUM(AM109:AO109)</f>
        <v>143576</v>
      </c>
      <c r="AM109" s="135" t="n">
        <v>41022</v>
      </c>
      <c r="AN109" s="53" t="n">
        <f aca="false">[3]PLANTS!G$113</f>
        <v>0</v>
      </c>
      <c r="AO109" s="135" t="n">
        <v>1966803</v>
      </c>
      <c r="AP109" s="53" t="n">
        <f aca="false">AO109-SUM(AQ109:AT109)</f>
        <v>592743</v>
      </c>
      <c r="AQ109" s="135" t="n">
        <v>107668</v>
      </c>
      <c r="AR109" s="135" t="n">
        <v>437028</v>
      </c>
      <c r="AS109" s="192" t="n">
        <v>651502</v>
      </c>
      <c r="AT109" s="189" t="n">
        <v>177862</v>
      </c>
      <c r="AU109" s="150"/>
      <c r="AV109" s="135" t="n">
        <v>900029</v>
      </c>
      <c r="AW109" s="136" t="n">
        <f aca="false">AX109-AV109</f>
        <v>237543</v>
      </c>
      <c r="AX109" s="53" t="n">
        <f aca="false">BG109+SUM(AZ109:BE109)-BF109-AY109</f>
        <v>1137572</v>
      </c>
      <c r="AY109" s="128" t="n">
        <v>0</v>
      </c>
      <c r="AZ109" s="53" t="n">
        <f aca="false">[3]PLANTS!D$113</f>
        <v>0</v>
      </c>
      <c r="BA109" s="128" t="n">
        <v>132185</v>
      </c>
      <c r="BB109" s="128" t="n">
        <v>713710</v>
      </c>
      <c r="BC109" s="128"/>
      <c r="BD109" s="128" t="n">
        <v>0</v>
      </c>
      <c r="BE109" s="128" t="n">
        <v>62500</v>
      </c>
      <c r="BF109" s="53" t="n">
        <f aca="false">AL109+AP109</f>
        <v>736319</v>
      </c>
      <c r="BG109" s="133" t="n">
        <v>965496</v>
      </c>
      <c r="BH109" s="135" t="n">
        <v>575487</v>
      </c>
      <c r="BI109" s="135" t="n">
        <v>86786</v>
      </c>
      <c r="BJ109" s="135" t="n">
        <v>33988</v>
      </c>
      <c r="BK109" s="135" t="n">
        <v>5000</v>
      </c>
      <c r="BL109" s="110" t="n">
        <f aca="false">[3]PLANTS!J$113</f>
        <v>0</v>
      </c>
      <c r="BM109" s="111" t="n">
        <f aca="false">SUM(BH109:BL109)</f>
        <v>701261</v>
      </c>
      <c r="BN109" s="128" t="n">
        <v>631592</v>
      </c>
      <c r="BO109" s="128" t="n">
        <v>154999</v>
      </c>
      <c r="BP109" s="128" t="n">
        <f aca="false">BP$40+BQ109</f>
        <v>150417</v>
      </c>
      <c r="BQ109" s="128" t="n">
        <v>-73492</v>
      </c>
      <c r="BR109" s="53" t="n">
        <f aca="false">AT109</f>
        <v>177862</v>
      </c>
      <c r="BS109" s="53" t="n">
        <f aca="false">BJ109</f>
        <v>33988</v>
      </c>
      <c r="BT109" s="135" t="n">
        <v>33831</v>
      </c>
      <c r="BU109" s="53" t="n">
        <f aca="false">[3]PLANTS!M$113</f>
        <v>0</v>
      </c>
      <c r="BV109" s="107" t="n">
        <f aca="false">BV$40+BW109</f>
        <v>447887</v>
      </c>
      <c r="BW109" s="128" t="n">
        <v>-62300</v>
      </c>
      <c r="BX109" s="137" t="n">
        <v>36500</v>
      </c>
      <c r="BY109" s="53" t="n">
        <f aca="false">BN109+BO109+SUM(BR109:BT109)-BU109-BV109-BX109-BZ109-BP109</f>
        <v>84229</v>
      </c>
      <c r="BZ109" s="53" t="n">
        <f aca="false">J109</f>
        <v>313239</v>
      </c>
      <c r="CA109" s="108" t="n">
        <f aca="false">BU109+BV109+SUM(BX109:BZ109)</f>
        <v>881855</v>
      </c>
      <c r="CB109" s="112"/>
    </row>
    <row r="110" customFormat="false" ht="12.75" hidden="false" customHeight="false" outlineLevel="0" collapsed="false">
      <c r="A110" s="188" t="n">
        <f aca="false">A109+1</f>
        <v>37059</v>
      </c>
      <c r="B110" s="53" t="n">
        <f aca="false">B$40*(1+C110)+SUM(D110:E110)</f>
        <v>2524000</v>
      </c>
      <c r="C110" s="146" t="n">
        <v>0</v>
      </c>
      <c r="D110" s="135" t="n">
        <v>-573900</v>
      </c>
      <c r="E110" s="53" t="n">
        <f aca="false">[3]PLANTS!P$113</f>
        <v>0</v>
      </c>
      <c r="F110" s="53" t="n">
        <f aca="false">AR110</f>
        <v>456212</v>
      </c>
      <c r="G110" s="53" t="n">
        <f aca="false">BG110</f>
        <v>968306</v>
      </c>
      <c r="H110" s="53" t="n">
        <f aca="false">BH110</f>
        <v>593539</v>
      </c>
      <c r="I110" s="135" t="n">
        <v>138000</v>
      </c>
      <c r="J110" s="128" t="n">
        <v>259101</v>
      </c>
      <c r="K110" s="135" t="n">
        <v>205000</v>
      </c>
      <c r="M110" s="135" t="n">
        <v>0</v>
      </c>
      <c r="N110" s="135" t="n">
        <v>267000</v>
      </c>
      <c r="O110" s="107" t="n">
        <f aca="false">SUM(I110:K110)</f>
        <v>602101</v>
      </c>
      <c r="P110" s="53" t="n">
        <f aca="false">SUM(F110:N110)</f>
        <v>2887158</v>
      </c>
      <c r="Q110" s="53" t="n">
        <f aca="false">P110-B110</f>
        <v>363158</v>
      </c>
      <c r="R110" s="111" t="n">
        <f aca="false">R109+Q110</f>
        <v>59892206</v>
      </c>
      <c r="S110" s="104" t="n">
        <f aca="false">S$40*(1+T110)+SUM(U110:V110)</f>
        <v>1886000</v>
      </c>
      <c r="T110" s="146" t="n">
        <v>0</v>
      </c>
      <c r="U110" s="135" t="n">
        <v>-210667</v>
      </c>
      <c r="V110" s="53" t="n">
        <f aca="false">[3]PLANTS!S$113</f>
        <v>0</v>
      </c>
      <c r="W110" s="128" t="n">
        <v>36000</v>
      </c>
      <c r="X110" s="53" t="n">
        <f aca="false">K110</f>
        <v>205000</v>
      </c>
      <c r="Y110" s="135" t="n">
        <v>2000</v>
      </c>
      <c r="Z110" s="104" t="n">
        <f aca="false">S110+SUM(W110:Y110)</f>
        <v>2129000</v>
      </c>
      <c r="AA110" s="53" t="n">
        <f aca="false">AS110</f>
        <v>661069</v>
      </c>
      <c r="AB110" s="53" t="n">
        <f aca="false">BI110</f>
        <v>55046</v>
      </c>
      <c r="AC110" s="136" t="n">
        <f aca="false">BY110</f>
        <v>85380</v>
      </c>
      <c r="AD110" s="191" t="n">
        <f aca="false">SUM(AA110:AC110)</f>
        <v>801495</v>
      </c>
      <c r="AE110" s="135" t="n">
        <v>1537260</v>
      </c>
      <c r="AF110" s="135" t="n">
        <v>217000</v>
      </c>
      <c r="AG110" s="53" t="n">
        <f aca="false">SUM(AD110:AF110)</f>
        <v>2555755</v>
      </c>
      <c r="AH110" s="53" t="n">
        <f aca="false">AG110-Z110</f>
        <v>426755</v>
      </c>
      <c r="AI110" s="111" t="n">
        <f aca="false">AI109+AH110</f>
        <v>80517435</v>
      </c>
      <c r="AJ110" s="192" t="n">
        <v>2493628</v>
      </c>
      <c r="AK110" s="135" t="n">
        <v>2156982</v>
      </c>
      <c r="AL110" s="53" t="n">
        <f aca="false">AK110-SUM(AM110:AO110)</f>
        <v>145381</v>
      </c>
      <c r="AM110" s="135" t="n">
        <v>27554</v>
      </c>
      <c r="AN110" s="53" t="n">
        <f aca="false">[3]PLANTS!G$113</f>
        <v>0</v>
      </c>
      <c r="AO110" s="135" t="n">
        <v>1984047</v>
      </c>
      <c r="AP110" s="53" t="n">
        <f aca="false">AO110-SUM(AQ110:AT110)</f>
        <v>592516</v>
      </c>
      <c r="AQ110" s="135" t="n">
        <v>105925</v>
      </c>
      <c r="AR110" s="135" t="n">
        <v>456212</v>
      </c>
      <c r="AS110" s="192" t="n">
        <v>661069</v>
      </c>
      <c r="AT110" s="189" t="n">
        <v>168325</v>
      </c>
      <c r="AU110" s="150"/>
      <c r="AV110" s="135" t="n">
        <v>798010</v>
      </c>
      <c r="AW110" s="136" t="n">
        <f aca="false">AX110-AV110</f>
        <v>246117</v>
      </c>
      <c r="AX110" s="53" t="n">
        <f aca="false">BG110+SUM(AZ110:BE110)-BF110-AY110</f>
        <v>1044127</v>
      </c>
      <c r="AY110" s="128" t="n">
        <v>0</v>
      </c>
      <c r="AZ110" s="53" t="n">
        <f aca="false">[3]PLANTS!D$113</f>
        <v>0</v>
      </c>
      <c r="BA110" s="128" t="n">
        <v>131202</v>
      </c>
      <c r="BB110" s="128" t="n">
        <v>617516</v>
      </c>
      <c r="BC110" s="128"/>
      <c r="BD110" s="128" t="n">
        <v>0</v>
      </c>
      <c r="BE110" s="128" t="n">
        <v>65000</v>
      </c>
      <c r="BF110" s="53" t="n">
        <f aca="false">AL110+AP110</f>
        <v>737897</v>
      </c>
      <c r="BG110" s="133" t="n">
        <v>968306</v>
      </c>
      <c r="BH110" s="135" t="n">
        <v>593539</v>
      </c>
      <c r="BI110" s="135" t="n">
        <v>55046</v>
      </c>
      <c r="BJ110" s="135" t="n">
        <v>34453</v>
      </c>
      <c r="BK110" s="135" t="n">
        <v>5000</v>
      </c>
      <c r="BL110" s="110" t="n">
        <f aca="false">[3]PLANTS!J$113</f>
        <v>0</v>
      </c>
      <c r="BM110" s="111" t="n">
        <f aca="false">SUM(BH110:BL110)</f>
        <v>688038</v>
      </c>
      <c r="BN110" s="128" t="n">
        <v>627769</v>
      </c>
      <c r="BO110" s="128" t="n">
        <v>152550</v>
      </c>
      <c r="BP110" s="128" t="n">
        <f aca="false">BP$40+BQ110</f>
        <v>162469</v>
      </c>
      <c r="BQ110" s="128" t="n">
        <v>-61440</v>
      </c>
      <c r="BR110" s="53" t="n">
        <f aca="false">AT110</f>
        <v>168325</v>
      </c>
      <c r="BS110" s="53" t="n">
        <f aca="false">BJ110</f>
        <v>34453</v>
      </c>
      <c r="BT110" s="135" t="n">
        <v>43840</v>
      </c>
      <c r="BU110" s="53" t="n">
        <f aca="false">[3]PLANTS!M$113</f>
        <v>0</v>
      </c>
      <c r="BV110" s="107" t="n">
        <f aca="false">BV$40+BW110</f>
        <v>466387</v>
      </c>
      <c r="BW110" s="128" t="n">
        <v>-43800</v>
      </c>
      <c r="BX110" s="137" t="n">
        <v>53600</v>
      </c>
      <c r="BY110" s="53" t="n">
        <f aca="false">BN110+BO110+SUM(BR110:BT110)-BU110-BV110-BX110-BZ110-BP110</f>
        <v>85380</v>
      </c>
      <c r="BZ110" s="53" t="n">
        <f aca="false">J110</f>
        <v>259101</v>
      </c>
      <c r="CA110" s="108" t="n">
        <f aca="false">BU110+BV110+SUM(BX110:BZ110)</f>
        <v>864468</v>
      </c>
      <c r="CB110" s="112"/>
    </row>
    <row r="111" customFormat="false" ht="12.75" hidden="false" customHeight="false" outlineLevel="0" collapsed="false">
      <c r="A111" s="188" t="n">
        <f aca="false">A110+1</f>
        <v>37060</v>
      </c>
      <c r="B111" s="53" t="n">
        <f aca="false">B$40*(1+C111)+SUM(D111:E111)</f>
        <v>3031000</v>
      </c>
      <c r="C111" s="146" t="n">
        <v>0</v>
      </c>
      <c r="D111" s="135" t="n">
        <v>-66900</v>
      </c>
      <c r="E111" s="53" t="n">
        <f aca="false">[3]PLANTS!P$113</f>
        <v>0</v>
      </c>
      <c r="F111" s="53" t="n">
        <f aca="false">AR111</f>
        <v>509508</v>
      </c>
      <c r="G111" s="53" t="n">
        <f aca="false">BG111</f>
        <v>1032783</v>
      </c>
      <c r="H111" s="53" t="n">
        <f aca="false">BH111</f>
        <v>810398</v>
      </c>
      <c r="I111" s="135" t="n">
        <v>134000</v>
      </c>
      <c r="J111" s="128" t="n">
        <v>302459</v>
      </c>
      <c r="K111" s="135" t="n">
        <v>301000</v>
      </c>
      <c r="M111" s="135" t="n">
        <v>0</v>
      </c>
      <c r="N111" s="135" t="n">
        <v>275000</v>
      </c>
      <c r="O111" s="107" t="n">
        <f aca="false">SUM(I111:K111)</f>
        <v>737459</v>
      </c>
      <c r="P111" s="53" t="n">
        <f aca="false">SUM(F111:N111)</f>
        <v>3365148</v>
      </c>
      <c r="Q111" s="53" t="n">
        <f aca="false">P111-B111</f>
        <v>334148</v>
      </c>
      <c r="R111" s="111" t="n">
        <f aca="false">R110+Q111</f>
        <v>60226354</v>
      </c>
      <c r="S111" s="104" t="n">
        <f aca="false">S$40*(1+T111)+SUM(U111:V111)</f>
        <v>2101000</v>
      </c>
      <c r="T111" s="146" t="n">
        <v>0</v>
      </c>
      <c r="U111" s="135" t="n">
        <v>4333</v>
      </c>
      <c r="V111" s="53" t="n">
        <f aca="false">[3]PLANTS!S$113</f>
        <v>0</v>
      </c>
      <c r="W111" s="128" t="n">
        <v>38000</v>
      </c>
      <c r="X111" s="53" t="n">
        <f aca="false">K111</f>
        <v>301000</v>
      </c>
      <c r="Y111" s="135" t="n">
        <v>2000</v>
      </c>
      <c r="Z111" s="104" t="n">
        <f aca="false">S111+SUM(W111:Y111)</f>
        <v>2442000</v>
      </c>
      <c r="AA111" s="53" t="n">
        <f aca="false">AS111</f>
        <v>631310</v>
      </c>
      <c r="AB111" s="53" t="n">
        <f aca="false">BI111</f>
        <v>62769</v>
      </c>
      <c r="AC111" s="136" t="n">
        <f aca="false">BY111</f>
        <v>8802</v>
      </c>
      <c r="AD111" s="191" t="n">
        <f aca="false">SUM(AA111:AC111)</f>
        <v>702881</v>
      </c>
      <c r="AE111" s="135" t="n">
        <v>1705390</v>
      </c>
      <c r="AF111" s="135" t="n">
        <v>214000</v>
      </c>
      <c r="AG111" s="53" t="n">
        <f aca="false">SUM(AD111:AF111)</f>
        <v>2622271</v>
      </c>
      <c r="AH111" s="53" t="n">
        <f aca="false">AG111-Z111</f>
        <v>180271</v>
      </c>
      <c r="AI111" s="111" t="n">
        <f aca="false">AI110+AH111</f>
        <v>80697706</v>
      </c>
      <c r="AJ111" s="192" t="n">
        <v>2240451</v>
      </c>
      <c r="AK111" s="192" t="n">
        <v>1960029</v>
      </c>
      <c r="AL111" s="53" t="n">
        <f aca="false">AK111-SUM(AM111:AO111)</f>
        <v>142604</v>
      </c>
      <c r="AM111" s="135" t="n">
        <v>23258</v>
      </c>
      <c r="AN111" s="53" t="n">
        <f aca="false">[3]PLANTS!G$113</f>
        <v>0</v>
      </c>
      <c r="AO111" s="192" t="n">
        <v>1794167</v>
      </c>
      <c r="AP111" s="53" t="n">
        <f aca="false">AO111-SUM(AQ111:AT111)</f>
        <v>395602</v>
      </c>
      <c r="AQ111" s="135" t="n">
        <v>86300</v>
      </c>
      <c r="AR111" s="135" t="n">
        <v>509508</v>
      </c>
      <c r="AS111" s="192" t="n">
        <v>631310</v>
      </c>
      <c r="AT111" s="189" t="n">
        <v>171447</v>
      </c>
      <c r="AU111" s="150"/>
      <c r="AV111" s="135" t="n">
        <v>820074</v>
      </c>
      <c r="AW111" s="136" t="n">
        <f aca="false">AX111-AV111</f>
        <v>448806</v>
      </c>
      <c r="AX111" s="53" t="n">
        <f aca="false">BG111+SUM(AZ111:BE111)-BF111-AY111</f>
        <v>1268880</v>
      </c>
      <c r="AY111" s="128" t="n">
        <v>0</v>
      </c>
      <c r="AZ111" s="53" t="n">
        <f aca="false">[3]PLANTS!D$113</f>
        <v>0</v>
      </c>
      <c r="BA111" s="128" t="n">
        <v>124380</v>
      </c>
      <c r="BB111" s="128" t="n">
        <v>595923</v>
      </c>
      <c r="BC111" s="128"/>
      <c r="BD111" s="128" t="n">
        <v>0</v>
      </c>
      <c r="BE111" s="128" t="n">
        <v>54000</v>
      </c>
      <c r="BF111" s="53" t="n">
        <f aca="false">AL111+AP111</f>
        <v>538206</v>
      </c>
      <c r="BG111" s="133" t="n">
        <v>1032783</v>
      </c>
      <c r="BH111" s="135" t="n">
        <v>810398</v>
      </c>
      <c r="BI111" s="135" t="n">
        <v>62769</v>
      </c>
      <c r="BJ111" s="135" t="n">
        <v>30213</v>
      </c>
      <c r="BK111" s="135" t="n">
        <v>5000</v>
      </c>
      <c r="BL111" s="110" t="n">
        <f aca="false">[3]PLANTS!J$113</f>
        <v>0</v>
      </c>
      <c r="BM111" s="111" t="n">
        <f aca="false">SUM(BH111:BL111)</f>
        <v>908380</v>
      </c>
      <c r="BN111" s="128" t="n">
        <v>635916</v>
      </c>
      <c r="BO111" s="128" t="n">
        <v>157599</v>
      </c>
      <c r="BP111" s="128" t="n">
        <f aca="false">BP$40+BQ111</f>
        <v>239267</v>
      </c>
      <c r="BQ111" s="128" t="n">
        <v>15358</v>
      </c>
      <c r="BR111" s="53" t="n">
        <f aca="false">AT111</f>
        <v>171447</v>
      </c>
      <c r="BS111" s="53" t="n">
        <f aca="false">BJ111</f>
        <v>30213</v>
      </c>
      <c r="BT111" s="135" t="n">
        <v>54940</v>
      </c>
      <c r="BU111" s="53" t="n">
        <f aca="false">[3]PLANTS!M$113</f>
        <v>0</v>
      </c>
      <c r="BV111" s="107" t="n">
        <f aca="false">BV$40+BW111</f>
        <v>502087</v>
      </c>
      <c r="BW111" s="128" t="n">
        <v>-8100</v>
      </c>
      <c r="BX111" s="137" t="n">
        <v>-2500</v>
      </c>
      <c r="BY111" s="53" t="n">
        <f aca="false">BN111+BO111+SUM(BR111:BT111)-BU111-BV111-BX111-BZ111-BP111</f>
        <v>8802</v>
      </c>
      <c r="BZ111" s="53" t="n">
        <f aca="false">J111</f>
        <v>302459</v>
      </c>
      <c r="CA111" s="108" t="n">
        <f aca="false">BU111+BV111+SUM(BX111:BZ111)</f>
        <v>810848</v>
      </c>
      <c r="CB111" s="112"/>
    </row>
    <row r="112" customFormat="false" ht="12.75" hidden="false" customHeight="false" outlineLevel="0" collapsed="false">
      <c r="A112" s="188" t="n">
        <f aca="false">A111+1</f>
        <v>37061</v>
      </c>
      <c r="B112" s="53" t="n">
        <f aca="false">B$40*(1+C112)+SUM(D112:E112)</f>
        <v>3086000</v>
      </c>
      <c r="C112" s="146" t="n">
        <v>0</v>
      </c>
      <c r="D112" s="135" t="n">
        <v>-11900</v>
      </c>
      <c r="E112" s="53" t="n">
        <f aca="false">[3]PLANTS!P$113</f>
        <v>0</v>
      </c>
      <c r="F112" s="53" t="n">
        <f aca="false">AR112</f>
        <v>534238</v>
      </c>
      <c r="G112" s="53" t="n">
        <f aca="false">BG112</f>
        <v>1221692</v>
      </c>
      <c r="H112" s="53" t="n">
        <f aca="false">BH112</f>
        <v>773687</v>
      </c>
      <c r="I112" s="135" t="n">
        <v>137000</v>
      </c>
      <c r="J112" s="128" t="n">
        <v>306690</v>
      </c>
      <c r="K112" s="135" t="n">
        <v>323000</v>
      </c>
      <c r="M112" s="135" t="n">
        <v>0</v>
      </c>
      <c r="N112" s="135" t="n">
        <v>287000</v>
      </c>
      <c r="O112" s="107" t="n">
        <f aca="false">SUM(I112:K112)</f>
        <v>766690</v>
      </c>
      <c r="P112" s="53" t="n">
        <f aca="false">SUM(F112:N112)</f>
        <v>3583307</v>
      </c>
      <c r="Q112" s="53" t="n">
        <f aca="false">P112-B112</f>
        <v>497307</v>
      </c>
      <c r="R112" s="111" t="n">
        <f aca="false">R111+Q112</f>
        <v>60723661</v>
      </c>
      <c r="S112" s="104" t="n">
        <f aca="false">S$40*(1+T112)+SUM(U112:V112)</f>
        <v>2101000</v>
      </c>
      <c r="T112" s="146" t="n">
        <v>0</v>
      </c>
      <c r="U112" s="135" t="n">
        <v>4333</v>
      </c>
      <c r="V112" s="53" t="n">
        <f aca="false">[3]PLANTS!S$113</f>
        <v>0</v>
      </c>
      <c r="W112" s="128" t="n">
        <v>40000</v>
      </c>
      <c r="X112" s="53" t="n">
        <f aca="false">K112</f>
        <v>323000</v>
      </c>
      <c r="Y112" s="135" t="n">
        <v>2000</v>
      </c>
      <c r="Z112" s="104" t="n">
        <f aca="false">S112+SUM(W112:Y112)</f>
        <v>2466000</v>
      </c>
      <c r="AA112" s="53" t="n">
        <f aca="false">AS112</f>
        <v>625467</v>
      </c>
      <c r="AB112" s="53" t="n">
        <f aca="false">BI112</f>
        <v>141458</v>
      </c>
      <c r="AC112" s="136" t="n">
        <f aca="false">BY112</f>
        <v>-9694</v>
      </c>
      <c r="AD112" s="191" t="n">
        <f aca="false">SUM(AA112:AC112)</f>
        <v>757231</v>
      </c>
      <c r="AE112" s="135" t="n">
        <f aca="false">AVERAGE(AE111,AE113)</f>
        <v>1746125</v>
      </c>
      <c r="AF112" s="135" t="n">
        <v>214000</v>
      </c>
      <c r="AG112" s="53" t="n">
        <f aca="false">SUM(AD112:AF112)</f>
        <v>2717356</v>
      </c>
      <c r="AH112" s="53" t="n">
        <f aca="false">AG112-Z112</f>
        <v>251356</v>
      </c>
      <c r="AI112" s="111" t="n">
        <f aca="false">AI111+AH112</f>
        <v>80949062</v>
      </c>
      <c r="AJ112" s="192" t="n">
        <v>2263161</v>
      </c>
      <c r="AK112" s="192" t="n">
        <v>1981383</v>
      </c>
      <c r="AL112" s="53" t="n">
        <f aca="false">AK112-SUM(AM112:AO112)</f>
        <v>135589</v>
      </c>
      <c r="AM112" s="135" t="n">
        <v>37659</v>
      </c>
      <c r="AN112" s="53" t="n">
        <f aca="false">[3]PLANTS!G$113</f>
        <v>0</v>
      </c>
      <c r="AO112" s="192" t="n">
        <v>1808135</v>
      </c>
      <c r="AP112" s="53" t="n">
        <f aca="false">AO112-SUM(AQ112:AT112)</f>
        <v>385353</v>
      </c>
      <c r="AQ112" s="135" t="n">
        <v>81581</v>
      </c>
      <c r="AR112" s="135" t="n">
        <v>534238</v>
      </c>
      <c r="AS112" s="192" t="n">
        <v>625467</v>
      </c>
      <c r="AT112" s="189" t="n">
        <v>181496</v>
      </c>
      <c r="AU112" s="150"/>
      <c r="AV112" s="135" t="n">
        <v>900036</v>
      </c>
      <c r="AW112" s="136" t="n">
        <f aca="false">AX112-AV112</f>
        <v>733851</v>
      </c>
      <c r="AX112" s="53" t="n">
        <f aca="false">BG112+SUM(AZ112:BE112)-BF112-AY112</f>
        <v>1633887</v>
      </c>
      <c r="AY112" s="128" t="n">
        <v>0</v>
      </c>
      <c r="AZ112" s="53" t="n">
        <f aca="false">[3]PLANTS!D$113</f>
        <v>0</v>
      </c>
      <c r="BA112" s="128" t="n">
        <v>120671</v>
      </c>
      <c r="BB112" s="128" t="n">
        <v>745466</v>
      </c>
      <c r="BC112" s="128"/>
      <c r="BD112" s="128" t="n">
        <v>0</v>
      </c>
      <c r="BE112" s="128" t="n">
        <v>67000</v>
      </c>
      <c r="BF112" s="53" t="n">
        <f aca="false">AL112+AP112</f>
        <v>520942</v>
      </c>
      <c r="BG112" s="133" t="n">
        <v>1221692</v>
      </c>
      <c r="BH112" s="135" t="n">
        <v>773687</v>
      </c>
      <c r="BI112" s="135" t="n">
        <v>141458</v>
      </c>
      <c r="BJ112" s="135" t="n">
        <v>41461</v>
      </c>
      <c r="BK112" s="135" t="n">
        <v>5000</v>
      </c>
      <c r="BL112" s="110" t="n">
        <f aca="false">[3]PLANTS!J$113</f>
        <v>0</v>
      </c>
      <c r="BM112" s="111" t="n">
        <f aca="false">SUM(BH112:BL112)</f>
        <v>961606</v>
      </c>
      <c r="BN112" s="128" t="n">
        <v>643087</v>
      </c>
      <c r="BO112" s="128" t="n">
        <v>142634</v>
      </c>
      <c r="BP112" s="128" t="n">
        <f aca="false">BP$40+BQ112</f>
        <v>250315</v>
      </c>
      <c r="BQ112" s="128" t="n">
        <v>26406</v>
      </c>
      <c r="BR112" s="53" t="n">
        <f aca="false">AT112</f>
        <v>181496</v>
      </c>
      <c r="BS112" s="53" t="n">
        <f aca="false">BJ112</f>
        <v>41461</v>
      </c>
      <c r="BT112" s="135" t="n">
        <v>50020</v>
      </c>
      <c r="BU112" s="53" t="n">
        <f aca="false">[3]PLANTS!M$113</f>
        <v>0</v>
      </c>
      <c r="BV112" s="107" t="n">
        <f aca="false">BV$40+BW112</f>
        <v>480787</v>
      </c>
      <c r="BW112" s="128" t="n">
        <v>-29400</v>
      </c>
      <c r="BX112" s="137" t="n">
        <v>30600</v>
      </c>
      <c r="BY112" s="53" t="n">
        <f aca="false">BN112+BO112+SUM(BR112:BT112)-BU112-BV112-BX112-BZ112-BP112</f>
        <v>-9694</v>
      </c>
      <c r="BZ112" s="53" t="n">
        <f aca="false">J112</f>
        <v>306690</v>
      </c>
      <c r="CA112" s="108" t="n">
        <f aca="false">BU112+BV112+SUM(BX112:BZ112)</f>
        <v>808383</v>
      </c>
      <c r="CB112" s="112"/>
    </row>
    <row r="113" customFormat="false" ht="12.75" hidden="false" customHeight="false" outlineLevel="0" collapsed="false">
      <c r="A113" s="188" t="n">
        <f aca="false">A112+1</f>
        <v>37062</v>
      </c>
      <c r="B113" s="53" t="n">
        <f aca="false">B$40*(1+C113)+SUM(D113:E113)</f>
        <v>2928000</v>
      </c>
      <c r="C113" s="146" t="n">
        <v>0</v>
      </c>
      <c r="D113" s="135" t="n">
        <v>-169900</v>
      </c>
      <c r="E113" s="53" t="n">
        <f aca="false">[3]PLANTS!P$113</f>
        <v>0</v>
      </c>
      <c r="F113" s="53" t="n">
        <f aca="false">AR113</f>
        <v>477804</v>
      </c>
      <c r="G113" s="53" t="n">
        <f aca="false">BG113</f>
        <v>1212226</v>
      </c>
      <c r="H113" s="53" t="n">
        <f aca="false">BH113</f>
        <v>804000</v>
      </c>
      <c r="I113" s="135" t="n">
        <v>128000</v>
      </c>
      <c r="J113" s="128" t="n">
        <v>291904</v>
      </c>
      <c r="K113" s="135" t="n">
        <v>312000</v>
      </c>
      <c r="M113" s="135" t="n">
        <v>0</v>
      </c>
      <c r="N113" s="135" t="n">
        <v>268000</v>
      </c>
      <c r="O113" s="107" t="n">
        <f aca="false">SUM(I113:K113)</f>
        <v>731904</v>
      </c>
      <c r="P113" s="53" t="n">
        <f aca="false">SUM(F113:N113)</f>
        <v>3493934</v>
      </c>
      <c r="Q113" s="53" t="n">
        <f aca="false">P113-B113</f>
        <v>565934</v>
      </c>
      <c r="R113" s="111" t="n">
        <f aca="false">R112+Q113</f>
        <v>61289595</v>
      </c>
      <c r="S113" s="104" t="n">
        <f aca="false">S$40*(1+T113)+SUM(U113:V113)</f>
        <v>2205000</v>
      </c>
      <c r="T113" s="146" t="n">
        <v>0</v>
      </c>
      <c r="U113" s="135" t="n">
        <v>108333</v>
      </c>
      <c r="V113" s="53" t="n">
        <f aca="false">[3]PLANTS!S$113</f>
        <v>0</v>
      </c>
      <c r="W113" s="128" t="n">
        <v>39000</v>
      </c>
      <c r="X113" s="53" t="n">
        <f aca="false">K113</f>
        <v>312000</v>
      </c>
      <c r="Y113" s="135" t="n">
        <v>2000</v>
      </c>
      <c r="Z113" s="104" t="n">
        <f aca="false">S113+SUM(W113:Y113)</f>
        <v>2558000</v>
      </c>
      <c r="AA113" s="53" t="n">
        <f aca="false">AS113</f>
        <v>643919</v>
      </c>
      <c r="AB113" s="53" t="n">
        <f aca="false">BI113</f>
        <v>103504</v>
      </c>
      <c r="AC113" s="136" t="n">
        <f aca="false">BY113</f>
        <v>18510</v>
      </c>
      <c r="AD113" s="191" t="n">
        <f aca="false">SUM(AA113:AC113)</f>
        <v>765933</v>
      </c>
      <c r="AE113" s="135" t="n">
        <v>1786860</v>
      </c>
      <c r="AF113" s="135" t="n">
        <v>215000</v>
      </c>
      <c r="AG113" s="53" t="n">
        <f aca="false">SUM(AD113:AF113)</f>
        <v>2767793</v>
      </c>
      <c r="AH113" s="53" t="n">
        <f aca="false">AG113-Z113</f>
        <v>209793</v>
      </c>
      <c r="AI113" s="111" t="n">
        <f aca="false">AI112+AH113</f>
        <v>81158855</v>
      </c>
      <c r="AJ113" s="192" t="n">
        <v>2213816</v>
      </c>
      <c r="AK113" s="192" t="n">
        <v>1982110</v>
      </c>
      <c r="AL113" s="53" t="n">
        <f aca="false">AK113-SUM(AM113:AO113)</f>
        <v>140623</v>
      </c>
      <c r="AM113" s="135" t="n">
        <v>43170</v>
      </c>
      <c r="AN113" s="53" t="n">
        <f aca="false">[3]PLANTS!G$113</f>
        <v>0</v>
      </c>
      <c r="AO113" s="192" t="n">
        <v>1798317</v>
      </c>
      <c r="AP113" s="53" t="n">
        <f aca="false">AO113-SUM(AQ113:AT113)</f>
        <v>410853</v>
      </c>
      <c r="AQ113" s="135" t="n">
        <v>92027</v>
      </c>
      <c r="AR113" s="135" t="n">
        <v>477804</v>
      </c>
      <c r="AS113" s="192" t="n">
        <v>643919</v>
      </c>
      <c r="AT113" s="189" t="n">
        <v>173714</v>
      </c>
      <c r="AU113" s="150"/>
      <c r="AV113" s="135" t="n">
        <v>900009</v>
      </c>
      <c r="AW113" s="136" t="n">
        <f aca="false">AX113-AV113</f>
        <v>711098</v>
      </c>
      <c r="AX113" s="53" t="n">
        <f aca="false">BG113+SUM(AZ113:BE113)-BF113-AY113</f>
        <v>1611107</v>
      </c>
      <c r="AY113" s="128" t="n">
        <v>0</v>
      </c>
      <c r="AZ113" s="53" t="n">
        <f aca="false">[3]PLANTS!D$113</f>
        <v>0</v>
      </c>
      <c r="BA113" s="128" t="n">
        <v>132231</v>
      </c>
      <c r="BB113" s="128" t="n">
        <v>746126</v>
      </c>
      <c r="BC113" s="128"/>
      <c r="BD113" s="128" t="n">
        <v>0</v>
      </c>
      <c r="BE113" s="128" t="n">
        <v>72000</v>
      </c>
      <c r="BF113" s="53" t="n">
        <f aca="false">AL113+AP113</f>
        <v>551476</v>
      </c>
      <c r="BG113" s="133" t="n">
        <v>1212226</v>
      </c>
      <c r="BH113" s="135" t="n">
        <v>804000</v>
      </c>
      <c r="BI113" s="135" t="n">
        <v>103504</v>
      </c>
      <c r="BJ113" s="135" t="n">
        <v>41584</v>
      </c>
      <c r="BK113" s="135" t="n">
        <v>5000</v>
      </c>
      <c r="BL113" s="110" t="n">
        <f aca="false">[3]PLANTS!J$113</f>
        <v>0</v>
      </c>
      <c r="BM113" s="111" t="n">
        <f aca="false">SUM(BH113:BL113)</f>
        <v>954088</v>
      </c>
      <c r="BN113" s="128" t="n">
        <v>639085</v>
      </c>
      <c r="BO113" s="128" t="n">
        <v>139092</v>
      </c>
      <c r="BP113" s="128" t="n">
        <f aca="false">BP$40+BQ113</f>
        <v>233909</v>
      </c>
      <c r="BQ113" s="128" t="n">
        <v>10000</v>
      </c>
      <c r="BR113" s="53" t="n">
        <f aca="false">AT113</f>
        <v>173714</v>
      </c>
      <c r="BS113" s="53" t="n">
        <f aca="false">BJ113</f>
        <v>41584</v>
      </c>
      <c r="BT113" s="135" t="n">
        <v>47135</v>
      </c>
      <c r="BU113" s="53" t="n">
        <f aca="false">[3]PLANTS!M$113</f>
        <v>0</v>
      </c>
      <c r="BV113" s="107" t="n">
        <f aca="false">BV$40+BW113</f>
        <v>485587</v>
      </c>
      <c r="BW113" s="128" t="n">
        <v>-24600</v>
      </c>
      <c r="BX113" s="137" t="n">
        <v>10700</v>
      </c>
      <c r="BY113" s="53" t="n">
        <f aca="false">BN113+BO113+SUM(BR113:BT113)-BU113-BV113-BX113-BZ113-BP113</f>
        <v>18510</v>
      </c>
      <c r="BZ113" s="53" t="n">
        <f aca="false">J113</f>
        <v>291904</v>
      </c>
      <c r="CA113" s="108" t="n">
        <f aca="false">BU113+BV113+SUM(BX113:BZ113)</f>
        <v>806701</v>
      </c>
      <c r="CB113" s="112"/>
    </row>
    <row r="114" customFormat="false" ht="12.75" hidden="false" customHeight="false" outlineLevel="0" collapsed="false">
      <c r="A114" s="188" t="n">
        <f aca="false">A113+1</f>
        <v>37063</v>
      </c>
      <c r="B114" s="53" t="n">
        <f aca="false">B$40*(1+C114)+SUM(D114:E114)</f>
        <v>3051000</v>
      </c>
      <c r="C114" s="146" t="n">
        <v>0</v>
      </c>
      <c r="D114" s="135" t="n">
        <v>-46900</v>
      </c>
      <c r="E114" s="53" t="n">
        <f aca="false">[3]PLANTS!P$113</f>
        <v>0</v>
      </c>
      <c r="F114" s="53" t="n">
        <f aca="false">AR114</f>
        <v>507588</v>
      </c>
      <c r="G114" s="53" t="n">
        <f aca="false">BG114</f>
        <v>1175000</v>
      </c>
      <c r="H114" s="53" t="n">
        <f aca="false">BH114</f>
        <v>800000</v>
      </c>
      <c r="I114" s="135" t="n">
        <v>137000</v>
      </c>
      <c r="J114" s="128" t="n">
        <v>281317</v>
      </c>
      <c r="K114" s="135" t="n">
        <v>334000</v>
      </c>
      <c r="M114" s="135" t="n">
        <v>0</v>
      </c>
      <c r="N114" s="135" t="n">
        <v>282000</v>
      </c>
      <c r="O114" s="107" t="n">
        <f aca="false">SUM(I114:K114)</f>
        <v>752317</v>
      </c>
      <c r="P114" s="53" t="n">
        <f aca="false">SUM(F114:N114)</f>
        <v>3516905</v>
      </c>
      <c r="Q114" s="53" t="n">
        <f aca="false">P114-B114</f>
        <v>465905</v>
      </c>
      <c r="R114" s="111" t="n">
        <f aca="false">R113+Q114</f>
        <v>61755500</v>
      </c>
      <c r="S114" s="104" t="n">
        <f aca="false">S$40*(1+T114)+SUM(U114:V114)</f>
        <v>2248000</v>
      </c>
      <c r="T114" s="146" t="n">
        <v>0</v>
      </c>
      <c r="U114" s="135" t="n">
        <v>151333</v>
      </c>
      <c r="V114" s="53" t="n">
        <f aca="false">[3]PLANTS!S$113</f>
        <v>0</v>
      </c>
      <c r="W114" s="128" t="n">
        <v>40000</v>
      </c>
      <c r="X114" s="53" t="n">
        <f aca="false">K114</f>
        <v>334000</v>
      </c>
      <c r="Y114" s="135" t="n">
        <v>2000</v>
      </c>
      <c r="Z114" s="104" t="n">
        <f aca="false">S114+SUM(W114:Y114)</f>
        <v>2624000</v>
      </c>
      <c r="AA114" s="53" t="n">
        <f aca="false">AS114</f>
        <v>560000</v>
      </c>
      <c r="AB114" s="53" t="n">
        <f aca="false">BI114</f>
        <v>150000</v>
      </c>
      <c r="AC114" s="136" t="n">
        <f aca="false">BY114</f>
        <v>104587</v>
      </c>
      <c r="AD114" s="191" t="n">
        <f aca="false">SUM(AA114:AC114)</f>
        <v>814587</v>
      </c>
      <c r="AE114" s="135" t="n">
        <v>1851100</v>
      </c>
      <c r="AF114" s="135" t="n">
        <v>211000</v>
      </c>
      <c r="AG114" s="53" t="n">
        <f aca="false">SUM(AD114:AF114)</f>
        <v>2876687</v>
      </c>
      <c r="AH114" s="53" t="n">
        <f aca="false">AG114-Z114</f>
        <v>252687</v>
      </c>
      <c r="AI114" s="111" t="n">
        <f aca="false">AI113+AH114</f>
        <v>81411542</v>
      </c>
      <c r="AJ114" s="192" t="n">
        <v>2408058</v>
      </c>
      <c r="AK114" s="192" t="n">
        <v>2020624</v>
      </c>
      <c r="AL114" s="53" t="n">
        <f aca="false">AK114-SUM(AM114:AO114)</f>
        <v>135292</v>
      </c>
      <c r="AM114" s="135" t="n">
        <v>31555</v>
      </c>
      <c r="AN114" s="53" t="n">
        <f aca="false">[3]PLANTS!G$113</f>
        <v>0</v>
      </c>
      <c r="AO114" s="192" t="n">
        <v>1853777</v>
      </c>
      <c r="AP114" s="53" t="n">
        <f aca="false">AO114-SUM(AQ114:AT114)</f>
        <v>484326</v>
      </c>
      <c r="AQ114" s="135" t="n">
        <v>101863</v>
      </c>
      <c r="AR114" s="135" t="n">
        <v>507588</v>
      </c>
      <c r="AS114" s="192" t="n">
        <v>560000</v>
      </c>
      <c r="AT114" s="189" t="n">
        <v>200000</v>
      </c>
      <c r="AU114" s="150"/>
      <c r="AV114" s="135" t="n">
        <v>850000</v>
      </c>
      <c r="AW114" s="136" t="n">
        <f aca="false">AX114-AV114</f>
        <v>655382</v>
      </c>
      <c r="AX114" s="53" t="n">
        <f aca="false">BG114+SUM(AZ114:BE114)-BF114-AY114</f>
        <v>1505382</v>
      </c>
      <c r="AY114" s="128" t="n">
        <v>0</v>
      </c>
      <c r="AZ114" s="53" t="n">
        <f aca="false">[3]PLANTS!D$113</f>
        <v>0</v>
      </c>
      <c r="BA114" s="128" t="n">
        <v>130000</v>
      </c>
      <c r="BB114" s="128" t="n">
        <v>750000</v>
      </c>
      <c r="BC114" s="128"/>
      <c r="BD114" s="128" t="n">
        <v>0</v>
      </c>
      <c r="BE114" s="128" t="n">
        <v>70000</v>
      </c>
      <c r="BF114" s="53" t="n">
        <f aca="false">AL114+AP114</f>
        <v>619618</v>
      </c>
      <c r="BG114" s="133" t="n">
        <v>1175000</v>
      </c>
      <c r="BH114" s="135" t="n">
        <v>800000</v>
      </c>
      <c r="BI114" s="135" t="n">
        <v>150000</v>
      </c>
      <c r="BJ114" s="135" t="n">
        <v>25000</v>
      </c>
      <c r="BK114" s="135" t="n">
        <v>5000</v>
      </c>
      <c r="BL114" s="110" t="n">
        <f aca="false">[3]PLANTS!J$113</f>
        <v>0</v>
      </c>
      <c r="BM114" s="111" t="n">
        <f aca="false">SUM(BH114:BL114)</f>
        <v>980000</v>
      </c>
      <c r="BN114" s="128" t="n">
        <v>620000</v>
      </c>
      <c r="BO114" s="128" t="n">
        <v>140000</v>
      </c>
      <c r="BP114" s="128" t="n">
        <f aca="false">BP$40+BQ114</f>
        <v>193909</v>
      </c>
      <c r="BQ114" s="128" t="n">
        <v>-30000</v>
      </c>
      <c r="BR114" s="53" t="n">
        <f aca="false">AT114</f>
        <v>200000</v>
      </c>
      <c r="BS114" s="53" t="n">
        <f aca="false">BJ114</f>
        <v>25000</v>
      </c>
      <c r="BT114" s="135" t="n">
        <v>70000</v>
      </c>
      <c r="BU114" s="53" t="n">
        <f aca="false">[3]PLANTS!M$113</f>
        <v>0</v>
      </c>
      <c r="BV114" s="107" t="n">
        <f aca="false">BV$40+BW114</f>
        <v>450187</v>
      </c>
      <c r="BW114" s="128" t="n">
        <v>-60000</v>
      </c>
      <c r="BX114" s="137" t="n">
        <v>25000</v>
      </c>
      <c r="BY114" s="53" t="n">
        <f aca="false">BN114+BO114+SUM(BR114:BT114)-BU114-BV114-BX114-BZ114-BP114</f>
        <v>104587</v>
      </c>
      <c r="BZ114" s="53" t="n">
        <f aca="false">J114</f>
        <v>281317</v>
      </c>
      <c r="CA114" s="108" t="n">
        <f aca="false">BU114+BV114+SUM(BX114:BZ114)</f>
        <v>861091</v>
      </c>
      <c r="CB114" s="112"/>
    </row>
    <row r="115" customFormat="false" ht="12.75" hidden="false" customHeight="false" outlineLevel="0" collapsed="false">
      <c r="A115" s="188" t="n">
        <f aca="false">A114+1</f>
        <v>37064</v>
      </c>
      <c r="B115" s="53" t="n">
        <f aca="false">B$40*(1+C115)+SUM(D115:E115)</f>
        <v>2912000</v>
      </c>
      <c r="C115" s="146" t="n">
        <v>0</v>
      </c>
      <c r="D115" s="135" t="n">
        <v>-185900</v>
      </c>
      <c r="E115" s="53" t="n">
        <f aca="false">[3]PLANTS!P$113</f>
        <v>0</v>
      </c>
      <c r="F115" s="53" t="n">
        <f aca="false">AR115</f>
        <v>490273</v>
      </c>
      <c r="G115" s="53" t="n">
        <f aca="false">BG115</f>
        <v>1175000</v>
      </c>
      <c r="H115" s="53" t="n">
        <f aca="false">BH115</f>
        <v>800000</v>
      </c>
      <c r="I115" s="135" t="n">
        <v>132000</v>
      </c>
      <c r="J115" s="128" t="n">
        <v>281676</v>
      </c>
      <c r="K115" s="135" t="n">
        <v>340000</v>
      </c>
      <c r="M115" s="135" t="n">
        <v>0</v>
      </c>
      <c r="N115" s="135" t="n">
        <v>279000</v>
      </c>
      <c r="O115" s="107" t="n">
        <f aca="false">SUM(I115:K115)</f>
        <v>753676</v>
      </c>
      <c r="P115" s="53" t="n">
        <f aca="false">SUM(F115:N115)</f>
        <v>3497949</v>
      </c>
      <c r="Q115" s="53" t="n">
        <f aca="false">P115-B115</f>
        <v>585949</v>
      </c>
      <c r="R115" s="111" t="n">
        <f aca="false">R114+Q115</f>
        <v>62341449</v>
      </c>
      <c r="S115" s="104" t="n">
        <f aca="false">S$40*(1+T115)+SUM(U115:V115)</f>
        <v>2142000</v>
      </c>
      <c r="T115" s="146" t="n">
        <v>0</v>
      </c>
      <c r="U115" s="135" t="n">
        <v>45333</v>
      </c>
      <c r="V115" s="53" t="n">
        <f aca="false">[3]PLANTS!S$113</f>
        <v>0</v>
      </c>
      <c r="W115" s="128" t="n">
        <v>40000</v>
      </c>
      <c r="X115" s="53" t="n">
        <f aca="false">K115</f>
        <v>340000</v>
      </c>
      <c r="Y115" s="135" t="n">
        <v>2000</v>
      </c>
      <c r="Z115" s="104" t="n">
        <f aca="false">S115+SUM(W115:Y115)</f>
        <v>2524000</v>
      </c>
      <c r="AA115" s="53" t="n">
        <f aca="false">AS115</f>
        <v>560000</v>
      </c>
      <c r="AB115" s="53" t="n">
        <f aca="false">BI115</f>
        <v>150000</v>
      </c>
      <c r="AC115" s="136" t="n">
        <f aca="false">BY115</f>
        <v>104228</v>
      </c>
      <c r="AD115" s="191" t="n">
        <f aca="false">SUM(AA115:AC115)</f>
        <v>814228</v>
      </c>
      <c r="AE115" s="135" t="n">
        <v>1838900</v>
      </c>
      <c r="AF115" s="135" t="n">
        <v>206000</v>
      </c>
      <c r="AG115" s="53" t="n">
        <f aca="false">SUM(AD115:AF115)</f>
        <v>2859128</v>
      </c>
      <c r="AH115" s="53" t="n">
        <f aca="false">AG115-Z115</f>
        <v>335128</v>
      </c>
      <c r="AI115" s="111" t="n">
        <f aca="false">AI114+AH115</f>
        <v>81746670</v>
      </c>
      <c r="AJ115" s="192" t="n">
        <v>2499756</v>
      </c>
      <c r="AK115" s="135" t="n">
        <v>2000029</v>
      </c>
      <c r="AL115" s="53" t="n">
        <f aca="false">AK115-SUM(AM115:AO115)</f>
        <v>135270</v>
      </c>
      <c r="AM115" s="135" t="n">
        <v>31760</v>
      </c>
      <c r="AN115" s="53" t="n">
        <f aca="false">[3]PLANTS!G$113</f>
        <v>0</v>
      </c>
      <c r="AO115" s="135" t="n">
        <v>1832999</v>
      </c>
      <c r="AP115" s="53" t="n">
        <f aca="false">AO115-SUM(AQ115:AT115)</f>
        <v>478844</v>
      </c>
      <c r="AQ115" s="135" t="n">
        <v>103882</v>
      </c>
      <c r="AR115" s="135" t="n">
        <v>490273</v>
      </c>
      <c r="AS115" s="192" t="n">
        <v>560000</v>
      </c>
      <c r="AT115" s="189" t="n">
        <v>200000</v>
      </c>
      <c r="AU115" s="150"/>
      <c r="AV115" s="135" t="n">
        <v>850000</v>
      </c>
      <c r="AW115" s="136" t="n">
        <f aca="false">AX115-AV115</f>
        <v>660886</v>
      </c>
      <c r="AX115" s="53" t="n">
        <f aca="false">BG115+SUM(AZ115:BE115)-BF115-AY115</f>
        <v>1510886</v>
      </c>
      <c r="AY115" s="128" t="n">
        <v>0</v>
      </c>
      <c r="AZ115" s="53" t="n">
        <f aca="false">[3]PLANTS!D$113</f>
        <v>0</v>
      </c>
      <c r="BA115" s="128" t="n">
        <v>130000</v>
      </c>
      <c r="BB115" s="128" t="n">
        <v>750000</v>
      </c>
      <c r="BC115" s="128"/>
      <c r="BD115" s="128" t="n">
        <v>0</v>
      </c>
      <c r="BE115" s="128" t="n">
        <v>70000</v>
      </c>
      <c r="BF115" s="53" t="n">
        <f aca="false">AL115+AP115</f>
        <v>614114</v>
      </c>
      <c r="BG115" s="133" t="n">
        <v>1175000</v>
      </c>
      <c r="BH115" s="135" t="n">
        <v>800000</v>
      </c>
      <c r="BI115" s="135" t="n">
        <v>150000</v>
      </c>
      <c r="BJ115" s="135" t="n">
        <v>25000</v>
      </c>
      <c r="BK115" s="135" t="n">
        <v>5000</v>
      </c>
      <c r="BL115" s="110" t="n">
        <f aca="false">[3]PLANTS!J$113</f>
        <v>0</v>
      </c>
      <c r="BM115" s="111" t="n">
        <f aca="false">SUM(BH115:BL115)</f>
        <v>980000</v>
      </c>
      <c r="BN115" s="128" t="n">
        <v>620000</v>
      </c>
      <c r="BO115" s="128" t="n">
        <v>140000</v>
      </c>
      <c r="BP115" s="128" t="n">
        <f aca="false">BP$40+BQ115</f>
        <v>193909</v>
      </c>
      <c r="BQ115" s="128" t="n">
        <v>-30000</v>
      </c>
      <c r="BR115" s="53" t="n">
        <f aca="false">AT115</f>
        <v>200000</v>
      </c>
      <c r="BS115" s="53" t="n">
        <f aca="false">BJ115</f>
        <v>25000</v>
      </c>
      <c r="BT115" s="135" t="n">
        <v>70000</v>
      </c>
      <c r="BU115" s="53" t="n">
        <f aca="false">[3]PLANTS!M$113</f>
        <v>0</v>
      </c>
      <c r="BV115" s="107" t="n">
        <f aca="false">BV$40+BW115</f>
        <v>450187</v>
      </c>
      <c r="BW115" s="128" t="n">
        <v>-60000</v>
      </c>
      <c r="BX115" s="137" t="n">
        <v>25000</v>
      </c>
      <c r="BY115" s="53" t="n">
        <f aca="false">BN115+BO115+SUM(BR115:BT115)-BU115-BV115-BX115-BZ115-BP115</f>
        <v>104228</v>
      </c>
      <c r="BZ115" s="53" t="n">
        <f aca="false">J115</f>
        <v>281676</v>
      </c>
      <c r="CA115" s="108" t="n">
        <f aca="false">BU115+BV115+SUM(BX115:BZ115)</f>
        <v>861091</v>
      </c>
      <c r="CB115" s="112"/>
    </row>
    <row r="116" customFormat="false" ht="12.75" hidden="false" customHeight="false" outlineLevel="0" collapsed="false">
      <c r="A116" s="188" t="n">
        <f aca="false">A115+1</f>
        <v>37065</v>
      </c>
      <c r="B116" s="53" t="n">
        <f aca="false">B$40*(1+C116)+SUM(D116:E116)</f>
        <v>2696000</v>
      </c>
      <c r="C116" s="146" t="n">
        <v>0</v>
      </c>
      <c r="D116" s="135" t="n">
        <v>-401900</v>
      </c>
      <c r="E116" s="53" t="n">
        <f aca="false">[3]PLANTS!P$113</f>
        <v>0</v>
      </c>
      <c r="F116" s="53" t="n">
        <f aca="false">AR116</f>
        <v>448915</v>
      </c>
      <c r="G116" s="53" t="n">
        <f aca="false">BG116</f>
        <v>1175000</v>
      </c>
      <c r="H116" s="53" t="n">
        <f aca="false">BH116</f>
        <v>800000</v>
      </c>
      <c r="I116" s="135" t="n">
        <v>133000</v>
      </c>
      <c r="J116" s="128" t="n">
        <v>234442</v>
      </c>
      <c r="K116" s="135" t="n">
        <v>316000</v>
      </c>
      <c r="M116" s="135" t="n">
        <v>0</v>
      </c>
      <c r="N116" s="135" t="n">
        <v>254000</v>
      </c>
      <c r="O116" s="107" t="n">
        <f aca="false">SUM(I116:K116)</f>
        <v>683442</v>
      </c>
      <c r="P116" s="53" t="n">
        <f aca="false">SUM(F116:N116)</f>
        <v>3361357</v>
      </c>
      <c r="Q116" s="53" t="n">
        <f aca="false">P116-B116</f>
        <v>665357</v>
      </c>
      <c r="R116" s="111" t="n">
        <f aca="false">R115+Q116</f>
        <v>63006806</v>
      </c>
      <c r="S116" s="104" t="n">
        <f aca="false">S$40*(1+T116)+SUM(U116:V116)</f>
        <v>2004000</v>
      </c>
      <c r="T116" s="146" t="n">
        <v>0</v>
      </c>
      <c r="U116" s="135" t="n">
        <v>-92667</v>
      </c>
      <c r="V116" s="53" t="n">
        <f aca="false">[3]PLANTS!S$113</f>
        <v>0</v>
      </c>
      <c r="W116" s="128" t="n">
        <v>40000</v>
      </c>
      <c r="X116" s="53" t="n">
        <f aca="false">K116</f>
        <v>316000</v>
      </c>
      <c r="Y116" s="135" t="n">
        <v>2000</v>
      </c>
      <c r="Z116" s="104" t="n">
        <f aca="false">S116+SUM(W116:Y116)</f>
        <v>2362000</v>
      </c>
      <c r="AA116" s="53" t="n">
        <f aca="false">AS116</f>
        <v>560000</v>
      </c>
      <c r="AB116" s="53" t="n">
        <f aca="false">BI116</f>
        <v>150000</v>
      </c>
      <c r="AC116" s="136" t="n">
        <f aca="false">BY116</f>
        <v>151462</v>
      </c>
      <c r="AD116" s="191" t="n">
        <f aca="false">SUM(AA116:AC116)</f>
        <v>861462</v>
      </c>
      <c r="AE116" s="135" t="n">
        <v>1816230</v>
      </c>
      <c r="AF116" s="135" t="n">
        <v>201000</v>
      </c>
      <c r="AG116" s="53" t="n">
        <f aca="false">SUM(AD116:AF116)</f>
        <v>2878692</v>
      </c>
      <c r="AH116" s="53" t="n">
        <f aca="false">AG116-Z116</f>
        <v>516692</v>
      </c>
      <c r="AI116" s="111" t="n">
        <f aca="false">AI115+AH116</f>
        <v>82263362</v>
      </c>
      <c r="AJ116" s="135" t="n">
        <v>2527580</v>
      </c>
      <c r="AK116" s="135" t="n">
        <v>2000029</v>
      </c>
      <c r="AL116" s="53" t="n">
        <f aca="false">AK116-SUM(AM116:AO116)</f>
        <v>134643</v>
      </c>
      <c r="AM116" s="135" t="n">
        <v>30599</v>
      </c>
      <c r="AN116" s="53" t="n">
        <f aca="false">[3]PLANTS!G$113</f>
        <v>0</v>
      </c>
      <c r="AO116" s="135" t="n">
        <v>1834787</v>
      </c>
      <c r="AP116" s="53" t="n">
        <f aca="false">AO116-SUM(AQ116:AT116)</f>
        <v>522922</v>
      </c>
      <c r="AQ116" s="135" t="n">
        <v>102950</v>
      </c>
      <c r="AR116" s="135" t="n">
        <v>448915</v>
      </c>
      <c r="AS116" s="192" t="n">
        <v>560000</v>
      </c>
      <c r="AT116" s="189" t="n">
        <v>200000</v>
      </c>
      <c r="AU116" s="150"/>
      <c r="AV116" s="135" t="n">
        <v>850000</v>
      </c>
      <c r="AW116" s="136" t="n">
        <f aca="false">AX116-AV116</f>
        <v>617435</v>
      </c>
      <c r="AX116" s="53" t="n">
        <f aca="false">BG116+SUM(AZ116:BE116)-BF116-AY116</f>
        <v>1467435</v>
      </c>
      <c r="AY116" s="128" t="n">
        <v>0</v>
      </c>
      <c r="AZ116" s="53" t="n">
        <f aca="false">[3]PLANTS!D$113</f>
        <v>0</v>
      </c>
      <c r="BA116" s="128" t="n">
        <v>130000</v>
      </c>
      <c r="BB116" s="128" t="n">
        <v>750000</v>
      </c>
      <c r="BC116" s="128"/>
      <c r="BD116" s="128" t="n">
        <v>0</v>
      </c>
      <c r="BE116" s="128" t="n">
        <v>70000</v>
      </c>
      <c r="BF116" s="53" t="n">
        <f aca="false">AL116+AP116</f>
        <v>657565</v>
      </c>
      <c r="BG116" s="133" t="n">
        <v>1175000</v>
      </c>
      <c r="BH116" s="135" t="n">
        <v>800000</v>
      </c>
      <c r="BI116" s="135" t="n">
        <v>150000</v>
      </c>
      <c r="BJ116" s="135" t="n">
        <v>25000</v>
      </c>
      <c r="BK116" s="135" t="n">
        <v>5000</v>
      </c>
      <c r="BL116" s="110" t="n">
        <f aca="false">[3]PLANTS!J$113</f>
        <v>0</v>
      </c>
      <c r="BM116" s="111" t="n">
        <f aca="false">SUM(BH116:BL116)</f>
        <v>980000</v>
      </c>
      <c r="BN116" s="128" t="n">
        <v>620000</v>
      </c>
      <c r="BO116" s="128" t="n">
        <v>140000</v>
      </c>
      <c r="BP116" s="128" t="n">
        <f aca="false">BP$40+BQ116</f>
        <v>193909</v>
      </c>
      <c r="BQ116" s="128" t="n">
        <v>-30000</v>
      </c>
      <c r="BR116" s="53" t="n">
        <f aca="false">AT116</f>
        <v>200000</v>
      </c>
      <c r="BS116" s="53" t="n">
        <f aca="false">BJ116</f>
        <v>25000</v>
      </c>
      <c r="BT116" s="135" t="n">
        <v>70000</v>
      </c>
      <c r="BU116" s="53" t="n">
        <f aca="false">[3]PLANTS!M$113</f>
        <v>0</v>
      </c>
      <c r="BV116" s="107" t="n">
        <f aca="false">BV$40+BW116</f>
        <v>450187</v>
      </c>
      <c r="BW116" s="128" t="n">
        <v>-60000</v>
      </c>
      <c r="BX116" s="137" t="n">
        <v>25000</v>
      </c>
      <c r="BY116" s="53" t="n">
        <f aca="false">BN116+BO116+SUM(BR116:BT116)-BU116-BV116-BX116-BZ116-BP116</f>
        <v>151462</v>
      </c>
      <c r="BZ116" s="53" t="n">
        <f aca="false">J116</f>
        <v>234442</v>
      </c>
      <c r="CA116" s="108" t="n">
        <f aca="false">BU116+BV116+SUM(BX116:BZ116)</f>
        <v>861091</v>
      </c>
      <c r="CB116" s="112"/>
    </row>
    <row r="117" customFormat="false" ht="12.75" hidden="false" customHeight="false" outlineLevel="0" collapsed="false">
      <c r="A117" s="188" t="n">
        <f aca="false">A116+1</f>
        <v>37066</v>
      </c>
      <c r="B117" s="53" t="n">
        <f aca="false">B$40*(1+C117)+SUM(D117:E117)</f>
        <v>2434000</v>
      </c>
      <c r="C117" s="146" t="n">
        <v>0</v>
      </c>
      <c r="D117" s="135" t="n">
        <v>-663900</v>
      </c>
      <c r="E117" s="53" t="n">
        <f aca="false">[3]PLANTS!P$113</f>
        <v>0</v>
      </c>
      <c r="F117" s="53" t="n">
        <f aca="false">AR117</f>
        <v>440245</v>
      </c>
      <c r="G117" s="53" t="n">
        <f aca="false">BG117</f>
        <v>1175000</v>
      </c>
      <c r="H117" s="53" t="n">
        <f aca="false">BH117</f>
        <v>800000</v>
      </c>
      <c r="I117" s="135" t="n">
        <v>123000</v>
      </c>
      <c r="J117" s="128" t="n">
        <v>182189</v>
      </c>
      <c r="K117" s="135" t="n">
        <v>291000</v>
      </c>
      <c r="M117" s="135" t="n">
        <v>0</v>
      </c>
      <c r="N117" s="135" t="n">
        <v>286000</v>
      </c>
      <c r="O117" s="107" t="n">
        <f aca="false">SUM(I117:K117)</f>
        <v>596189</v>
      </c>
      <c r="P117" s="53" t="n">
        <f aca="false">SUM(F117:N117)</f>
        <v>3297434</v>
      </c>
      <c r="Q117" s="53" t="n">
        <f aca="false">P117-B117</f>
        <v>863434</v>
      </c>
      <c r="R117" s="111" t="n">
        <f aca="false">R116+Q117</f>
        <v>63870240</v>
      </c>
      <c r="S117" s="104" t="n">
        <f aca="false">S$40*(1+T117)+SUM(U117:V117)</f>
        <v>1964000</v>
      </c>
      <c r="T117" s="146" t="n">
        <v>0</v>
      </c>
      <c r="U117" s="135" t="n">
        <v>-132667</v>
      </c>
      <c r="V117" s="53" t="n">
        <f aca="false">[3]PLANTS!S$113</f>
        <v>0</v>
      </c>
      <c r="W117" s="128" t="n">
        <v>40000</v>
      </c>
      <c r="X117" s="53" t="n">
        <f aca="false">K117</f>
        <v>291000</v>
      </c>
      <c r="Y117" s="135" t="n">
        <v>2000</v>
      </c>
      <c r="Z117" s="104" t="n">
        <f aca="false">S117+SUM(W117:Y117)</f>
        <v>2297000</v>
      </c>
      <c r="AA117" s="53" t="n">
        <f aca="false">AS117</f>
        <v>560000</v>
      </c>
      <c r="AB117" s="53" t="n">
        <f aca="false">BI117</f>
        <v>150000</v>
      </c>
      <c r="AC117" s="136" t="n">
        <f aca="false">BY117</f>
        <v>203715</v>
      </c>
      <c r="AD117" s="191" t="n">
        <f aca="false">SUM(AA117:AC117)</f>
        <v>913715</v>
      </c>
      <c r="AE117" s="135" t="n">
        <v>1812490</v>
      </c>
      <c r="AF117" s="135" t="n">
        <v>189000</v>
      </c>
      <c r="AG117" s="53" t="n">
        <f aca="false">SUM(AD117:AF117)</f>
        <v>2915205</v>
      </c>
      <c r="AH117" s="53" t="n">
        <f aca="false">AG117-Z117</f>
        <v>618205</v>
      </c>
      <c r="AI117" s="111" t="n">
        <f aca="false">AI116+AH117</f>
        <v>82881567</v>
      </c>
      <c r="AJ117" s="135" t="n">
        <v>2525130</v>
      </c>
      <c r="AK117" s="135" t="n">
        <v>2000029</v>
      </c>
      <c r="AL117" s="53" t="n">
        <f aca="false">AK117-SUM(AM117:AO117)</f>
        <v>134178</v>
      </c>
      <c r="AM117" s="135" t="n">
        <v>39360</v>
      </c>
      <c r="AN117" s="53" t="n">
        <f aca="false">[3]PLANTS!G$113</f>
        <v>0</v>
      </c>
      <c r="AO117" s="135" t="n">
        <v>1826491</v>
      </c>
      <c r="AP117" s="53" t="n">
        <f aca="false">AO117-SUM(AQ117:AT117)</f>
        <v>524387</v>
      </c>
      <c r="AQ117" s="135" t="n">
        <v>101859</v>
      </c>
      <c r="AR117" s="135" t="n">
        <v>440245</v>
      </c>
      <c r="AS117" s="192" t="n">
        <v>560000</v>
      </c>
      <c r="AT117" s="189" t="n">
        <v>200000</v>
      </c>
      <c r="AU117" s="150"/>
      <c r="AV117" s="135" t="n">
        <v>850000</v>
      </c>
      <c r="AW117" s="136" t="n">
        <f aca="false">AX117-AV117</f>
        <v>616435</v>
      </c>
      <c r="AX117" s="53" t="n">
        <f aca="false">BG117+SUM(AZ117:BE117)-BF117-AY117</f>
        <v>1466435</v>
      </c>
      <c r="AY117" s="128" t="n">
        <v>0</v>
      </c>
      <c r="AZ117" s="53" t="n">
        <f aca="false">[3]PLANTS!D$113</f>
        <v>0</v>
      </c>
      <c r="BA117" s="128" t="n">
        <v>130000</v>
      </c>
      <c r="BB117" s="128" t="n">
        <v>750000</v>
      </c>
      <c r="BC117" s="128"/>
      <c r="BD117" s="128" t="n">
        <v>0</v>
      </c>
      <c r="BE117" s="128" t="n">
        <v>70000</v>
      </c>
      <c r="BF117" s="53" t="n">
        <f aca="false">AL117+AP117</f>
        <v>658565</v>
      </c>
      <c r="BG117" s="133" t="n">
        <v>1175000</v>
      </c>
      <c r="BH117" s="135" t="n">
        <v>800000</v>
      </c>
      <c r="BI117" s="135" t="n">
        <v>150000</v>
      </c>
      <c r="BJ117" s="135" t="n">
        <v>25000</v>
      </c>
      <c r="BK117" s="135" t="n">
        <v>5000</v>
      </c>
      <c r="BL117" s="110" t="n">
        <f aca="false">[3]PLANTS!J$113</f>
        <v>0</v>
      </c>
      <c r="BM117" s="111" t="n">
        <f aca="false">SUM(BH117:BL117)</f>
        <v>980000</v>
      </c>
      <c r="BN117" s="128" t="n">
        <v>620000</v>
      </c>
      <c r="BO117" s="128" t="n">
        <v>140000</v>
      </c>
      <c r="BP117" s="128" t="n">
        <f aca="false">BP$40+BQ117</f>
        <v>193909</v>
      </c>
      <c r="BQ117" s="128" t="n">
        <v>-30000</v>
      </c>
      <c r="BR117" s="53" t="n">
        <f aca="false">AT117</f>
        <v>200000</v>
      </c>
      <c r="BS117" s="53" t="n">
        <f aca="false">BJ117</f>
        <v>25000</v>
      </c>
      <c r="BT117" s="135" t="n">
        <v>70000</v>
      </c>
      <c r="BU117" s="53" t="n">
        <f aca="false">[3]PLANTS!M$113</f>
        <v>0</v>
      </c>
      <c r="BV117" s="107" t="n">
        <f aca="false">BV$40+BW117</f>
        <v>450187</v>
      </c>
      <c r="BW117" s="128" t="n">
        <v>-60000</v>
      </c>
      <c r="BX117" s="137" t="n">
        <v>25000</v>
      </c>
      <c r="BY117" s="53" t="n">
        <f aca="false">BN117+BO117+SUM(BR117:BT117)-BU117-BV117-BX117-BZ117-BP117</f>
        <v>203715</v>
      </c>
      <c r="BZ117" s="53" t="n">
        <f aca="false">J117</f>
        <v>182189</v>
      </c>
      <c r="CA117" s="108" t="n">
        <f aca="false">BU117+BV117+SUM(BX117:BZ117)</f>
        <v>861091</v>
      </c>
      <c r="CB117" s="112"/>
    </row>
    <row r="118" customFormat="false" ht="12.75" hidden="false" customHeight="false" outlineLevel="0" collapsed="false">
      <c r="A118" s="188" t="n">
        <f aca="false">A117+1</f>
        <v>37067</v>
      </c>
      <c r="B118" s="53" t="n">
        <f aca="false">B$40*(1+C118)+SUM(D118:E118)</f>
        <v>2838000</v>
      </c>
      <c r="C118" s="146" t="n">
        <v>0</v>
      </c>
      <c r="D118" s="135" t="n">
        <v>-259900</v>
      </c>
      <c r="E118" s="53" t="n">
        <f aca="false">[3]PLANTS!P$113</f>
        <v>0</v>
      </c>
      <c r="F118" s="53" t="n">
        <f aca="false">AR118</f>
        <v>536018</v>
      </c>
      <c r="G118" s="53" t="n">
        <f aca="false">BG118</f>
        <v>1175000</v>
      </c>
      <c r="H118" s="53" t="n">
        <f aca="false">BH118</f>
        <v>800000</v>
      </c>
      <c r="I118" s="135" t="n">
        <v>137000</v>
      </c>
      <c r="J118" s="128" t="n">
        <v>261176</v>
      </c>
      <c r="K118" s="135" t="n">
        <v>326000</v>
      </c>
      <c r="M118" s="135" t="n">
        <v>0</v>
      </c>
      <c r="N118" s="135" t="n">
        <v>267000</v>
      </c>
      <c r="O118" s="107" t="n">
        <f aca="false">SUM(I118:K118)</f>
        <v>724176</v>
      </c>
      <c r="P118" s="53" t="n">
        <f aca="false">SUM(F118:N118)</f>
        <v>3502194</v>
      </c>
      <c r="Q118" s="53" t="n">
        <f aca="false">P118-B118</f>
        <v>664194</v>
      </c>
      <c r="R118" s="111" t="n">
        <f aca="false">R117+Q118</f>
        <v>64534434</v>
      </c>
      <c r="S118" s="104" t="n">
        <f aca="false">S$40*(1+T118)+SUM(U118:V118)</f>
        <v>2125000</v>
      </c>
      <c r="T118" s="146" t="n">
        <v>0</v>
      </c>
      <c r="U118" s="135" t="n">
        <v>28333</v>
      </c>
      <c r="V118" s="53" t="n">
        <f aca="false">[3]PLANTS!S$113</f>
        <v>0</v>
      </c>
      <c r="W118" s="128" t="n">
        <v>40000</v>
      </c>
      <c r="X118" s="53" t="n">
        <f aca="false">K118</f>
        <v>326000</v>
      </c>
      <c r="Y118" s="135" t="n">
        <v>2000</v>
      </c>
      <c r="Z118" s="104" t="n">
        <f aca="false">S118+SUM(W118:Y118)</f>
        <v>2493000</v>
      </c>
      <c r="AA118" s="53" t="n">
        <f aca="false">AS118</f>
        <v>560000</v>
      </c>
      <c r="AB118" s="53" t="n">
        <f aca="false">BI118</f>
        <v>150000</v>
      </c>
      <c r="AC118" s="136" t="n">
        <f aca="false">BY118</f>
        <v>124728</v>
      </c>
      <c r="AD118" s="191" t="n">
        <f aca="false">SUM(AA118:AC118)</f>
        <v>834728</v>
      </c>
      <c r="AE118" s="135" t="n">
        <v>1812880</v>
      </c>
      <c r="AF118" s="135" t="n">
        <v>201000</v>
      </c>
      <c r="AG118" s="53" t="n">
        <f aca="false">SUM(AD118:AF118)</f>
        <v>2848608</v>
      </c>
      <c r="AH118" s="53" t="n">
        <f aca="false">AG118-Z118</f>
        <v>355608</v>
      </c>
      <c r="AI118" s="111" t="n">
        <f aca="false">AI117+AH118</f>
        <v>83237175</v>
      </c>
      <c r="AJ118" s="192" t="n">
        <v>2527596</v>
      </c>
      <c r="AK118" s="135" t="n">
        <v>2187858</v>
      </c>
      <c r="AL118" s="53" t="n">
        <f aca="false">AK118-SUM(AM118:AO118)</f>
        <v>140766</v>
      </c>
      <c r="AM118" s="135" t="n">
        <v>29738</v>
      </c>
      <c r="AN118" s="53" t="n">
        <f aca="false">[3]PLANTS!G$113</f>
        <v>0</v>
      </c>
      <c r="AO118" s="135" t="n">
        <v>2017354</v>
      </c>
      <c r="AP118" s="53" t="n">
        <f aca="false">AO118-SUM(AQ118:AT118)</f>
        <v>620293</v>
      </c>
      <c r="AQ118" s="135" t="n">
        <v>101043</v>
      </c>
      <c r="AR118" s="135" t="n">
        <v>536018</v>
      </c>
      <c r="AS118" s="192" t="n">
        <v>560000</v>
      </c>
      <c r="AT118" s="189" t="n">
        <v>200000</v>
      </c>
      <c r="AU118" s="150"/>
      <c r="AV118" s="135" t="n">
        <v>850000</v>
      </c>
      <c r="AW118" s="136" t="n">
        <f aca="false">AX118-AV118</f>
        <v>513941</v>
      </c>
      <c r="AX118" s="53" t="n">
        <f aca="false">BG118+SUM(AZ118:BE118)-BF118-AY118</f>
        <v>1363941</v>
      </c>
      <c r="AY118" s="128" t="n">
        <v>0</v>
      </c>
      <c r="AZ118" s="53" t="n">
        <f aca="false">[3]PLANTS!D$113</f>
        <v>0</v>
      </c>
      <c r="BA118" s="128" t="n">
        <v>130000</v>
      </c>
      <c r="BB118" s="128" t="n">
        <v>750000</v>
      </c>
      <c r="BC118" s="128"/>
      <c r="BD118" s="128" t="n">
        <v>0</v>
      </c>
      <c r="BE118" s="128" t="n">
        <v>70000</v>
      </c>
      <c r="BF118" s="53" t="n">
        <f aca="false">AL118+AP118</f>
        <v>761059</v>
      </c>
      <c r="BG118" s="133" t="n">
        <v>1175000</v>
      </c>
      <c r="BH118" s="135" t="n">
        <v>800000</v>
      </c>
      <c r="BI118" s="135" t="n">
        <v>150000</v>
      </c>
      <c r="BJ118" s="135" t="n">
        <v>25000</v>
      </c>
      <c r="BK118" s="135" t="n">
        <v>5000</v>
      </c>
      <c r="BL118" s="110" t="n">
        <f aca="false">[3]PLANTS!J$113</f>
        <v>0</v>
      </c>
      <c r="BM118" s="111" t="n">
        <f aca="false">SUM(BH118:BL118)</f>
        <v>980000</v>
      </c>
      <c r="BN118" s="128" t="n">
        <v>620000</v>
      </c>
      <c r="BO118" s="128" t="n">
        <v>140000</v>
      </c>
      <c r="BP118" s="128" t="n">
        <f aca="false">BP$40+BQ118</f>
        <v>193909</v>
      </c>
      <c r="BQ118" s="128" t="n">
        <v>-30000</v>
      </c>
      <c r="BR118" s="53" t="n">
        <f aca="false">AT118</f>
        <v>200000</v>
      </c>
      <c r="BS118" s="53" t="n">
        <f aca="false">BJ118</f>
        <v>25000</v>
      </c>
      <c r="BT118" s="135" t="n">
        <v>70000</v>
      </c>
      <c r="BU118" s="53" t="n">
        <f aca="false">[3]PLANTS!M$113</f>
        <v>0</v>
      </c>
      <c r="BV118" s="107" t="n">
        <f aca="false">BV$40+BW118</f>
        <v>450187</v>
      </c>
      <c r="BW118" s="128" t="n">
        <v>-60000</v>
      </c>
      <c r="BX118" s="137" t="n">
        <v>25000</v>
      </c>
      <c r="BY118" s="53" t="n">
        <f aca="false">BN118+BO118+SUM(BR118:BT118)-BU118-BV118-BX118-BZ118-BP118</f>
        <v>124728</v>
      </c>
      <c r="BZ118" s="53" t="n">
        <f aca="false">J118</f>
        <v>261176</v>
      </c>
      <c r="CA118" s="108" t="n">
        <f aca="false">BU118+BV118+SUM(BX118:BZ118)</f>
        <v>861091</v>
      </c>
      <c r="CB118" s="112"/>
    </row>
    <row r="119" customFormat="false" ht="12.75" hidden="false" customHeight="false" outlineLevel="0" collapsed="false">
      <c r="A119" s="188" t="n">
        <f aca="false">A118+1</f>
        <v>37068</v>
      </c>
      <c r="B119" s="53" t="n">
        <f aca="false">B$40*(1+C119)+SUM(D119:E119)</f>
        <v>2799000</v>
      </c>
      <c r="C119" s="146" t="n">
        <v>0</v>
      </c>
      <c r="D119" s="135" t="n">
        <v>-298900</v>
      </c>
      <c r="E119" s="53" t="n">
        <f aca="false">[3]PLANTS!P$113</f>
        <v>0</v>
      </c>
      <c r="F119" s="53" t="n">
        <f aca="false">AR119</f>
        <v>530568</v>
      </c>
      <c r="G119" s="53" t="n">
        <f aca="false">BG119</f>
        <v>1175000</v>
      </c>
      <c r="H119" s="53" t="n">
        <f aca="false">BH119</f>
        <v>800000</v>
      </c>
      <c r="I119" s="135" t="n">
        <v>132000</v>
      </c>
      <c r="J119" s="128" t="n">
        <v>271650</v>
      </c>
      <c r="K119" s="135" t="n">
        <v>337000</v>
      </c>
      <c r="M119" s="135" t="n">
        <v>0</v>
      </c>
      <c r="N119" s="135" t="n">
        <v>293000</v>
      </c>
      <c r="O119" s="107" t="n">
        <f aca="false">SUM(I119:K119)</f>
        <v>740650</v>
      </c>
      <c r="P119" s="53" t="n">
        <f aca="false">SUM(F119:N119)</f>
        <v>3539218</v>
      </c>
      <c r="Q119" s="53" t="n">
        <f aca="false">P119-B119</f>
        <v>740218</v>
      </c>
      <c r="R119" s="111" t="n">
        <f aca="false">R118+Q119</f>
        <v>65274652</v>
      </c>
      <c r="S119" s="104" t="n">
        <f aca="false">S$40*(1+T119)+SUM(U119:V119)</f>
        <v>2083000</v>
      </c>
      <c r="T119" s="146" t="n">
        <v>0</v>
      </c>
      <c r="U119" s="135" t="n">
        <v>-13667</v>
      </c>
      <c r="V119" s="53" t="n">
        <f aca="false">[3]PLANTS!S$113</f>
        <v>0</v>
      </c>
      <c r="W119" s="128" t="n">
        <v>42000</v>
      </c>
      <c r="X119" s="53" t="n">
        <f aca="false">K119</f>
        <v>337000</v>
      </c>
      <c r="Y119" s="135" t="n">
        <v>2000</v>
      </c>
      <c r="Z119" s="104" t="n">
        <f aca="false">S119+SUM(W119:Y119)</f>
        <v>2464000</v>
      </c>
      <c r="AA119" s="53" t="n">
        <f aca="false">AS119</f>
        <v>560000</v>
      </c>
      <c r="AB119" s="53" t="n">
        <f aca="false">BI119</f>
        <v>150000</v>
      </c>
      <c r="AC119" s="136" t="n">
        <f aca="false">BY119</f>
        <v>114254</v>
      </c>
      <c r="AD119" s="191" t="n">
        <f aca="false">SUM(AA119:AC119)</f>
        <v>824254</v>
      </c>
      <c r="AE119" s="135" t="n">
        <v>1852700</v>
      </c>
      <c r="AF119" s="135" t="n">
        <v>203000</v>
      </c>
      <c r="AG119" s="53" t="n">
        <f aca="false">SUM(AD119:AF119)</f>
        <v>2879954</v>
      </c>
      <c r="AH119" s="53" t="n">
        <f aca="false">AG119-Z119</f>
        <v>415954</v>
      </c>
      <c r="AI119" s="111" t="n">
        <f aca="false">AI118+AH119</f>
        <v>83653129</v>
      </c>
      <c r="AJ119" s="192" t="n">
        <v>2528685</v>
      </c>
      <c r="AK119" s="135" t="n">
        <v>2187148</v>
      </c>
      <c r="AL119" s="53" t="n">
        <f aca="false">AK119-SUM(AM119:AO119)</f>
        <v>138327</v>
      </c>
      <c r="AM119" s="135" t="n">
        <v>35722</v>
      </c>
      <c r="AN119" s="53" t="n">
        <f aca="false">[3]PLANTS!G$113</f>
        <v>0</v>
      </c>
      <c r="AO119" s="135" t="n">
        <v>2013099</v>
      </c>
      <c r="AP119" s="53" t="n">
        <f aca="false">AO119-SUM(AQ119:AT119)</f>
        <v>613929</v>
      </c>
      <c r="AQ119" s="135" t="n">
        <v>108602</v>
      </c>
      <c r="AR119" s="135" t="n">
        <v>530568</v>
      </c>
      <c r="AS119" s="192" t="n">
        <v>560000</v>
      </c>
      <c r="AT119" s="189" t="n">
        <v>200000</v>
      </c>
      <c r="AU119" s="150"/>
      <c r="AV119" s="135" t="n">
        <v>850000</v>
      </c>
      <c r="AW119" s="136" t="n">
        <f aca="false">AX119-AV119</f>
        <v>522744</v>
      </c>
      <c r="AX119" s="53" t="n">
        <f aca="false">BG119+SUM(AZ119:BE119)-BF119-AY119</f>
        <v>1372744</v>
      </c>
      <c r="AY119" s="128" t="n">
        <v>0</v>
      </c>
      <c r="AZ119" s="53" t="n">
        <f aca="false">[3]PLANTS!D$113</f>
        <v>0</v>
      </c>
      <c r="BA119" s="128" t="n">
        <v>130000</v>
      </c>
      <c r="BB119" s="128" t="n">
        <v>750000</v>
      </c>
      <c r="BC119" s="128"/>
      <c r="BD119" s="128" t="n">
        <v>0</v>
      </c>
      <c r="BE119" s="128" t="n">
        <v>70000</v>
      </c>
      <c r="BF119" s="53" t="n">
        <f aca="false">AL119+AP119</f>
        <v>752256</v>
      </c>
      <c r="BG119" s="133" t="n">
        <v>1175000</v>
      </c>
      <c r="BH119" s="135" t="n">
        <v>800000</v>
      </c>
      <c r="BI119" s="135" t="n">
        <v>150000</v>
      </c>
      <c r="BJ119" s="135" t="n">
        <v>25000</v>
      </c>
      <c r="BK119" s="135" t="n">
        <v>5000</v>
      </c>
      <c r="BL119" s="110" t="n">
        <f aca="false">[3]PLANTS!J$113</f>
        <v>0</v>
      </c>
      <c r="BM119" s="111" t="n">
        <f aca="false">SUM(BH119:BL119)</f>
        <v>980000</v>
      </c>
      <c r="BN119" s="128" t="n">
        <v>620000</v>
      </c>
      <c r="BO119" s="128" t="n">
        <v>140000</v>
      </c>
      <c r="BP119" s="128" t="n">
        <f aca="false">BP$40+BQ119</f>
        <v>193909</v>
      </c>
      <c r="BQ119" s="128" t="n">
        <v>-30000</v>
      </c>
      <c r="BR119" s="53" t="n">
        <f aca="false">AT119</f>
        <v>200000</v>
      </c>
      <c r="BS119" s="53" t="n">
        <f aca="false">BJ119</f>
        <v>25000</v>
      </c>
      <c r="BT119" s="135" t="n">
        <v>70000</v>
      </c>
      <c r="BU119" s="53" t="n">
        <f aca="false">[3]PLANTS!M$113</f>
        <v>0</v>
      </c>
      <c r="BV119" s="107" t="n">
        <f aca="false">BV$40+BW119</f>
        <v>450187</v>
      </c>
      <c r="BW119" s="128" t="n">
        <v>-60000</v>
      </c>
      <c r="BX119" s="137" t="n">
        <v>25000</v>
      </c>
      <c r="BY119" s="53" t="n">
        <f aca="false">BN119+BO119+SUM(BR119:BT119)-BU119-BV119-BX119-BZ119-BP119</f>
        <v>114254</v>
      </c>
      <c r="BZ119" s="53" t="n">
        <f aca="false">J119</f>
        <v>271650</v>
      </c>
      <c r="CA119" s="108" t="n">
        <f aca="false">BU119+BV119+SUM(BX119:BZ119)</f>
        <v>861091</v>
      </c>
      <c r="CB119" s="112"/>
    </row>
    <row r="120" customFormat="false" ht="12.75" hidden="false" customHeight="false" outlineLevel="0" collapsed="false">
      <c r="A120" s="188" t="n">
        <f aca="false">A119+1</f>
        <v>37069</v>
      </c>
      <c r="B120" s="53" t="n">
        <f aca="false">B$40*(1+C120)+SUM(D120:E120)</f>
        <v>2752000</v>
      </c>
      <c r="C120" s="146" t="n">
        <v>0</v>
      </c>
      <c r="D120" s="135" t="n">
        <v>-345900</v>
      </c>
      <c r="E120" s="53" t="n">
        <f aca="false">[3]PLANTS!P$113</f>
        <v>0</v>
      </c>
      <c r="F120" s="53" t="n">
        <f aca="false">AR120</f>
        <v>500000</v>
      </c>
      <c r="G120" s="53" t="n">
        <f aca="false">BG120</f>
        <v>1175000</v>
      </c>
      <c r="H120" s="53" t="n">
        <f aca="false">BH120</f>
        <v>800000</v>
      </c>
      <c r="I120" s="135" t="n">
        <v>151000</v>
      </c>
      <c r="J120" s="128" t="n">
        <v>292587</v>
      </c>
      <c r="K120" s="135" t="n">
        <v>337000</v>
      </c>
      <c r="M120" s="135" t="n">
        <v>0</v>
      </c>
      <c r="N120" s="135" t="n">
        <v>290000</v>
      </c>
      <c r="O120" s="107" t="n">
        <f aca="false">SUM(I120:K120)</f>
        <v>780587</v>
      </c>
      <c r="P120" s="53" t="n">
        <f aca="false">SUM(F120:N120)</f>
        <v>3545587</v>
      </c>
      <c r="Q120" s="53" t="n">
        <f aca="false">P120-B120</f>
        <v>793587</v>
      </c>
      <c r="R120" s="111" t="n">
        <f aca="false">R119+Q120</f>
        <v>66068239</v>
      </c>
      <c r="S120" s="104" t="n">
        <f aca="false">S$40*(1+T120)+SUM(U120:V120)</f>
        <v>2100000</v>
      </c>
      <c r="T120" s="146" t="n">
        <v>0</v>
      </c>
      <c r="U120" s="135" t="n">
        <v>3333</v>
      </c>
      <c r="V120" s="53" t="n">
        <f aca="false">[3]PLANTS!S$113</f>
        <v>0</v>
      </c>
      <c r="W120" s="128" t="n">
        <v>39000</v>
      </c>
      <c r="X120" s="53" t="n">
        <f aca="false">K120</f>
        <v>337000</v>
      </c>
      <c r="Y120" s="135" t="n">
        <v>2000</v>
      </c>
      <c r="Z120" s="104" t="n">
        <f aca="false">S120+SUM(W120:Y120)</f>
        <v>2478000</v>
      </c>
      <c r="AA120" s="53" t="n">
        <f aca="false">AS120</f>
        <v>560000</v>
      </c>
      <c r="AB120" s="53" t="n">
        <f aca="false">BI120</f>
        <v>150000</v>
      </c>
      <c r="AC120" s="136" t="n">
        <f aca="false">BY120</f>
        <v>93317</v>
      </c>
      <c r="AD120" s="191" t="n">
        <f aca="false">SUM(AA120:AC120)</f>
        <v>803317</v>
      </c>
      <c r="AE120" s="135" t="n">
        <v>1839260</v>
      </c>
      <c r="AF120" s="135" t="n">
        <v>199000</v>
      </c>
      <c r="AG120" s="53" t="n">
        <f aca="false">SUM(AD120:AF120)</f>
        <v>2841577</v>
      </c>
      <c r="AH120" s="53" t="n">
        <f aca="false">AG120-Z120</f>
        <v>363577</v>
      </c>
      <c r="AI120" s="111" t="n">
        <f aca="false">AI119+AH120</f>
        <v>84016706</v>
      </c>
      <c r="AJ120" s="192" t="n">
        <v>2666587</v>
      </c>
      <c r="AK120" s="135" t="n">
        <v>2190029</v>
      </c>
      <c r="AL120" s="53" t="n">
        <f aca="false">AK120-SUM(AM120:AO120)</f>
        <v>133622</v>
      </c>
      <c r="AM120" s="135" t="n">
        <v>41544</v>
      </c>
      <c r="AN120" s="53" t="n">
        <f aca="false">[3]PLANTS!G$113</f>
        <v>0</v>
      </c>
      <c r="AO120" s="135" t="n">
        <v>2014863</v>
      </c>
      <c r="AP120" s="53" t="n">
        <f aca="false">AO120-SUM(AQ120:AT120)</f>
        <v>630589</v>
      </c>
      <c r="AQ120" s="135" t="n">
        <v>124274</v>
      </c>
      <c r="AR120" s="135" t="n">
        <v>500000</v>
      </c>
      <c r="AS120" s="192" t="n">
        <v>560000</v>
      </c>
      <c r="AT120" s="189" t="n">
        <v>200000</v>
      </c>
      <c r="AU120" s="150"/>
      <c r="AV120" s="135" t="n">
        <v>850000</v>
      </c>
      <c r="AW120" s="136" t="n">
        <f aca="false">AX120-AV120</f>
        <v>510789</v>
      </c>
      <c r="AX120" s="53" t="n">
        <f aca="false">BG120+SUM(AZ120:BE120)-BF120-AY120</f>
        <v>1360789</v>
      </c>
      <c r="AY120" s="128" t="n">
        <v>0</v>
      </c>
      <c r="AZ120" s="53" t="n">
        <f aca="false">[3]PLANTS!D$113</f>
        <v>0</v>
      </c>
      <c r="BA120" s="128" t="n">
        <v>130000</v>
      </c>
      <c r="BB120" s="128" t="n">
        <v>750000</v>
      </c>
      <c r="BC120" s="128"/>
      <c r="BD120" s="128" t="n">
        <v>0</v>
      </c>
      <c r="BE120" s="128" t="n">
        <v>70000</v>
      </c>
      <c r="BF120" s="53" t="n">
        <f aca="false">AL120+AP120</f>
        <v>764211</v>
      </c>
      <c r="BG120" s="133" t="n">
        <v>1175000</v>
      </c>
      <c r="BH120" s="135" t="n">
        <v>800000</v>
      </c>
      <c r="BI120" s="135" t="n">
        <v>150000</v>
      </c>
      <c r="BJ120" s="135" t="n">
        <v>25000</v>
      </c>
      <c r="BK120" s="135" t="n">
        <v>5000</v>
      </c>
      <c r="BL120" s="110" t="n">
        <f aca="false">[3]PLANTS!J$113</f>
        <v>0</v>
      </c>
      <c r="BM120" s="111" t="n">
        <f aca="false">SUM(BH120:BL120)</f>
        <v>980000</v>
      </c>
      <c r="BN120" s="128" t="n">
        <v>620000</v>
      </c>
      <c r="BO120" s="128" t="n">
        <v>140000</v>
      </c>
      <c r="BP120" s="128" t="n">
        <f aca="false">BP$40+BQ120</f>
        <v>193909</v>
      </c>
      <c r="BQ120" s="128" t="n">
        <v>-30000</v>
      </c>
      <c r="BR120" s="53" t="n">
        <f aca="false">AT120</f>
        <v>200000</v>
      </c>
      <c r="BS120" s="53" t="n">
        <f aca="false">BJ120</f>
        <v>25000</v>
      </c>
      <c r="BT120" s="135" t="n">
        <v>70000</v>
      </c>
      <c r="BU120" s="53" t="n">
        <f aca="false">[3]PLANTS!M$113</f>
        <v>0</v>
      </c>
      <c r="BV120" s="107" t="n">
        <f aca="false">BV$40+BW120</f>
        <v>450187</v>
      </c>
      <c r="BW120" s="128" t="n">
        <v>-60000</v>
      </c>
      <c r="BX120" s="137" t="n">
        <v>25000</v>
      </c>
      <c r="BY120" s="53" t="n">
        <f aca="false">BN120+BO120+SUM(BR120:BT120)-BU120-BV120-BX120-BZ120-BP120</f>
        <v>93317</v>
      </c>
      <c r="BZ120" s="53" t="n">
        <f aca="false">J120</f>
        <v>292587</v>
      </c>
      <c r="CA120" s="108" t="n">
        <f aca="false">BU120+BV120+SUM(BX120:BZ120)</f>
        <v>861091</v>
      </c>
      <c r="CB120" s="112"/>
    </row>
    <row r="121" customFormat="false" ht="12.75" hidden="false" customHeight="false" outlineLevel="0" collapsed="false">
      <c r="A121" s="188" t="n">
        <f aca="false">A120+1</f>
        <v>37070</v>
      </c>
      <c r="B121" s="53" t="n">
        <f aca="false">B$40*(1+C121)+SUM(D121:E121)</f>
        <v>2859000</v>
      </c>
      <c r="C121" s="146" t="n">
        <v>0</v>
      </c>
      <c r="D121" s="135" t="n">
        <v>-238900</v>
      </c>
      <c r="E121" s="53" t="n">
        <f aca="false">[3]PLANTS!P$113</f>
        <v>0</v>
      </c>
      <c r="F121" s="53" t="n">
        <f aca="false">AR121</f>
        <v>500000</v>
      </c>
      <c r="G121" s="53" t="n">
        <f aca="false">BG121</f>
        <v>1175000</v>
      </c>
      <c r="H121" s="53" t="n">
        <f aca="false">BH121</f>
        <v>800000</v>
      </c>
      <c r="I121" s="135" t="n">
        <v>145000</v>
      </c>
      <c r="J121" s="128" t="n">
        <v>292036</v>
      </c>
      <c r="K121" s="135" t="n">
        <v>339000</v>
      </c>
      <c r="M121" s="135" t="n">
        <v>0</v>
      </c>
      <c r="N121" s="135" t="n">
        <v>283000</v>
      </c>
      <c r="O121" s="107" t="n">
        <f aca="false">SUM(I121:K121)</f>
        <v>776036</v>
      </c>
      <c r="P121" s="53" t="n">
        <f aca="false">SUM(F121:N121)</f>
        <v>3534036</v>
      </c>
      <c r="Q121" s="53" t="n">
        <f aca="false">P121-B121</f>
        <v>675036</v>
      </c>
      <c r="R121" s="111" t="n">
        <f aca="false">R120+Q121</f>
        <v>66743275</v>
      </c>
      <c r="S121" s="104" t="n">
        <f aca="false">S$40*(1+T121)+SUM(U121:V121)</f>
        <v>2093000</v>
      </c>
      <c r="T121" s="146" t="n">
        <v>0</v>
      </c>
      <c r="U121" s="135" t="n">
        <v>-3667</v>
      </c>
      <c r="V121" s="53" t="n">
        <f aca="false">[3]PLANTS!S$113</f>
        <v>0</v>
      </c>
      <c r="W121" s="128" t="n">
        <v>39000</v>
      </c>
      <c r="X121" s="53" t="n">
        <f aca="false">K121</f>
        <v>339000</v>
      </c>
      <c r="Y121" s="135" t="n">
        <v>2000</v>
      </c>
      <c r="Z121" s="104" t="n">
        <f aca="false">S121+SUM(W121:Y121)</f>
        <v>2473000</v>
      </c>
      <c r="AA121" s="53" t="n">
        <f aca="false">AS121</f>
        <v>560000</v>
      </c>
      <c r="AB121" s="53" t="n">
        <f aca="false">BI121</f>
        <v>150000</v>
      </c>
      <c r="AC121" s="136" t="n">
        <f aca="false">BY121</f>
        <v>93868</v>
      </c>
      <c r="AD121" s="191" t="n">
        <f aca="false">SUM(AA121:AC121)</f>
        <v>803868</v>
      </c>
      <c r="AE121" s="135" t="n">
        <v>1808080</v>
      </c>
      <c r="AF121" s="135" t="n">
        <v>201000</v>
      </c>
      <c r="AG121" s="53" t="n">
        <f aca="false">SUM(AD121:AF121)</f>
        <v>2812948</v>
      </c>
      <c r="AH121" s="53" t="n">
        <f aca="false">AG121-Z121</f>
        <v>339948</v>
      </c>
      <c r="AI121" s="111" t="n">
        <f aca="false">AI120+AH121</f>
        <v>84356654</v>
      </c>
      <c r="AJ121" s="192" t="n">
        <v>2708098</v>
      </c>
      <c r="AK121" s="135" t="n">
        <v>2190029</v>
      </c>
      <c r="AL121" s="53" t="n">
        <f aca="false">AK121-SUM(AM121:AO121)</f>
        <v>137946</v>
      </c>
      <c r="AM121" s="135" t="n">
        <v>40211</v>
      </c>
      <c r="AN121" s="53" t="n">
        <f aca="false">[3]PLANTS!G$113</f>
        <v>0</v>
      </c>
      <c r="AO121" s="135" t="n">
        <v>2011872</v>
      </c>
      <c r="AP121" s="53" t="n">
        <f aca="false">AO121-SUM(AQ121:AT121)</f>
        <v>633284</v>
      </c>
      <c r="AQ121" s="135" t="n">
        <v>118588</v>
      </c>
      <c r="AR121" s="135" t="n">
        <v>500000</v>
      </c>
      <c r="AS121" s="192" t="n">
        <v>560000</v>
      </c>
      <c r="AT121" s="189" t="n">
        <v>200000</v>
      </c>
      <c r="AU121" s="150"/>
      <c r="AV121" s="135" t="n">
        <v>850000</v>
      </c>
      <c r="AW121" s="136" t="n">
        <f aca="false">AX121-AV121</f>
        <v>503770</v>
      </c>
      <c r="AX121" s="53" t="n">
        <f aca="false">BG121+SUM(AZ121:BE121)-BF121-AY121</f>
        <v>1353770</v>
      </c>
      <c r="AY121" s="128" t="n">
        <v>0</v>
      </c>
      <c r="AZ121" s="53" t="n">
        <f aca="false">[3]PLANTS!D$113</f>
        <v>0</v>
      </c>
      <c r="BA121" s="128" t="n">
        <v>130000</v>
      </c>
      <c r="BB121" s="128" t="n">
        <v>750000</v>
      </c>
      <c r="BC121" s="128"/>
      <c r="BD121" s="128" t="n">
        <v>0</v>
      </c>
      <c r="BE121" s="128" t="n">
        <v>70000</v>
      </c>
      <c r="BF121" s="53" t="n">
        <f aca="false">AL121+AP121</f>
        <v>771230</v>
      </c>
      <c r="BG121" s="133" t="n">
        <v>1175000</v>
      </c>
      <c r="BH121" s="135" t="n">
        <v>800000</v>
      </c>
      <c r="BI121" s="135" t="n">
        <v>150000</v>
      </c>
      <c r="BJ121" s="135" t="n">
        <v>25000</v>
      </c>
      <c r="BK121" s="135" t="n">
        <v>5000</v>
      </c>
      <c r="BL121" s="110" t="n">
        <f aca="false">[3]PLANTS!J$113</f>
        <v>0</v>
      </c>
      <c r="BM121" s="111" t="n">
        <f aca="false">SUM(BH121:BL121)</f>
        <v>980000</v>
      </c>
      <c r="BN121" s="128" t="n">
        <v>620000</v>
      </c>
      <c r="BO121" s="128" t="n">
        <v>140000</v>
      </c>
      <c r="BP121" s="128" t="n">
        <f aca="false">BP$40+BQ121</f>
        <v>193909</v>
      </c>
      <c r="BQ121" s="128" t="n">
        <v>-30000</v>
      </c>
      <c r="BR121" s="53" t="n">
        <f aca="false">AT121</f>
        <v>200000</v>
      </c>
      <c r="BS121" s="53" t="n">
        <f aca="false">BJ121</f>
        <v>25000</v>
      </c>
      <c r="BT121" s="135" t="n">
        <v>70000</v>
      </c>
      <c r="BU121" s="53" t="n">
        <f aca="false">[3]PLANTS!M$113</f>
        <v>0</v>
      </c>
      <c r="BV121" s="107" t="n">
        <f aca="false">BV$40+BW121</f>
        <v>450187</v>
      </c>
      <c r="BW121" s="128" t="n">
        <v>-60000</v>
      </c>
      <c r="BX121" s="137" t="n">
        <v>25000</v>
      </c>
      <c r="BY121" s="53" t="n">
        <f aca="false">BN121+BO121+SUM(BR121:BT121)-BU121-BV121-BX121-BZ121-BP121</f>
        <v>93868</v>
      </c>
      <c r="BZ121" s="53" t="n">
        <f aca="false">J121</f>
        <v>292036</v>
      </c>
      <c r="CA121" s="108" t="n">
        <f aca="false">BU121+BV121+SUM(BX121:BZ121)</f>
        <v>861091</v>
      </c>
      <c r="CB121" s="112"/>
    </row>
    <row r="122" customFormat="false" ht="12.75" hidden="false" customHeight="false" outlineLevel="0" collapsed="false">
      <c r="A122" s="188" t="n">
        <f aca="false">A121+1</f>
        <v>37071</v>
      </c>
      <c r="B122" s="53" t="n">
        <f aca="false">B$40*(1+C122)+SUM(D122:E122)</f>
        <v>3023000</v>
      </c>
      <c r="C122" s="146" t="n">
        <v>0</v>
      </c>
      <c r="D122" s="135" t="n">
        <v>-74900</v>
      </c>
      <c r="E122" s="53" t="n">
        <f aca="false">[3]PLANTS!P$113</f>
        <v>0</v>
      </c>
      <c r="F122" s="53" t="n">
        <f aca="false">AR122</f>
        <v>500000</v>
      </c>
      <c r="G122" s="53" t="n">
        <f aca="false">BG122</f>
        <v>1175000</v>
      </c>
      <c r="H122" s="53" t="n">
        <f aca="false">BH122</f>
        <v>800000</v>
      </c>
      <c r="I122" s="135" t="n">
        <v>150000</v>
      </c>
      <c r="J122" s="128" t="n">
        <v>217760</v>
      </c>
      <c r="K122" s="135" t="n">
        <v>349000</v>
      </c>
      <c r="M122" s="135" t="n">
        <v>0</v>
      </c>
      <c r="N122" s="135" t="n">
        <v>285000</v>
      </c>
      <c r="O122" s="107" t="n">
        <f aca="false">SUM(I122:K122)</f>
        <v>716760</v>
      </c>
      <c r="P122" s="53" t="n">
        <f aca="false">SUM(F122:N122)</f>
        <v>3476760</v>
      </c>
      <c r="Q122" s="53" t="n">
        <f aca="false">P122-B122</f>
        <v>453760</v>
      </c>
      <c r="R122" s="111" t="n">
        <f aca="false">R121+Q122</f>
        <v>67197035</v>
      </c>
      <c r="S122" s="104" t="n">
        <f aca="false">S$40*(1+T122)+SUM(U122:V122)</f>
        <v>1986000</v>
      </c>
      <c r="T122" s="146" t="n">
        <v>0</v>
      </c>
      <c r="U122" s="135" t="n">
        <v>-110667</v>
      </c>
      <c r="V122" s="53" t="n">
        <f aca="false">[3]PLANTS!S$113</f>
        <v>0</v>
      </c>
      <c r="W122" s="128" t="n">
        <v>39000</v>
      </c>
      <c r="X122" s="53" t="n">
        <f aca="false">K122</f>
        <v>349000</v>
      </c>
      <c r="Y122" s="135" t="n">
        <v>2000</v>
      </c>
      <c r="Z122" s="104" t="n">
        <f aca="false">S122+SUM(W122:Y122)</f>
        <v>2376000</v>
      </c>
      <c r="AA122" s="53" t="n">
        <f aca="false">AS122</f>
        <v>560000</v>
      </c>
      <c r="AB122" s="53" t="n">
        <f aca="false">BI122</f>
        <v>150000</v>
      </c>
      <c r="AC122" s="136" t="n">
        <f aca="false">BY122</f>
        <v>168144</v>
      </c>
      <c r="AD122" s="191" t="n">
        <f aca="false">SUM(AA122:AC122)</f>
        <v>878144</v>
      </c>
      <c r="AE122" s="135" t="n">
        <v>1811100</v>
      </c>
      <c r="AF122" s="135" t="n">
        <v>202000</v>
      </c>
      <c r="AG122" s="53" t="n">
        <f aca="false">SUM(AD122:AF122)</f>
        <v>2891244</v>
      </c>
      <c r="AH122" s="53" t="n">
        <f aca="false">AG122-Z122</f>
        <v>515244</v>
      </c>
      <c r="AI122" s="111" t="n">
        <f aca="false">AI121+AH122</f>
        <v>84871898</v>
      </c>
      <c r="AJ122" s="192" t="n">
        <v>2463978</v>
      </c>
      <c r="AK122" s="135" t="n">
        <v>2190029</v>
      </c>
      <c r="AL122" s="53" t="n">
        <f aca="false">AK122-SUM(AM122:AO122)</f>
        <v>136239</v>
      </c>
      <c r="AM122" s="135" t="n">
        <v>39568</v>
      </c>
      <c r="AN122" s="53" t="n">
        <f aca="false">[3]PLANTS!G$113</f>
        <v>0</v>
      </c>
      <c r="AO122" s="135" t="n">
        <v>2014222</v>
      </c>
      <c r="AP122" s="53" t="n">
        <f aca="false">AO122-SUM(AQ122:AT122)</f>
        <v>649823</v>
      </c>
      <c r="AQ122" s="135" t="n">
        <v>104399</v>
      </c>
      <c r="AR122" s="135" t="n">
        <v>500000</v>
      </c>
      <c r="AS122" s="192" t="n">
        <v>560000</v>
      </c>
      <c r="AT122" s="189" t="n">
        <v>200000</v>
      </c>
      <c r="AU122" s="150"/>
      <c r="AV122" s="135" t="n">
        <v>850000</v>
      </c>
      <c r="AW122" s="136" t="n">
        <f aca="false">AX122-AV122</f>
        <v>488938</v>
      </c>
      <c r="AX122" s="53" t="n">
        <f aca="false">BG122+SUM(AZ122:BE122)-BF122-AY122</f>
        <v>1338938</v>
      </c>
      <c r="AY122" s="128" t="n">
        <v>0</v>
      </c>
      <c r="AZ122" s="53" t="n">
        <f aca="false">[3]PLANTS!D$113</f>
        <v>0</v>
      </c>
      <c r="BA122" s="128" t="n">
        <v>130000</v>
      </c>
      <c r="BB122" s="128" t="n">
        <v>750000</v>
      </c>
      <c r="BC122" s="128"/>
      <c r="BD122" s="128" t="n">
        <v>0</v>
      </c>
      <c r="BE122" s="128" t="n">
        <v>70000</v>
      </c>
      <c r="BF122" s="53" t="n">
        <f aca="false">AL122+AP122</f>
        <v>786062</v>
      </c>
      <c r="BG122" s="133" t="n">
        <v>1175000</v>
      </c>
      <c r="BH122" s="135" t="n">
        <v>800000</v>
      </c>
      <c r="BI122" s="135" t="n">
        <v>150000</v>
      </c>
      <c r="BJ122" s="135" t="n">
        <v>25000</v>
      </c>
      <c r="BK122" s="135" t="n">
        <v>5000</v>
      </c>
      <c r="BL122" s="110" t="n">
        <f aca="false">[3]PLANTS!J$113</f>
        <v>0</v>
      </c>
      <c r="BM122" s="111" t="n">
        <f aca="false">SUM(BH122:BL122)</f>
        <v>980000</v>
      </c>
      <c r="BN122" s="128" t="n">
        <v>620000</v>
      </c>
      <c r="BO122" s="128" t="n">
        <v>140000</v>
      </c>
      <c r="BP122" s="128" t="n">
        <f aca="false">BP$40+BQ122</f>
        <v>193909</v>
      </c>
      <c r="BQ122" s="128" t="n">
        <v>-30000</v>
      </c>
      <c r="BR122" s="53" t="n">
        <f aca="false">AT122</f>
        <v>200000</v>
      </c>
      <c r="BS122" s="53" t="n">
        <f aca="false">BJ122</f>
        <v>25000</v>
      </c>
      <c r="BT122" s="135" t="n">
        <v>70000</v>
      </c>
      <c r="BU122" s="53" t="n">
        <f aca="false">[3]PLANTS!M$113</f>
        <v>0</v>
      </c>
      <c r="BV122" s="107" t="n">
        <f aca="false">BV$40+BW122</f>
        <v>450187</v>
      </c>
      <c r="BW122" s="128" t="n">
        <v>-60000</v>
      </c>
      <c r="BX122" s="137" t="n">
        <v>25000</v>
      </c>
      <c r="BY122" s="53" t="n">
        <f aca="false">BN122+BO122+SUM(BR122:BT122)-BU122-BV122-BX122-BZ122-BP122</f>
        <v>168144</v>
      </c>
      <c r="BZ122" s="53" t="n">
        <f aca="false">J122</f>
        <v>217760</v>
      </c>
      <c r="CA122" s="108" t="n">
        <f aca="false">BU122+BV122+SUM(BX122:BZ122)</f>
        <v>861091</v>
      </c>
      <c r="CB122" s="112"/>
    </row>
    <row r="123" customFormat="false" ht="12.75" hidden="false" customHeight="false" outlineLevel="0" collapsed="false">
      <c r="A123" s="188" t="n">
        <f aca="false">A122+1</f>
        <v>37072</v>
      </c>
      <c r="B123" s="53" t="n">
        <f aca="false">B$40*(1+C123)+SUM(D123:E123)</f>
        <v>2870000</v>
      </c>
      <c r="C123" s="146" t="n">
        <v>0</v>
      </c>
      <c r="D123" s="135" t="n">
        <v>-227900</v>
      </c>
      <c r="E123" s="53" t="n">
        <f aca="false">[3]PLANTS!P$113</f>
        <v>0</v>
      </c>
      <c r="F123" s="53" t="n">
        <f aca="false">AR123</f>
        <v>500000</v>
      </c>
      <c r="G123" s="53" t="n">
        <f aca="false">BG123</f>
        <v>1175000</v>
      </c>
      <c r="H123" s="53" t="n">
        <f aca="false">BH123</f>
        <v>800000</v>
      </c>
      <c r="I123" s="135" t="n">
        <v>135000</v>
      </c>
      <c r="J123" s="128" t="n">
        <v>272661</v>
      </c>
      <c r="K123" s="135" t="n">
        <v>340000</v>
      </c>
      <c r="M123" s="135" t="n">
        <v>0</v>
      </c>
      <c r="N123" s="135" t="n">
        <v>279000</v>
      </c>
      <c r="O123" s="107" t="n">
        <f aca="false">SUM(I123:K123)</f>
        <v>747661</v>
      </c>
      <c r="P123" s="53" t="n">
        <f aca="false">SUM(F123:N123)</f>
        <v>3501661</v>
      </c>
      <c r="Q123" s="53" t="n">
        <f aca="false">P123-B123</f>
        <v>631661</v>
      </c>
      <c r="R123" s="111" t="n">
        <f aca="false">R122+Q123</f>
        <v>67828696</v>
      </c>
      <c r="S123" s="104" t="n">
        <f aca="false">S$40*(1+T123)+SUM(U123:V123)</f>
        <v>1939000</v>
      </c>
      <c r="T123" s="146" t="n">
        <v>0</v>
      </c>
      <c r="U123" s="135" t="n">
        <v>-157667</v>
      </c>
      <c r="V123" s="53" t="n">
        <f aca="false">[3]PLANTS!S$113</f>
        <v>0</v>
      </c>
      <c r="W123" s="128" t="n">
        <v>36000</v>
      </c>
      <c r="X123" s="53" t="n">
        <f aca="false">K123</f>
        <v>340000</v>
      </c>
      <c r="Y123" s="135" t="n">
        <v>2000</v>
      </c>
      <c r="Z123" s="104" t="n">
        <f aca="false">S123+SUM(W123:Y123)</f>
        <v>2317000</v>
      </c>
      <c r="AA123" s="53" t="n">
        <f aca="false">AS123</f>
        <v>560000</v>
      </c>
      <c r="AB123" s="53" t="n">
        <f aca="false">BI123</f>
        <v>150000</v>
      </c>
      <c r="AC123" s="136" t="n">
        <f aca="false">BY123</f>
        <v>113243</v>
      </c>
      <c r="AD123" s="191" t="n">
        <f aca="false">SUM(AA123:AC123)</f>
        <v>823243</v>
      </c>
      <c r="AE123" s="135" t="n">
        <v>1713550</v>
      </c>
      <c r="AF123" s="135" t="n">
        <v>199000</v>
      </c>
      <c r="AG123" s="53" t="n">
        <f aca="false">SUM(AD123:AF123)</f>
        <v>2735793</v>
      </c>
      <c r="AH123" s="53" t="n">
        <f aca="false">AG123-Z123</f>
        <v>418793</v>
      </c>
      <c r="AI123" s="111" t="n">
        <f aca="false">AI122+AH123</f>
        <v>85290691</v>
      </c>
      <c r="AJ123" s="192" t="n">
        <v>2629244</v>
      </c>
      <c r="AK123" s="135" t="n">
        <v>2190621</v>
      </c>
      <c r="AL123" s="53" t="n">
        <f aca="false">AK123-SUM(AM123:AO123)</f>
        <v>133677</v>
      </c>
      <c r="AM123" s="135" t="n">
        <v>32078</v>
      </c>
      <c r="AN123" s="53" t="n">
        <f aca="false">[3]PLANTS!G$113</f>
        <v>0</v>
      </c>
      <c r="AO123" s="135" t="n">
        <v>2024866</v>
      </c>
      <c r="AP123" s="53" t="n">
        <f aca="false">AO123-SUM(AQ123:AT123)</f>
        <v>655668</v>
      </c>
      <c r="AQ123" s="135" t="n">
        <v>109198</v>
      </c>
      <c r="AR123" s="135" t="n">
        <v>500000</v>
      </c>
      <c r="AS123" s="192" t="n">
        <v>560000</v>
      </c>
      <c r="AT123" s="189" t="n">
        <v>200000</v>
      </c>
      <c r="AU123" s="150"/>
      <c r="AV123" s="135" t="n">
        <v>850000</v>
      </c>
      <c r="AW123" s="136" t="n">
        <f aca="false">AX123-AV123</f>
        <v>485655</v>
      </c>
      <c r="AX123" s="53" t="n">
        <f aca="false">BG123+SUM(AZ123:BE123)-BF123-AY123</f>
        <v>1335655</v>
      </c>
      <c r="AY123" s="128" t="n">
        <v>0</v>
      </c>
      <c r="AZ123" s="53" t="n">
        <f aca="false">[3]PLANTS!D$113</f>
        <v>0</v>
      </c>
      <c r="BA123" s="128" t="n">
        <v>130000</v>
      </c>
      <c r="BB123" s="128" t="n">
        <v>750000</v>
      </c>
      <c r="BC123" s="128"/>
      <c r="BD123" s="128" t="n">
        <v>0</v>
      </c>
      <c r="BE123" s="128" t="n">
        <v>70000</v>
      </c>
      <c r="BF123" s="53" t="n">
        <f aca="false">AL123+AP123</f>
        <v>789345</v>
      </c>
      <c r="BG123" s="133" t="n">
        <v>1175000</v>
      </c>
      <c r="BH123" s="135" t="n">
        <v>800000</v>
      </c>
      <c r="BI123" s="135" t="n">
        <v>150000</v>
      </c>
      <c r="BJ123" s="135" t="n">
        <v>25000</v>
      </c>
      <c r="BK123" s="135" t="n">
        <v>5000</v>
      </c>
      <c r="BL123" s="110" t="n">
        <f aca="false">[3]PLANTS!J$113</f>
        <v>0</v>
      </c>
      <c r="BM123" s="111" t="n">
        <f aca="false">SUM(BH123:BL123)</f>
        <v>980000</v>
      </c>
      <c r="BN123" s="128" t="n">
        <v>620000</v>
      </c>
      <c r="BO123" s="128" t="n">
        <v>140000</v>
      </c>
      <c r="BP123" s="128" t="n">
        <f aca="false">BP$40+BQ123</f>
        <v>193909</v>
      </c>
      <c r="BQ123" s="128" t="n">
        <v>-30000</v>
      </c>
      <c r="BR123" s="53" t="n">
        <f aca="false">AT123</f>
        <v>200000</v>
      </c>
      <c r="BS123" s="53" t="n">
        <f aca="false">BJ123</f>
        <v>25000</v>
      </c>
      <c r="BT123" s="135" t="n">
        <v>70000</v>
      </c>
      <c r="BU123" s="53" t="n">
        <f aca="false">[3]PLANTS!M$113</f>
        <v>0</v>
      </c>
      <c r="BV123" s="107" t="n">
        <f aca="false">BV$40+BW123</f>
        <v>450187</v>
      </c>
      <c r="BW123" s="128" t="n">
        <v>-60000</v>
      </c>
      <c r="BX123" s="137" t="n">
        <v>25000</v>
      </c>
      <c r="BY123" s="53" t="n">
        <f aca="false">BN123+BO123+SUM(BR123:BT123)-BU123-BV123-BX123-BZ123-BP123</f>
        <v>113243</v>
      </c>
      <c r="BZ123" s="53" t="n">
        <f aca="false">J123</f>
        <v>272661</v>
      </c>
      <c r="CA123" s="108" t="n">
        <f aca="false">BU123+BV123+SUM(BX123:BZ123)</f>
        <v>861091</v>
      </c>
      <c r="CB123" s="112"/>
    </row>
    <row r="124" customFormat="false" ht="12.75" hidden="false" customHeight="false" outlineLevel="0" collapsed="false">
      <c r="A124" s="193" t="s">
        <v>211</v>
      </c>
      <c r="B124" s="186" t="n">
        <f aca="false">AVERAGE(B94:B123)</f>
        <v>2714100</v>
      </c>
      <c r="C124" s="186" t="n">
        <f aca="false">AVERAGE(C94:C123)</f>
        <v>0</v>
      </c>
      <c r="D124" s="186" t="n">
        <f aca="false">AVERAGE(D94:D123)</f>
        <v>-383800</v>
      </c>
      <c r="E124" s="186" t="n">
        <f aca="false">AVERAGE(E94:E123)</f>
        <v>0</v>
      </c>
      <c r="F124" s="186" t="n">
        <f aca="false">AVERAGE(F94:F123)</f>
        <v>483142.2</v>
      </c>
      <c r="G124" s="186" t="n">
        <f aca="false">AVERAGE(G94:G123)</f>
        <v>1100403.13333333</v>
      </c>
      <c r="H124" s="186" t="n">
        <f aca="false">AVERAGE(H94:H123)</f>
        <v>769837.466666667</v>
      </c>
      <c r="I124" s="186" t="n">
        <f aca="false">AVERAGE(I94:I123)</f>
        <v>137533.333333333</v>
      </c>
      <c r="J124" s="186" t="n">
        <f aca="false">AVERAGE(J94:J123)</f>
        <v>301073.733333333</v>
      </c>
      <c r="K124" s="186" t="n">
        <f aca="false">AVERAGE(K94:K123)</f>
        <v>304600</v>
      </c>
      <c r="L124" s="186"/>
      <c r="M124" s="186" t="n">
        <f aca="false">AVERAGE(M94:M123)</f>
        <v>0</v>
      </c>
      <c r="N124" s="186" t="n">
        <f aca="false">AVERAGE(N94:N123)</f>
        <v>277866.666666667</v>
      </c>
      <c r="O124" s="186" t="n">
        <f aca="false">AVERAGE(O94:O123)</f>
        <v>743207.066666667</v>
      </c>
      <c r="P124" s="186" t="n">
        <f aca="false">AVERAGE(P94:P123)</f>
        <v>3374456.53333333</v>
      </c>
      <c r="Q124" s="186" t="n">
        <f aca="false">AVERAGE(Q94:Q123)</f>
        <v>660356.533333333</v>
      </c>
      <c r="R124" s="186" t="n">
        <f aca="false">R123</f>
        <v>67828696</v>
      </c>
      <c r="S124" s="186" t="n">
        <f aca="false">AVERAGE(S94:S123)</f>
        <v>2036333.33333333</v>
      </c>
      <c r="T124" s="186" t="n">
        <f aca="false">AVERAGE(T94:T123)</f>
        <v>0</v>
      </c>
      <c r="U124" s="186" t="n">
        <f aca="false">AVERAGE(U94:U123)</f>
        <v>-60333.6666666667</v>
      </c>
      <c r="V124" s="186" t="n">
        <f aca="false">AVERAGE(V94:V123)</f>
        <v>0</v>
      </c>
      <c r="W124" s="186" t="n">
        <f aca="false">AVERAGE(W94:W123)</f>
        <v>39033.3333333333</v>
      </c>
      <c r="X124" s="186" t="n">
        <f aca="false">AVERAGE(X94:X123)</f>
        <v>304600</v>
      </c>
      <c r="Y124" s="186" t="n">
        <f aca="false">AVERAGE(Y94:Y123)</f>
        <v>2133.33333333333</v>
      </c>
      <c r="Z124" s="186" t="n">
        <f aca="false">AVERAGE(Z94:Z123)</f>
        <v>2382100</v>
      </c>
      <c r="AA124" s="186" t="n">
        <f aca="false">AVERAGE(AA94:AA123)</f>
        <v>639862.533333333</v>
      </c>
      <c r="AB124" s="186" t="n">
        <f aca="false">AVERAGE(AB94:AB123)</f>
        <v>125678.066666667</v>
      </c>
      <c r="AC124" s="186" t="n">
        <f aca="false">AVERAGE(AC94:AC123)</f>
        <v>85479.2333333333</v>
      </c>
      <c r="AD124" s="186" t="n">
        <f aca="false">AVERAGE(AD94:AD123)</f>
        <v>851019.833333333</v>
      </c>
      <c r="AE124" s="186" t="n">
        <f aca="false">AVERAGE(AE94:AE123)</f>
        <v>1742453.83333333</v>
      </c>
      <c r="AF124" s="186" t="n">
        <f aca="false">AVERAGE(AF94:AF123)</f>
        <v>212033.333333333</v>
      </c>
      <c r="AG124" s="186" t="n">
        <f aca="false">AVERAGE(AG94:AG123)</f>
        <v>2805507</v>
      </c>
      <c r="AH124" s="186" t="n">
        <f aca="false">AVERAGE(AH94:AH123)</f>
        <v>423407</v>
      </c>
      <c r="AI124" s="186" t="n">
        <f aca="false">AI123</f>
        <v>85290691</v>
      </c>
      <c r="AJ124" s="186" t="n">
        <f aca="false">AVERAGE(AJ94:AJ123)</f>
        <v>2492137.76666667</v>
      </c>
      <c r="AK124" s="186" t="n">
        <f aca="false">AVERAGE(AK94:AK123)</f>
        <v>2132437.03333333</v>
      </c>
      <c r="AL124" s="186" t="n">
        <f aca="false">AVERAGE(AL94:AL123)</f>
        <v>140983.9</v>
      </c>
      <c r="AM124" s="186" t="n">
        <f aca="false">AVERAGE(AM94:AM123)</f>
        <v>37947.6666666667</v>
      </c>
      <c r="AN124" s="186" t="n">
        <f aca="false">AVERAGE(AN94:AN123)</f>
        <v>0</v>
      </c>
      <c r="AO124" s="186" t="n">
        <f aca="false">AVERAGE(AO94:AO123)</f>
        <v>1953505.46666667</v>
      </c>
      <c r="AP124" s="186" t="n">
        <f aca="false">AVERAGE(AP94:AP123)</f>
        <v>532884.566666667</v>
      </c>
      <c r="AQ124" s="186" t="n">
        <f aca="false">AVERAGE(AQ94:AQ123)</f>
        <v>102898.9</v>
      </c>
      <c r="AR124" s="186" t="n">
        <f aca="false">AVERAGE(AR94:AR123)</f>
        <v>483142.2</v>
      </c>
      <c r="AS124" s="186" t="n">
        <f aca="false">AVERAGE(AS94:AS123)</f>
        <v>639862.533333333</v>
      </c>
      <c r="AT124" s="186" t="n">
        <f aca="false">AVERAGE(AT94:AT123)</f>
        <v>194717.266666667</v>
      </c>
      <c r="AU124" s="186"/>
      <c r="AV124" s="186" t="n">
        <f aca="false">AVERAGE(AV94:AV123)</f>
        <v>825829.633333333</v>
      </c>
      <c r="AW124" s="186" t="n">
        <f aca="false">AVERAGE(AW94:AW123)</f>
        <v>494889.9</v>
      </c>
      <c r="AX124" s="186" t="n">
        <f aca="false">AVERAGE(AX94:AX123)</f>
        <v>1320719.53333333</v>
      </c>
      <c r="AY124" s="186" t="n">
        <f aca="false">AVERAGE(AY94:AY123)</f>
        <v>0</v>
      </c>
      <c r="AZ124" s="186" t="n">
        <f aca="false">AVERAGE(AZ94:AZ123)</f>
        <v>0</v>
      </c>
      <c r="BA124" s="186" t="n">
        <f aca="false">AVERAGE(BA94:BA123)</f>
        <v>130429.766666667</v>
      </c>
      <c r="BB124" s="186" t="n">
        <f aca="false">AVERAGE(BB94:BB123)</f>
        <v>694984.2</v>
      </c>
      <c r="BC124" s="186"/>
      <c r="BD124" s="186" t="n">
        <f aca="false">AVERAGE(BD94:BD123)</f>
        <v>0</v>
      </c>
      <c r="BE124" s="186" t="n">
        <f aca="false">AVERAGE(BE94:BE123)</f>
        <v>68770.9</v>
      </c>
      <c r="BF124" s="186" t="n">
        <f aca="false">AVERAGE(BF94:BF123)</f>
        <v>673868.466666667</v>
      </c>
      <c r="BG124" s="186" t="n">
        <f aca="false">AVERAGE(BG94:BG123)</f>
        <v>1100403.13333333</v>
      </c>
      <c r="BH124" s="186" t="n">
        <f aca="false">AVERAGE(BH94:BH123)</f>
        <v>769837.466666667</v>
      </c>
      <c r="BI124" s="186" t="n">
        <f aca="false">AVERAGE(BI94:BI123)</f>
        <v>125678.066666667</v>
      </c>
      <c r="BJ124" s="186" t="n">
        <f aca="false">AVERAGE(BJ94:BJ123)</f>
        <v>30152.3666666667</v>
      </c>
      <c r="BK124" s="186" t="n">
        <f aca="false">AVERAGE(BK94:BK123)</f>
        <v>4470.4</v>
      </c>
      <c r="BL124" s="186" t="n">
        <f aca="false">AVERAGE(BL94:BL123)</f>
        <v>0</v>
      </c>
      <c r="BM124" s="186" t="n">
        <f aca="false">AVERAGE(BM94:BM123)</f>
        <v>930138.3</v>
      </c>
      <c r="BN124" s="186" t="n">
        <f aca="false">AVERAGE(BN94:BN123)</f>
        <v>620649.7</v>
      </c>
      <c r="BO124" s="186" t="n">
        <f aca="false">AVERAGE(BO94:BO123)</f>
        <v>150464.133333333</v>
      </c>
      <c r="BP124" s="186" t="n">
        <f aca="false">AVERAGE(BP94:BP123)</f>
        <v>190312.666666667</v>
      </c>
      <c r="BQ124" s="186" t="n">
        <f aca="false">AVERAGE(BQ94:BQ123)</f>
        <v>-33596.3333333333</v>
      </c>
      <c r="BR124" s="186" t="n">
        <f aca="false">AVERAGE(BR94:BR123)</f>
        <v>194717.266666667</v>
      </c>
      <c r="BS124" s="186" t="n">
        <f aca="false">AVERAGE(BS94:BS123)</f>
        <v>30152.3666666667</v>
      </c>
      <c r="BT124" s="186" t="n">
        <f aca="false">AVERAGE(BT94:BT123)</f>
        <v>65351.1666666667</v>
      </c>
      <c r="BU124" s="186" t="n">
        <f aca="false">AVERAGE(BU94:BU123)</f>
        <v>0</v>
      </c>
      <c r="BV124" s="186" t="n">
        <f aca="false">AVERAGE(BV94:BV123)</f>
        <v>457025.333333333</v>
      </c>
      <c r="BW124" s="186" t="n">
        <f aca="false">AVERAGE(BW94:BW123)</f>
        <v>-53161.6666666667</v>
      </c>
      <c r="BX124" s="186" t="n">
        <f aca="false">AVERAGE(BX94:BX123)</f>
        <v>27443.6666666667</v>
      </c>
      <c r="BY124" s="186" t="n">
        <f aca="false">AVERAGE(BY94:BY123)</f>
        <v>85479.2333333333</v>
      </c>
      <c r="BZ124" s="186" t="n">
        <f aca="false">AVERAGE(BZ94:BZ123)</f>
        <v>301073.733333333</v>
      </c>
      <c r="CA124" s="186" t="n">
        <f aca="false">AVERAGE(CA94:CA123)</f>
        <v>871021.966666667</v>
      </c>
      <c r="CB124" s="112"/>
    </row>
    <row r="125" customFormat="false" ht="12.75" hidden="false" customHeight="false" outlineLevel="0" collapsed="false">
      <c r="A125" s="194"/>
    </row>
    <row r="126" customFormat="false" ht="12.75" hidden="false" customHeight="false" outlineLevel="0" collapsed="false">
      <c r="A126" s="194"/>
    </row>
    <row r="127" customFormat="false" ht="18.75" hidden="false" customHeight="false" outlineLevel="0" collapsed="false">
      <c r="A127" s="194"/>
      <c r="S127" s="195"/>
      <c r="T127" s="196" t="s">
        <v>212</v>
      </c>
      <c r="U127" s="197" t="s">
        <v>213</v>
      </c>
      <c r="V127" s="197" t="s">
        <v>146</v>
      </c>
      <c r="W127" s="197" t="s">
        <v>147</v>
      </c>
      <c r="X127" s="198" t="s">
        <v>108</v>
      </c>
      <c r="Y127" s="196" t="s">
        <v>214</v>
      </c>
      <c r="Z127" s="197" t="s">
        <v>215</v>
      </c>
      <c r="AA127" s="197" t="s">
        <v>216</v>
      </c>
      <c r="AB127" s="197" t="s">
        <v>217</v>
      </c>
      <c r="AC127" s="197" t="s">
        <v>218</v>
      </c>
      <c r="AD127" s="197" t="s">
        <v>146</v>
      </c>
      <c r="AE127" s="198" t="s">
        <v>108</v>
      </c>
      <c r="AF127" s="196" t="s">
        <v>219</v>
      </c>
      <c r="AG127" s="199" t="s">
        <v>216</v>
      </c>
      <c r="AH127" s="199" t="s">
        <v>217</v>
      </c>
      <c r="AI127" s="199" t="s">
        <v>218</v>
      </c>
      <c r="AJ127" s="200" t="s">
        <v>220</v>
      </c>
      <c r="AK127" s="199" t="s">
        <v>214</v>
      </c>
      <c r="AL127" s="199" t="s">
        <v>221</v>
      </c>
      <c r="AM127" s="201" t="s">
        <v>222</v>
      </c>
      <c r="AN127" s="202" t="s">
        <v>223</v>
      </c>
      <c r="AO127" s="199" t="s">
        <v>224</v>
      </c>
      <c r="AP127" s="199" t="s">
        <v>225</v>
      </c>
      <c r="AQ127" s="199" t="s">
        <v>226</v>
      </c>
      <c r="AR127" s="199" t="s">
        <v>227</v>
      </c>
      <c r="AS127" s="197" t="s">
        <v>228</v>
      </c>
      <c r="AT127" s="199" t="s">
        <v>229</v>
      </c>
      <c r="AU127" s="199"/>
      <c r="AV127" s="199" t="s">
        <v>230</v>
      </c>
      <c r="AW127" s="198" t="s">
        <v>108</v>
      </c>
      <c r="AX127" s="202" t="s">
        <v>231</v>
      </c>
      <c r="AY127" s="197" t="s">
        <v>232</v>
      </c>
      <c r="AZ127" s="198" t="s">
        <v>108</v>
      </c>
      <c r="BA127" s="202" t="s">
        <v>233</v>
      </c>
    </row>
    <row r="128" customFormat="false" ht="12.75" hidden="false" customHeight="false" outlineLevel="0" collapsed="false">
      <c r="A128" s="194"/>
      <c r="S128" s="203" t="n">
        <v>37165</v>
      </c>
      <c r="T128" s="204" t="s">
        <v>54</v>
      </c>
      <c r="U128" s="205" t="s">
        <v>54</v>
      </c>
      <c r="V128" s="205" t="s">
        <v>54</v>
      </c>
      <c r="W128" s="205" t="s">
        <v>54</v>
      </c>
      <c r="X128" s="206" t="n">
        <v>0</v>
      </c>
      <c r="Y128" s="204" t="s">
        <v>54</v>
      </c>
      <c r="Z128" s="205" t="s">
        <v>54</v>
      </c>
      <c r="AA128" s="205" t="s">
        <v>54</v>
      </c>
      <c r="AB128" s="205" t="s">
        <v>54</v>
      </c>
      <c r="AC128" s="205" t="s">
        <v>54</v>
      </c>
      <c r="AD128" s="205" t="s">
        <v>54</v>
      </c>
      <c r="AE128" s="206" t="n">
        <v>0</v>
      </c>
      <c r="AF128" s="204" t="n">
        <v>0</v>
      </c>
      <c r="AG128" s="205" t="s">
        <v>54</v>
      </c>
      <c r="AH128" s="205" t="s">
        <v>54</v>
      </c>
      <c r="AI128" s="205" t="s">
        <v>54</v>
      </c>
      <c r="AJ128" s="205" t="n">
        <v>0</v>
      </c>
      <c r="AK128" s="205" t="s">
        <v>54</v>
      </c>
      <c r="AL128" s="205" t="s">
        <v>54</v>
      </c>
      <c r="AM128" s="207" t="s">
        <v>54</v>
      </c>
      <c r="AN128" s="204" t="n">
        <v>0</v>
      </c>
      <c r="AO128" s="205" t="s">
        <v>54</v>
      </c>
      <c r="AP128" s="205" t="s">
        <v>54</v>
      </c>
      <c r="AQ128" s="205" t="s">
        <v>54</v>
      </c>
      <c r="AR128" s="205" t="s">
        <v>54</v>
      </c>
      <c r="AS128" s="205" t="n">
        <v>0</v>
      </c>
      <c r="AT128" s="205" t="s">
        <v>54</v>
      </c>
      <c r="AU128" s="205"/>
      <c r="AV128" s="205" t="s">
        <v>54</v>
      </c>
      <c r="AW128" s="206" t="n">
        <v>0</v>
      </c>
      <c r="AX128" s="204" t="n">
        <v>0</v>
      </c>
      <c r="AY128" s="205" t="n">
        <v>0</v>
      </c>
      <c r="AZ128" s="206" t="n">
        <v>0</v>
      </c>
      <c r="BA128" s="204" t="s">
        <v>54</v>
      </c>
    </row>
    <row r="129" customFormat="false" ht="12.75" hidden="false" customHeight="false" outlineLevel="0" collapsed="false">
      <c r="S129" s="208" t="n">
        <v>36373</v>
      </c>
      <c r="T129" s="209" t="n">
        <v>1901036</v>
      </c>
      <c r="U129" s="210" t="n">
        <v>38071</v>
      </c>
      <c r="V129" s="210" t="n">
        <v>272071</v>
      </c>
      <c r="W129" s="210" t="n">
        <v>4000</v>
      </c>
      <c r="X129" s="211" t="n">
        <v>2215178</v>
      </c>
      <c r="Y129" s="209" t="n">
        <v>1788821</v>
      </c>
      <c r="Z129" s="210" t="n">
        <v>134179</v>
      </c>
      <c r="AA129" s="210" t="n">
        <v>6321</v>
      </c>
      <c r="AB129" s="210" t="n">
        <v>26321</v>
      </c>
      <c r="AC129" s="210" t="n">
        <v>213286</v>
      </c>
      <c r="AD129" s="210" t="n">
        <v>4179</v>
      </c>
      <c r="AE129" s="211" t="n">
        <v>2173107</v>
      </c>
      <c r="AF129" s="209" t="n">
        <v>245928</v>
      </c>
      <c r="AG129" s="210" t="n">
        <v>6321</v>
      </c>
      <c r="AH129" s="210" t="n">
        <v>26321</v>
      </c>
      <c r="AI129" s="210" t="n">
        <v>213286</v>
      </c>
      <c r="AJ129" s="210" t="n">
        <v>1520929</v>
      </c>
      <c r="AK129" s="210" t="n">
        <v>1788821</v>
      </c>
      <c r="AL129" s="210" t="n">
        <v>4179</v>
      </c>
      <c r="AM129" s="212" t="n">
        <v>-272071</v>
      </c>
      <c r="AN129" s="209" t="n">
        <v>-114500</v>
      </c>
      <c r="AO129" s="210" t="n">
        <v>31536</v>
      </c>
      <c r="AP129" s="210" t="n">
        <v>-146036</v>
      </c>
      <c r="AQ129" s="210" t="s">
        <v>54</v>
      </c>
      <c r="AR129" s="210" t="s">
        <v>54</v>
      </c>
      <c r="AS129" s="210" t="n">
        <v>43750</v>
      </c>
      <c r="AT129" s="210" t="n">
        <v>52929</v>
      </c>
      <c r="AU129" s="210"/>
      <c r="AV129" s="210" t="n">
        <v>-9179</v>
      </c>
      <c r="AW129" s="211" t="n">
        <v>-70750</v>
      </c>
      <c r="AX129" s="209" t="s">
        <v>54</v>
      </c>
      <c r="AY129" s="210" t="s">
        <v>54</v>
      </c>
      <c r="AZ129" s="211" t="n">
        <v>0</v>
      </c>
      <c r="BA129" s="209" t="n">
        <v>7821</v>
      </c>
    </row>
    <row r="130" customFormat="false" ht="12.75" hidden="false" customHeight="false" outlineLevel="0" collapsed="false">
      <c r="S130" s="208" t="n">
        <v>36404</v>
      </c>
      <c r="T130" s="209" t="n">
        <v>1983586</v>
      </c>
      <c r="U130" s="210" t="n">
        <v>40241</v>
      </c>
      <c r="V130" s="210" t="n">
        <v>269862</v>
      </c>
      <c r="W130" s="210" t="n">
        <v>4103</v>
      </c>
      <c r="X130" s="211" t="n">
        <v>2297792</v>
      </c>
      <c r="Y130" s="209" t="n">
        <v>1851897</v>
      </c>
      <c r="Z130" s="210" t="n">
        <v>131759</v>
      </c>
      <c r="AA130" s="210" t="n">
        <v>19655</v>
      </c>
      <c r="AB130" s="210" t="n">
        <v>75414</v>
      </c>
      <c r="AC130" s="210" t="n">
        <v>305207</v>
      </c>
      <c r="AD130" s="210" t="n">
        <v>10069</v>
      </c>
      <c r="AE130" s="211" t="n">
        <v>2394001</v>
      </c>
      <c r="AF130" s="209" t="n">
        <v>400276</v>
      </c>
      <c r="AG130" s="210" t="n">
        <v>19655</v>
      </c>
      <c r="AH130" s="210" t="n">
        <v>75414</v>
      </c>
      <c r="AI130" s="210" t="n">
        <v>305207</v>
      </c>
      <c r="AJ130" s="210" t="n">
        <v>1592104</v>
      </c>
      <c r="AK130" s="210" t="n">
        <v>1851897</v>
      </c>
      <c r="AL130" s="210" t="n">
        <v>10069</v>
      </c>
      <c r="AM130" s="212" t="n">
        <v>-269862</v>
      </c>
      <c r="AN130" s="209" t="n">
        <v>29000</v>
      </c>
      <c r="AO130" s="210" t="n">
        <v>85310</v>
      </c>
      <c r="AP130" s="210" t="n">
        <v>-56310</v>
      </c>
      <c r="AQ130" s="210" t="s">
        <v>54</v>
      </c>
      <c r="AR130" s="210" t="s">
        <v>54</v>
      </c>
      <c r="AS130" s="210" t="n">
        <v>40345</v>
      </c>
      <c r="AT130" s="210" t="n">
        <v>41897</v>
      </c>
      <c r="AU130" s="210"/>
      <c r="AV130" s="210" t="n">
        <v>-1552</v>
      </c>
      <c r="AW130" s="211" t="n">
        <v>69345</v>
      </c>
      <c r="AX130" s="209" t="s">
        <v>54</v>
      </c>
      <c r="AY130" s="210" t="s">
        <v>54</v>
      </c>
      <c r="AZ130" s="211" t="n">
        <v>0</v>
      </c>
      <c r="BA130" s="209" t="n">
        <v>-5862</v>
      </c>
    </row>
    <row r="131" customFormat="false" ht="12.75" hidden="false" customHeight="false" outlineLevel="0" collapsed="false">
      <c r="S131" s="208" t="n">
        <v>36434</v>
      </c>
      <c r="T131" s="209" t="n">
        <v>2175452</v>
      </c>
      <c r="U131" s="210" t="n">
        <v>42355</v>
      </c>
      <c r="V131" s="210" t="n">
        <v>213839</v>
      </c>
      <c r="W131" s="210" t="n">
        <v>7161</v>
      </c>
      <c r="X131" s="211" t="n">
        <v>2438807</v>
      </c>
      <c r="Y131" s="209" t="n">
        <v>1840387</v>
      </c>
      <c r="Z131" s="210" t="n">
        <v>139935</v>
      </c>
      <c r="AA131" s="210" t="n">
        <v>65355</v>
      </c>
      <c r="AB131" s="210" t="n">
        <v>125097</v>
      </c>
      <c r="AC131" s="210" t="n">
        <v>393516</v>
      </c>
      <c r="AD131" s="210" t="n">
        <v>16323</v>
      </c>
      <c r="AE131" s="211" t="n">
        <v>2580613</v>
      </c>
      <c r="AF131" s="209" t="n">
        <v>583968</v>
      </c>
      <c r="AG131" s="210" t="n">
        <v>65355</v>
      </c>
      <c r="AH131" s="210" t="n">
        <v>125097</v>
      </c>
      <c r="AI131" s="210" t="n">
        <v>393516</v>
      </c>
      <c r="AJ131" s="210" t="n">
        <v>1642871</v>
      </c>
      <c r="AK131" s="210" t="n">
        <v>1840387</v>
      </c>
      <c r="AL131" s="210" t="n">
        <v>16323</v>
      </c>
      <c r="AM131" s="212" t="n">
        <v>-213839</v>
      </c>
      <c r="AN131" s="209" t="n">
        <v>72516</v>
      </c>
      <c r="AO131" s="210" t="n">
        <v>91968</v>
      </c>
      <c r="AP131" s="210" t="n">
        <v>-19452</v>
      </c>
      <c r="AQ131" s="210" t="s">
        <v>54</v>
      </c>
      <c r="AR131" s="210" t="s">
        <v>54</v>
      </c>
      <c r="AS131" s="210" t="n">
        <v>8258</v>
      </c>
      <c r="AT131" s="210" t="n">
        <v>18903</v>
      </c>
      <c r="AU131" s="210"/>
      <c r="AV131" s="210" t="n">
        <v>-10645</v>
      </c>
      <c r="AW131" s="211" t="n">
        <v>80774</v>
      </c>
      <c r="AX131" s="209" t="s">
        <v>54</v>
      </c>
      <c r="AY131" s="210" t="n">
        <v>0</v>
      </c>
      <c r="AZ131" s="211" t="n">
        <v>0</v>
      </c>
      <c r="BA131" s="209" t="n">
        <v>13935</v>
      </c>
    </row>
    <row r="132" customFormat="false" ht="12.75" hidden="false" customHeight="false" outlineLevel="0" collapsed="false">
      <c r="S132" s="208" t="n">
        <v>36465</v>
      </c>
      <c r="T132" s="209" t="n">
        <v>2223552</v>
      </c>
      <c r="U132" s="210" t="n">
        <v>41828</v>
      </c>
      <c r="V132" s="210" t="n">
        <v>142138</v>
      </c>
      <c r="W132" s="210" t="n">
        <v>12241</v>
      </c>
      <c r="X132" s="211" t="n">
        <v>2419759</v>
      </c>
      <c r="Y132" s="209" t="n">
        <v>1751724</v>
      </c>
      <c r="Z132" s="210" t="n">
        <v>138862</v>
      </c>
      <c r="AA132" s="210" t="n">
        <v>110828</v>
      </c>
      <c r="AB132" s="210" t="n">
        <v>162621</v>
      </c>
      <c r="AC132" s="210" t="n">
        <v>328517</v>
      </c>
      <c r="AD132" s="210" t="n">
        <v>30207</v>
      </c>
      <c r="AE132" s="211" t="n">
        <v>2522759</v>
      </c>
      <c r="AF132" s="209" t="n">
        <v>601966</v>
      </c>
      <c r="AG132" s="210" t="n">
        <v>110828</v>
      </c>
      <c r="AH132" s="210" t="n">
        <v>162621</v>
      </c>
      <c r="AI132" s="210" t="n">
        <v>328517</v>
      </c>
      <c r="AJ132" s="210" t="n">
        <v>1639793</v>
      </c>
      <c r="AK132" s="210" t="n">
        <v>1751724</v>
      </c>
      <c r="AL132" s="210" t="n">
        <v>30207</v>
      </c>
      <c r="AM132" s="212" t="n">
        <v>-142138</v>
      </c>
      <c r="AN132" s="209" t="n">
        <v>31241</v>
      </c>
      <c r="AO132" s="210" t="n">
        <v>67034</v>
      </c>
      <c r="AP132" s="210" t="n">
        <v>-35793</v>
      </c>
      <c r="AQ132" s="210" t="s">
        <v>54</v>
      </c>
      <c r="AR132" s="210" t="s">
        <v>54</v>
      </c>
      <c r="AS132" s="210" t="n">
        <v>10552</v>
      </c>
      <c r="AT132" s="210" t="n">
        <v>23759</v>
      </c>
      <c r="AU132" s="210"/>
      <c r="AV132" s="210" t="n">
        <v>-13207</v>
      </c>
      <c r="AW132" s="211" t="n">
        <v>41793</v>
      </c>
      <c r="AX132" s="209" t="n">
        <v>0</v>
      </c>
      <c r="AY132" s="210" t="n">
        <v>0</v>
      </c>
      <c r="AZ132" s="211" t="n">
        <v>0</v>
      </c>
      <c r="BA132" s="209" t="n">
        <v>-9483</v>
      </c>
    </row>
    <row r="133" customFormat="false" ht="12.75" hidden="false" customHeight="false" outlineLevel="0" collapsed="false">
      <c r="S133" s="208" t="n">
        <v>36495</v>
      </c>
      <c r="T133" s="209" t="n">
        <v>2764258</v>
      </c>
      <c r="U133" s="210" t="n">
        <v>43323</v>
      </c>
      <c r="V133" s="210" t="n">
        <v>154516</v>
      </c>
      <c r="W133" s="210" t="n">
        <v>18903</v>
      </c>
      <c r="X133" s="211" t="n">
        <v>2981000</v>
      </c>
      <c r="Y133" s="209" t="n">
        <v>1727290</v>
      </c>
      <c r="Z133" s="210" t="n">
        <v>151129</v>
      </c>
      <c r="AA133" s="210" t="n">
        <v>169097</v>
      </c>
      <c r="AB133" s="210" t="n">
        <v>183000</v>
      </c>
      <c r="AC133" s="210" t="n">
        <v>353387</v>
      </c>
      <c r="AD133" s="210" t="n">
        <v>28903</v>
      </c>
      <c r="AE133" s="211" t="n">
        <v>2612806</v>
      </c>
      <c r="AF133" s="209" t="n">
        <v>705484</v>
      </c>
      <c r="AG133" s="210" t="n">
        <v>169097</v>
      </c>
      <c r="AH133" s="210" t="n">
        <v>183000</v>
      </c>
      <c r="AI133" s="210" t="n">
        <v>353387</v>
      </c>
      <c r="AJ133" s="210" t="n">
        <v>1601677</v>
      </c>
      <c r="AK133" s="210" t="n">
        <v>1727290</v>
      </c>
      <c r="AL133" s="210" t="n">
        <v>28903</v>
      </c>
      <c r="AM133" s="212" t="n">
        <v>-154516</v>
      </c>
      <c r="AN133" s="209" t="n">
        <v>-309161</v>
      </c>
      <c r="AO133" s="210" t="n">
        <v>35194</v>
      </c>
      <c r="AP133" s="210" t="n">
        <v>-344355</v>
      </c>
      <c r="AQ133" s="210" t="s">
        <v>54</v>
      </c>
      <c r="AR133" s="210" t="s">
        <v>54</v>
      </c>
      <c r="AS133" s="210" t="n">
        <v>-87161</v>
      </c>
      <c r="AT133" s="210" t="n">
        <v>3097</v>
      </c>
      <c r="AU133" s="210"/>
      <c r="AV133" s="210" t="n">
        <v>-90258</v>
      </c>
      <c r="AW133" s="211" t="n">
        <v>-396322</v>
      </c>
      <c r="AX133" s="209" t="n">
        <v>0</v>
      </c>
      <c r="AY133" s="210" t="n">
        <v>0</v>
      </c>
      <c r="AZ133" s="211" t="n">
        <v>0</v>
      </c>
      <c r="BA133" s="209" t="n">
        <v>-16871</v>
      </c>
    </row>
    <row r="134" customFormat="false" ht="12.75" hidden="false" customHeight="false" outlineLevel="0" collapsed="false">
      <c r="S134" s="208" t="n">
        <v>36526</v>
      </c>
      <c r="T134" s="209" t="n">
        <v>2630774</v>
      </c>
      <c r="U134" s="210" t="n">
        <v>41452</v>
      </c>
      <c r="V134" s="210" t="n">
        <v>108194</v>
      </c>
      <c r="W134" s="210" t="n">
        <v>16000</v>
      </c>
      <c r="X134" s="211" t="n">
        <v>2796420</v>
      </c>
      <c r="Y134" s="209" t="n">
        <v>1680452</v>
      </c>
      <c r="Z134" s="210" t="n">
        <v>153065</v>
      </c>
      <c r="AA134" s="210" t="n">
        <v>104419</v>
      </c>
      <c r="AB134" s="210" t="n">
        <v>134774</v>
      </c>
      <c r="AC134" s="210" t="n">
        <v>327516</v>
      </c>
      <c r="AD134" s="210" t="n">
        <v>33581</v>
      </c>
      <c r="AE134" s="211" t="n">
        <v>2433807</v>
      </c>
      <c r="AF134" s="209" t="n">
        <v>566709</v>
      </c>
      <c r="AG134" s="210" t="n">
        <v>104419</v>
      </c>
      <c r="AH134" s="210" t="n">
        <v>134774</v>
      </c>
      <c r="AI134" s="210" t="n">
        <v>327516</v>
      </c>
      <c r="AJ134" s="210" t="n">
        <v>1605839</v>
      </c>
      <c r="AK134" s="210" t="n">
        <v>1680452</v>
      </c>
      <c r="AL134" s="210" t="n">
        <v>33581</v>
      </c>
      <c r="AM134" s="212" t="n">
        <v>-108194</v>
      </c>
      <c r="AN134" s="209" t="n">
        <v>-361581</v>
      </c>
      <c r="AO134" s="210" t="n">
        <v>123677</v>
      </c>
      <c r="AP134" s="210" t="n">
        <v>-485258</v>
      </c>
      <c r="AQ134" s="210" t="s">
        <v>54</v>
      </c>
      <c r="AR134" s="210" t="s">
        <v>54</v>
      </c>
      <c r="AS134" s="210" t="n">
        <v>-71065</v>
      </c>
      <c r="AT134" s="210" t="n">
        <v>52129</v>
      </c>
      <c r="AU134" s="210"/>
      <c r="AV134" s="210" t="n">
        <v>-123194</v>
      </c>
      <c r="AW134" s="211" t="n">
        <v>-432646</v>
      </c>
      <c r="AX134" s="209" t="n">
        <v>0</v>
      </c>
      <c r="AY134" s="210" t="n">
        <v>0</v>
      </c>
      <c r="AZ134" s="211" t="n">
        <v>0</v>
      </c>
      <c r="BA134" s="209" t="n">
        <v>18806</v>
      </c>
    </row>
    <row r="135" customFormat="false" ht="12.75" hidden="false" customHeight="false" outlineLevel="0" collapsed="false">
      <c r="S135" s="208" t="n">
        <v>36557</v>
      </c>
      <c r="T135" s="209" t="n">
        <v>2454207</v>
      </c>
      <c r="U135" s="210" t="n">
        <v>41172</v>
      </c>
      <c r="V135" s="210" t="n">
        <v>177828</v>
      </c>
      <c r="W135" s="210" t="n">
        <v>15897</v>
      </c>
      <c r="X135" s="211" t="n">
        <v>2689104</v>
      </c>
      <c r="Y135" s="209" t="n">
        <v>1744103</v>
      </c>
      <c r="Z135" s="210" t="n">
        <v>157586</v>
      </c>
      <c r="AA135" s="210" t="n">
        <v>154724</v>
      </c>
      <c r="AB135" s="210" t="n">
        <v>134759</v>
      </c>
      <c r="AC135" s="210" t="n">
        <v>285345</v>
      </c>
      <c r="AD135" s="210" t="n">
        <v>24414</v>
      </c>
      <c r="AE135" s="211" t="n">
        <v>2500931</v>
      </c>
      <c r="AF135" s="209" t="n">
        <v>574828</v>
      </c>
      <c r="AG135" s="210" t="n">
        <v>154724</v>
      </c>
      <c r="AH135" s="210" t="n">
        <v>134759</v>
      </c>
      <c r="AI135" s="210" t="n">
        <v>285345</v>
      </c>
      <c r="AJ135" s="210" t="n">
        <v>1590689</v>
      </c>
      <c r="AK135" s="210" t="n">
        <v>1744103</v>
      </c>
      <c r="AL135" s="210" t="n">
        <v>24414</v>
      </c>
      <c r="AM135" s="212" t="n">
        <v>-177828</v>
      </c>
      <c r="AN135" s="209" t="n">
        <v>-254966</v>
      </c>
      <c r="AO135" s="210" t="n">
        <v>240655</v>
      </c>
      <c r="AP135" s="210" t="n">
        <v>-495621</v>
      </c>
      <c r="AQ135" s="210" t="s">
        <v>54</v>
      </c>
      <c r="AR135" s="210" t="s">
        <v>54</v>
      </c>
      <c r="AS135" s="210" t="n">
        <v>-21103</v>
      </c>
      <c r="AT135" s="210" t="n">
        <v>68552</v>
      </c>
      <c r="AU135" s="210"/>
      <c r="AV135" s="210" t="n">
        <v>-89655</v>
      </c>
      <c r="AW135" s="211" t="n">
        <v>-276069</v>
      </c>
      <c r="AX135" s="209" t="n">
        <v>0</v>
      </c>
      <c r="AY135" s="210" t="n">
        <v>0</v>
      </c>
      <c r="AZ135" s="211" t="n">
        <v>0</v>
      </c>
      <c r="BA135" s="209" t="n">
        <v>18379</v>
      </c>
    </row>
    <row r="136" customFormat="false" ht="12.75" hidden="false" customHeight="false" outlineLevel="0" collapsed="false">
      <c r="S136" s="208" t="n">
        <v>36586</v>
      </c>
      <c r="T136" s="209" t="n">
        <v>2118097</v>
      </c>
      <c r="U136" s="210" t="n">
        <v>41677</v>
      </c>
      <c r="V136" s="210" t="n">
        <v>201903</v>
      </c>
      <c r="W136" s="210" t="n">
        <v>13000</v>
      </c>
      <c r="X136" s="211" t="n">
        <v>2374677</v>
      </c>
      <c r="Y136" s="209" t="n">
        <v>1790839</v>
      </c>
      <c r="Z136" s="210" t="n">
        <v>160484</v>
      </c>
      <c r="AA136" s="210" t="n">
        <v>143516</v>
      </c>
      <c r="AB136" s="210" t="n">
        <v>179000</v>
      </c>
      <c r="AC136" s="210" t="n">
        <v>256774</v>
      </c>
      <c r="AD136" s="210" t="n">
        <v>22484</v>
      </c>
      <c r="AE136" s="211" t="n">
        <v>2553097</v>
      </c>
      <c r="AF136" s="209" t="n">
        <v>579290</v>
      </c>
      <c r="AG136" s="210" t="n">
        <v>143516</v>
      </c>
      <c r="AH136" s="210" t="n">
        <v>179000</v>
      </c>
      <c r="AI136" s="210" t="n">
        <v>256774</v>
      </c>
      <c r="AJ136" s="210" t="n">
        <v>1611420</v>
      </c>
      <c r="AK136" s="210" t="n">
        <v>1790839</v>
      </c>
      <c r="AL136" s="210" t="n">
        <v>22484</v>
      </c>
      <c r="AM136" s="212" t="n">
        <v>-201903</v>
      </c>
      <c r="AN136" s="209" t="n">
        <v>88387</v>
      </c>
      <c r="AO136" s="210" t="n">
        <v>355613</v>
      </c>
      <c r="AP136" s="210" t="n">
        <v>-267226</v>
      </c>
      <c r="AQ136" s="210" t="s">
        <v>54</v>
      </c>
      <c r="AR136" s="210" t="s">
        <v>54</v>
      </c>
      <c r="AS136" s="210" t="n">
        <v>47451</v>
      </c>
      <c r="AT136" s="210" t="n">
        <v>85290</v>
      </c>
      <c r="AU136" s="210"/>
      <c r="AV136" s="210" t="n">
        <v>-37839</v>
      </c>
      <c r="AW136" s="211" t="n">
        <v>135838</v>
      </c>
      <c r="AX136" s="209" t="n">
        <v>0</v>
      </c>
      <c r="AY136" s="210" t="n">
        <v>0</v>
      </c>
      <c r="AZ136" s="211" t="n">
        <v>0</v>
      </c>
      <c r="BA136" s="209" t="n">
        <v>258</v>
      </c>
    </row>
    <row r="137" customFormat="false" ht="12.75" hidden="false" customHeight="false" outlineLevel="0" collapsed="false">
      <c r="S137" s="208" t="n">
        <v>36617</v>
      </c>
      <c r="T137" s="209" t="n">
        <v>1763167</v>
      </c>
      <c r="U137" s="210" t="n">
        <v>37033</v>
      </c>
      <c r="V137" s="210" t="n">
        <v>188167</v>
      </c>
      <c r="W137" s="210" t="n">
        <v>12800</v>
      </c>
      <c r="X137" s="211" t="n">
        <v>2001167</v>
      </c>
      <c r="Y137" s="209" t="n">
        <v>1774267</v>
      </c>
      <c r="Z137" s="210" t="n">
        <v>160067</v>
      </c>
      <c r="AA137" s="210" t="n">
        <v>51200</v>
      </c>
      <c r="AB137" s="210" t="n">
        <v>74667</v>
      </c>
      <c r="AC137" s="210" t="n">
        <v>246733</v>
      </c>
      <c r="AD137" s="210" t="n">
        <v>0</v>
      </c>
      <c r="AE137" s="211" t="n">
        <v>2306934</v>
      </c>
      <c r="AF137" s="209" t="n">
        <v>372600</v>
      </c>
      <c r="AG137" s="210" t="n">
        <v>51200</v>
      </c>
      <c r="AH137" s="210" t="n">
        <v>74667</v>
      </c>
      <c r="AI137" s="210" t="n">
        <v>246733</v>
      </c>
      <c r="AJ137" s="210" t="n">
        <v>1586100</v>
      </c>
      <c r="AK137" s="210" t="n">
        <v>1774267</v>
      </c>
      <c r="AL137" s="210" t="n">
        <v>0</v>
      </c>
      <c r="AM137" s="212" t="n">
        <v>-188167</v>
      </c>
      <c r="AN137" s="209" t="n">
        <v>273633</v>
      </c>
      <c r="AO137" s="210" t="n">
        <v>273633</v>
      </c>
      <c r="AP137" s="210" t="n">
        <v>0</v>
      </c>
      <c r="AQ137" s="210" t="s">
        <v>54</v>
      </c>
      <c r="AR137" s="210" t="s">
        <v>54</v>
      </c>
      <c r="AS137" s="210" t="n">
        <v>57933</v>
      </c>
      <c r="AT137" s="210" t="n">
        <v>57933</v>
      </c>
      <c r="AU137" s="210"/>
      <c r="AV137" s="210" t="n">
        <v>0</v>
      </c>
      <c r="AW137" s="211" t="n">
        <v>331566</v>
      </c>
      <c r="AX137" s="209" t="n">
        <v>0</v>
      </c>
      <c r="AY137" s="210" t="n">
        <v>0</v>
      </c>
      <c r="AZ137" s="211" t="n">
        <v>0</v>
      </c>
      <c r="BA137" s="209" t="n">
        <v>10100</v>
      </c>
    </row>
    <row r="138" customFormat="false" ht="12.75" hidden="false" customHeight="false" outlineLevel="0" collapsed="false">
      <c r="S138" s="208" t="n">
        <v>36647</v>
      </c>
      <c r="T138" s="209" t="n">
        <v>1902387</v>
      </c>
      <c r="U138" s="210" t="n">
        <v>33710</v>
      </c>
      <c r="V138" s="210" t="n">
        <v>264806</v>
      </c>
      <c r="W138" s="210" t="n">
        <v>6935</v>
      </c>
      <c r="X138" s="211" t="n">
        <v>2207838</v>
      </c>
      <c r="Y138" s="209" t="n">
        <v>1864774</v>
      </c>
      <c r="Z138" s="210" t="n">
        <v>155581</v>
      </c>
      <c r="AA138" s="210" t="n">
        <v>45323</v>
      </c>
      <c r="AB138" s="210" t="n">
        <v>132290</v>
      </c>
      <c r="AC138" s="210" t="n">
        <v>237677</v>
      </c>
      <c r="AD138" s="210" t="n">
        <v>0</v>
      </c>
      <c r="AE138" s="211" t="n">
        <v>2435645</v>
      </c>
      <c r="AF138" s="209" t="n">
        <v>415290</v>
      </c>
      <c r="AG138" s="210" t="n">
        <v>45323</v>
      </c>
      <c r="AH138" s="210" t="n">
        <v>132290</v>
      </c>
      <c r="AI138" s="210" t="n">
        <v>237677</v>
      </c>
      <c r="AJ138" s="210" t="n">
        <v>1599968</v>
      </c>
      <c r="AK138" s="210" t="n">
        <v>1864774</v>
      </c>
      <c r="AL138" s="210" t="n">
        <v>0</v>
      </c>
      <c r="AM138" s="212" t="n">
        <v>-264806</v>
      </c>
      <c r="AN138" s="209" t="n">
        <v>201032</v>
      </c>
      <c r="AO138" s="210" t="n">
        <v>201032</v>
      </c>
      <c r="AP138" s="210" t="n">
        <v>0</v>
      </c>
      <c r="AQ138" s="210" t="s">
        <v>54</v>
      </c>
      <c r="AR138" s="210" t="s">
        <v>54</v>
      </c>
      <c r="AS138" s="210" t="n">
        <v>39981</v>
      </c>
      <c r="AT138" s="210" t="n">
        <v>48226</v>
      </c>
      <c r="AU138" s="210"/>
      <c r="AV138" s="210" t="n">
        <v>-8245</v>
      </c>
      <c r="AW138" s="211" t="n">
        <v>241013</v>
      </c>
      <c r="AX138" s="209" t="n">
        <v>0</v>
      </c>
      <c r="AY138" s="210" t="n">
        <v>0</v>
      </c>
      <c r="AZ138" s="211" t="n">
        <v>0</v>
      </c>
      <c r="BA138" s="209" t="n">
        <v>-6387</v>
      </c>
    </row>
    <row r="139" customFormat="false" ht="12.75" hidden="false" customHeight="false" outlineLevel="0" collapsed="false">
      <c r="S139" s="208" t="n">
        <v>36678</v>
      </c>
      <c r="T139" s="209" t="n">
        <v>2096667</v>
      </c>
      <c r="U139" s="210" t="n">
        <v>36233</v>
      </c>
      <c r="V139" s="210" t="n">
        <v>337067</v>
      </c>
      <c r="W139" s="210" t="n">
        <v>5000</v>
      </c>
      <c r="X139" s="211" t="n">
        <v>2474967</v>
      </c>
      <c r="Y139" s="209" t="n">
        <v>1852567</v>
      </c>
      <c r="Z139" s="210" t="n">
        <v>147167</v>
      </c>
      <c r="AA139" s="210" t="n">
        <v>28800</v>
      </c>
      <c r="AB139" s="210" t="n">
        <v>259700</v>
      </c>
      <c r="AC139" s="210" t="n">
        <v>299700</v>
      </c>
      <c r="AD139" s="210" t="n">
        <v>0</v>
      </c>
      <c r="AE139" s="211" t="n">
        <v>2587934</v>
      </c>
      <c r="AF139" s="209" t="n">
        <v>588200</v>
      </c>
      <c r="AG139" s="210" t="n">
        <v>28800</v>
      </c>
      <c r="AH139" s="210" t="n">
        <v>259700</v>
      </c>
      <c r="AI139" s="210" t="n">
        <v>299700</v>
      </c>
      <c r="AJ139" s="210" t="n">
        <v>1515500</v>
      </c>
      <c r="AK139" s="210" t="n">
        <v>1852567</v>
      </c>
      <c r="AL139" s="210" t="n">
        <v>0</v>
      </c>
      <c r="AM139" s="212" t="n">
        <v>-337067</v>
      </c>
      <c r="AN139" s="209" t="n">
        <v>152400</v>
      </c>
      <c r="AO139" s="210" t="n">
        <v>152400</v>
      </c>
      <c r="AP139" s="210" t="n">
        <v>0</v>
      </c>
      <c r="AQ139" s="210" t="s">
        <v>54</v>
      </c>
      <c r="AR139" s="210" t="s">
        <v>54</v>
      </c>
      <c r="AS139" s="210" t="n">
        <v>-17064</v>
      </c>
      <c r="AT139" s="210" t="n">
        <v>7833</v>
      </c>
      <c r="AU139" s="210"/>
      <c r="AV139" s="210" t="n">
        <v>-24897</v>
      </c>
      <c r="AW139" s="211" t="n">
        <v>135336</v>
      </c>
      <c r="AX139" s="209" t="n">
        <v>0</v>
      </c>
      <c r="AY139" s="210" t="n">
        <v>0</v>
      </c>
      <c r="AZ139" s="211" t="n">
        <v>0</v>
      </c>
      <c r="BA139" s="209" t="n">
        <v>-12933</v>
      </c>
    </row>
    <row r="140" customFormat="false" ht="12.75" hidden="false" customHeight="false" outlineLevel="0" collapsed="false">
      <c r="S140" s="208" t="n">
        <v>36708</v>
      </c>
      <c r="T140" s="209" t="n">
        <v>2189484</v>
      </c>
      <c r="U140" s="210" t="n">
        <v>36355</v>
      </c>
      <c r="V140" s="210" t="n">
        <v>368161</v>
      </c>
      <c r="W140" s="210" t="n">
        <v>4000</v>
      </c>
      <c r="X140" s="211" t="n">
        <v>2598000</v>
      </c>
      <c r="Y140" s="209" t="n">
        <v>1844355</v>
      </c>
      <c r="Z140" s="210" t="n">
        <v>143194</v>
      </c>
      <c r="AA140" s="210" t="n">
        <v>6710</v>
      </c>
      <c r="AB140" s="210" t="n">
        <v>244806</v>
      </c>
      <c r="AC140" s="210" t="n">
        <v>363129</v>
      </c>
      <c r="AD140" s="210" t="n">
        <v>0</v>
      </c>
      <c r="AE140" s="211" t="n">
        <v>2602194</v>
      </c>
      <c r="AF140" s="209" t="n">
        <v>614645</v>
      </c>
      <c r="AG140" s="210" t="n">
        <v>6710</v>
      </c>
      <c r="AH140" s="210" t="n">
        <v>244806</v>
      </c>
      <c r="AI140" s="210" t="n">
        <v>363129</v>
      </c>
      <c r="AJ140" s="210" t="n">
        <v>1476194</v>
      </c>
      <c r="AK140" s="210" t="n">
        <v>1844355</v>
      </c>
      <c r="AL140" s="210" t="n">
        <v>0</v>
      </c>
      <c r="AM140" s="212" t="n">
        <v>-368161</v>
      </c>
      <c r="AN140" s="209" t="n">
        <v>11096</v>
      </c>
      <c r="AO140" s="210" t="n">
        <v>78419</v>
      </c>
      <c r="AP140" s="210" t="n">
        <v>-67323</v>
      </c>
      <c r="AQ140" s="210" t="s">
        <v>54</v>
      </c>
      <c r="AR140" s="210" t="s">
        <v>54</v>
      </c>
      <c r="AS140" s="210" t="n">
        <v>11354</v>
      </c>
      <c r="AT140" s="210" t="n">
        <v>31548</v>
      </c>
      <c r="AU140" s="210"/>
      <c r="AV140" s="210" t="n">
        <v>-20194</v>
      </c>
      <c r="AW140" s="211" t="n">
        <v>22450</v>
      </c>
      <c r="AX140" s="209" t="n">
        <v>0</v>
      </c>
      <c r="AY140" s="210" t="n">
        <v>0</v>
      </c>
      <c r="AZ140" s="211" t="n">
        <v>0</v>
      </c>
      <c r="BA140" s="209" t="n">
        <v>3226</v>
      </c>
    </row>
    <row r="141" customFormat="false" ht="12.75" hidden="false" customHeight="false" outlineLevel="0" collapsed="false">
      <c r="S141" s="208" t="n">
        <v>36739</v>
      </c>
      <c r="T141" s="209" t="n">
        <v>2553161</v>
      </c>
      <c r="U141" s="210" t="n">
        <v>38581</v>
      </c>
      <c r="V141" s="210" t="n">
        <v>422452</v>
      </c>
      <c r="W141" s="210" t="n">
        <v>4000</v>
      </c>
      <c r="X141" s="211" t="n">
        <v>3018194</v>
      </c>
      <c r="Y141" s="209" t="n">
        <v>1851806</v>
      </c>
      <c r="Z141" s="210" t="n">
        <v>160516</v>
      </c>
      <c r="AA141" s="210" t="n">
        <v>10097</v>
      </c>
      <c r="AB141" s="210" t="n">
        <v>241613</v>
      </c>
      <c r="AC141" s="210" t="n">
        <v>504968</v>
      </c>
      <c r="AD141" s="210" t="n">
        <v>0</v>
      </c>
      <c r="AE141" s="211" t="n">
        <v>2769000</v>
      </c>
      <c r="AF141" s="209" t="n">
        <v>756678</v>
      </c>
      <c r="AG141" s="210" t="n">
        <v>10097</v>
      </c>
      <c r="AH141" s="210" t="n">
        <v>241613</v>
      </c>
      <c r="AI141" s="210" t="n">
        <v>504968</v>
      </c>
      <c r="AJ141" s="210" t="n">
        <v>1429354</v>
      </c>
      <c r="AK141" s="210" t="n">
        <v>1851806</v>
      </c>
      <c r="AL141" s="210" t="n">
        <v>0</v>
      </c>
      <c r="AM141" s="212" t="n">
        <v>-422452</v>
      </c>
      <c r="AN141" s="209" t="n">
        <v>-221065</v>
      </c>
      <c r="AO141" s="210" t="n">
        <v>0</v>
      </c>
      <c r="AP141" s="210" t="n">
        <v>-221065</v>
      </c>
      <c r="AQ141" s="210" t="s">
        <v>54</v>
      </c>
      <c r="AR141" s="210" t="s">
        <v>54</v>
      </c>
      <c r="AS141" s="210" t="n">
        <v>-2483</v>
      </c>
      <c r="AT141" s="210" t="n">
        <v>3452</v>
      </c>
      <c r="AU141" s="210"/>
      <c r="AV141" s="210" t="n">
        <v>-5935</v>
      </c>
      <c r="AW141" s="211" t="n">
        <v>-223548</v>
      </c>
      <c r="AX141" s="209" t="n">
        <v>0</v>
      </c>
      <c r="AY141" s="210" t="n">
        <v>0</v>
      </c>
      <c r="AZ141" s="211" t="n">
        <v>0</v>
      </c>
      <c r="BA141" s="209" t="n">
        <v>-21839</v>
      </c>
    </row>
    <row r="142" customFormat="false" ht="12.75" hidden="false" customHeight="false" outlineLevel="0" collapsed="false">
      <c r="S142" s="208" t="n">
        <v>36770</v>
      </c>
      <c r="T142" s="209" t="n">
        <v>2501233</v>
      </c>
      <c r="U142" s="210" t="n">
        <v>39867</v>
      </c>
      <c r="V142" s="210" t="n">
        <v>396267</v>
      </c>
      <c r="W142" s="210" t="n">
        <v>4067</v>
      </c>
      <c r="X142" s="211" t="n">
        <v>2941434</v>
      </c>
      <c r="Y142" s="209" t="n">
        <v>1812500</v>
      </c>
      <c r="Z142" s="210" t="n">
        <v>162900</v>
      </c>
      <c r="AA142" s="210" t="n">
        <v>18433</v>
      </c>
      <c r="AB142" s="210" t="n">
        <v>232633</v>
      </c>
      <c r="AC142" s="210" t="n">
        <v>572100</v>
      </c>
      <c r="AD142" s="210" t="n">
        <v>0</v>
      </c>
      <c r="AE142" s="211" t="n">
        <v>2798566</v>
      </c>
      <c r="AF142" s="209" t="n">
        <v>823166</v>
      </c>
      <c r="AG142" s="210" t="n">
        <v>18433</v>
      </c>
      <c r="AH142" s="210" t="n">
        <v>232633</v>
      </c>
      <c r="AI142" s="210" t="n">
        <v>572100</v>
      </c>
      <c r="AJ142" s="210" t="n">
        <v>1416233</v>
      </c>
      <c r="AK142" s="210" t="n">
        <v>1812500</v>
      </c>
      <c r="AL142" s="210" t="n">
        <v>0</v>
      </c>
      <c r="AM142" s="212" t="n">
        <v>-396267</v>
      </c>
      <c r="AN142" s="209" t="n">
        <v>-74733</v>
      </c>
      <c r="AO142" s="210" t="n">
        <v>28500</v>
      </c>
      <c r="AP142" s="210" t="n">
        <v>-103233</v>
      </c>
      <c r="AQ142" s="210" t="s">
        <v>54</v>
      </c>
      <c r="AR142" s="210" t="s">
        <v>54</v>
      </c>
      <c r="AS142" s="210" t="n">
        <v>3300</v>
      </c>
      <c r="AT142" s="210" t="n">
        <v>6900</v>
      </c>
      <c r="AU142" s="210"/>
      <c r="AV142" s="210" t="n">
        <v>-3600</v>
      </c>
      <c r="AW142" s="211" t="n">
        <v>-71433</v>
      </c>
      <c r="AX142" s="209" t="n">
        <v>0</v>
      </c>
      <c r="AY142" s="210" t="n">
        <v>0</v>
      </c>
      <c r="AZ142" s="211" t="n">
        <v>0</v>
      </c>
      <c r="BA142" s="209" t="n">
        <v>3633</v>
      </c>
    </row>
    <row r="143" customFormat="false" ht="12.75" hidden="false" customHeight="false" outlineLevel="0" collapsed="false">
      <c r="S143" s="208" t="n">
        <v>36800</v>
      </c>
      <c r="T143" s="209" t="n">
        <v>2397871</v>
      </c>
      <c r="U143" s="210" t="n">
        <v>39129</v>
      </c>
      <c r="V143" s="210" t="n">
        <v>311839</v>
      </c>
      <c r="W143" s="210" t="n">
        <v>6194</v>
      </c>
      <c r="X143" s="211" t="n">
        <v>2755033</v>
      </c>
      <c r="Y143" s="209" t="n">
        <v>1789581</v>
      </c>
      <c r="Z143" s="210" t="n">
        <v>164645</v>
      </c>
      <c r="AA143" s="210" t="n">
        <v>6452</v>
      </c>
      <c r="AB143" s="210" t="n">
        <v>275065</v>
      </c>
      <c r="AC143" s="210" t="n">
        <v>607226</v>
      </c>
      <c r="AD143" s="210" t="n">
        <v>0</v>
      </c>
      <c r="AE143" s="211" t="n">
        <v>2842969</v>
      </c>
      <c r="AF143" s="209" t="n">
        <v>888743</v>
      </c>
      <c r="AG143" s="210" t="n">
        <v>6452</v>
      </c>
      <c r="AH143" s="210" t="n">
        <v>275065</v>
      </c>
      <c r="AI143" s="210" t="n">
        <v>607226</v>
      </c>
      <c r="AJ143" s="210" t="n">
        <v>1477742</v>
      </c>
      <c r="AK143" s="210" t="n">
        <v>1789581</v>
      </c>
      <c r="AL143" s="210" t="n">
        <v>0</v>
      </c>
      <c r="AM143" s="212" t="n">
        <v>-311839</v>
      </c>
      <c r="AN143" s="209" t="n">
        <v>79258</v>
      </c>
      <c r="AO143" s="210" t="n">
        <v>93548</v>
      </c>
      <c r="AP143" s="210" t="n">
        <v>-14290</v>
      </c>
      <c r="AQ143" s="210" t="s">
        <v>54</v>
      </c>
      <c r="AR143" s="210" t="s">
        <v>54</v>
      </c>
      <c r="AS143" s="210" t="n">
        <v>23226</v>
      </c>
      <c r="AT143" s="210" t="n">
        <v>23226</v>
      </c>
      <c r="AU143" s="210"/>
      <c r="AV143" s="210" t="n">
        <v>0</v>
      </c>
      <c r="AW143" s="211" t="n">
        <v>102484</v>
      </c>
      <c r="AX143" s="209" t="n">
        <v>0</v>
      </c>
      <c r="AY143" s="210" t="n">
        <v>0</v>
      </c>
      <c r="AZ143" s="211" t="n">
        <v>0</v>
      </c>
      <c r="BA143" s="209" t="n">
        <v>-7839</v>
      </c>
    </row>
    <row r="144" customFormat="false" ht="12.75" hidden="false" customHeight="false" outlineLevel="0" collapsed="false">
      <c r="S144" s="208" t="n">
        <v>36831</v>
      </c>
      <c r="T144" s="209" t="n">
        <v>2973300</v>
      </c>
      <c r="U144" s="210" t="n">
        <v>38067</v>
      </c>
      <c r="V144" s="210" t="n">
        <v>196667</v>
      </c>
      <c r="W144" s="210" t="n">
        <v>15367</v>
      </c>
      <c r="X144" s="211" t="n">
        <v>3223401</v>
      </c>
      <c r="Y144" s="209" t="n">
        <v>1661967</v>
      </c>
      <c r="Z144" s="210" t="n">
        <v>164167</v>
      </c>
      <c r="AA144" s="210" t="n">
        <v>21067</v>
      </c>
      <c r="AB144" s="210" t="n">
        <v>230667</v>
      </c>
      <c r="AC144" s="210" t="n">
        <v>669100</v>
      </c>
      <c r="AD144" s="210" t="n">
        <v>0</v>
      </c>
      <c r="AE144" s="211" t="n">
        <v>2746968</v>
      </c>
      <c r="AF144" s="209" t="n">
        <v>920834</v>
      </c>
      <c r="AG144" s="210" t="n">
        <v>21067</v>
      </c>
      <c r="AH144" s="210" t="n">
        <v>230667</v>
      </c>
      <c r="AI144" s="210" t="n">
        <v>669100</v>
      </c>
      <c r="AJ144" s="210" t="n">
        <v>1465300</v>
      </c>
      <c r="AK144" s="210" t="n">
        <v>1661967</v>
      </c>
      <c r="AL144" s="210" t="n">
        <v>0</v>
      </c>
      <c r="AM144" s="212" t="n">
        <v>-196667</v>
      </c>
      <c r="AN144" s="209" t="n">
        <v>-404767</v>
      </c>
      <c r="AO144" s="210" t="n">
        <v>5900</v>
      </c>
      <c r="AP144" s="210" t="n">
        <v>-410667</v>
      </c>
      <c r="AQ144" s="210" t="s">
        <v>54</v>
      </c>
      <c r="AR144" s="210" t="s">
        <v>54</v>
      </c>
      <c r="AS144" s="210" t="n">
        <v>-74900</v>
      </c>
      <c r="AT144" s="210" t="n">
        <v>1000</v>
      </c>
      <c r="AU144" s="210"/>
      <c r="AV144" s="210" t="n">
        <v>-75900</v>
      </c>
      <c r="AW144" s="211" t="n">
        <v>-479667</v>
      </c>
      <c r="AX144" s="209" t="n">
        <v>0</v>
      </c>
      <c r="AY144" s="210" t="n">
        <v>0</v>
      </c>
      <c r="AZ144" s="211" t="n">
        <v>0</v>
      </c>
      <c r="BA144" s="209" t="n">
        <v>4467</v>
      </c>
    </row>
    <row r="145" customFormat="false" ht="12.75" hidden="false" customHeight="false" outlineLevel="0" collapsed="false">
      <c r="S145" s="208" t="n">
        <v>36861</v>
      </c>
      <c r="T145" s="209" t="n">
        <v>2880935</v>
      </c>
      <c r="U145" s="210" t="n">
        <v>40581</v>
      </c>
      <c r="V145" s="210" t="n">
        <v>286806</v>
      </c>
      <c r="W145" s="210" t="n">
        <v>14290</v>
      </c>
      <c r="X145" s="211" t="n">
        <v>3222612</v>
      </c>
      <c r="Y145" s="209" t="n">
        <v>1717516</v>
      </c>
      <c r="Z145" s="210" t="n">
        <v>160581</v>
      </c>
      <c r="AA145" s="210" t="n">
        <v>34290</v>
      </c>
      <c r="AB145" s="210" t="n">
        <v>269129</v>
      </c>
      <c r="AC145" s="210" t="n">
        <v>734226</v>
      </c>
      <c r="AD145" s="210" t="n">
        <v>0</v>
      </c>
      <c r="AE145" s="211" t="n">
        <v>2915742</v>
      </c>
      <c r="AF145" s="209" t="n">
        <v>1037645</v>
      </c>
      <c r="AG145" s="210" t="n">
        <v>34290</v>
      </c>
      <c r="AH145" s="210" t="n">
        <v>269129</v>
      </c>
      <c r="AI145" s="210" t="n">
        <v>734226</v>
      </c>
      <c r="AJ145" s="210" t="n">
        <v>1430710</v>
      </c>
      <c r="AK145" s="210" t="n">
        <v>1717516</v>
      </c>
      <c r="AL145" s="210" t="n">
        <v>0</v>
      </c>
      <c r="AM145" s="212" t="n">
        <v>-286806</v>
      </c>
      <c r="AN145" s="209" t="n">
        <v>-209064</v>
      </c>
      <c r="AO145" s="210" t="n">
        <v>13097</v>
      </c>
      <c r="AP145" s="210" t="n">
        <v>-222161</v>
      </c>
      <c r="AQ145" s="210" t="s">
        <v>54</v>
      </c>
      <c r="AR145" s="210" t="s">
        <v>54</v>
      </c>
      <c r="AS145" s="210" t="n">
        <v>-100226</v>
      </c>
      <c r="AT145" s="210" t="n">
        <v>0</v>
      </c>
      <c r="AU145" s="210"/>
      <c r="AV145" s="210" t="n">
        <v>-100226</v>
      </c>
      <c r="AW145" s="211" t="n">
        <v>-309290</v>
      </c>
      <c r="AX145" s="209" t="n">
        <v>0</v>
      </c>
      <c r="AY145" s="210" t="n">
        <v>0</v>
      </c>
      <c r="AZ145" s="211" t="n">
        <v>0</v>
      </c>
      <c r="BA145" s="209" t="n">
        <v>-65</v>
      </c>
    </row>
    <row r="146" customFormat="false" ht="12.75" hidden="false" customHeight="false" outlineLevel="0" collapsed="false">
      <c r="S146" s="208" t="n">
        <v>36892</v>
      </c>
      <c r="T146" s="209" t="n">
        <v>3040290</v>
      </c>
      <c r="U146" s="210" t="n">
        <v>39387</v>
      </c>
      <c r="V146" s="210" t="n">
        <v>330032</v>
      </c>
      <c r="W146" s="210" t="n">
        <v>17613</v>
      </c>
      <c r="X146" s="211" t="n">
        <v>3427322</v>
      </c>
      <c r="Y146" s="209" t="n">
        <v>1759323</v>
      </c>
      <c r="Z146" s="210" t="n">
        <v>187419</v>
      </c>
      <c r="AA146" s="210" t="n">
        <v>26194</v>
      </c>
      <c r="AB146" s="210" t="n">
        <v>272903</v>
      </c>
      <c r="AC146" s="210" t="n">
        <v>620677</v>
      </c>
      <c r="AD146" s="210" t="n">
        <v>0</v>
      </c>
      <c r="AE146" s="211" t="n">
        <v>2866516</v>
      </c>
      <c r="AF146" s="209" t="n">
        <v>919774</v>
      </c>
      <c r="AG146" s="210" t="n">
        <v>26194</v>
      </c>
      <c r="AH146" s="210" t="n">
        <v>272903</v>
      </c>
      <c r="AI146" s="210" t="n">
        <v>620677</v>
      </c>
      <c r="AJ146" s="210" t="n">
        <v>1429291</v>
      </c>
      <c r="AK146" s="210" t="n">
        <v>1759323</v>
      </c>
      <c r="AL146" s="210" t="n">
        <v>0</v>
      </c>
      <c r="AM146" s="212" t="n">
        <v>-330032</v>
      </c>
      <c r="AN146" s="209" t="n">
        <v>-533290</v>
      </c>
      <c r="AO146" s="210" t="n">
        <v>0</v>
      </c>
      <c r="AP146" s="210" t="n">
        <v>-533290</v>
      </c>
      <c r="AQ146" s="210" t="s">
        <v>54</v>
      </c>
      <c r="AR146" s="210" t="s">
        <v>54</v>
      </c>
      <c r="AS146" s="210" t="n">
        <v>-20806</v>
      </c>
      <c r="AT146" s="210" t="n">
        <v>8355</v>
      </c>
      <c r="AU146" s="210"/>
      <c r="AV146" s="210" t="n">
        <v>-29161</v>
      </c>
      <c r="AW146" s="211" t="n">
        <v>-554096</v>
      </c>
      <c r="AX146" s="209" t="n">
        <v>0</v>
      </c>
      <c r="AY146" s="210" t="n">
        <v>0</v>
      </c>
      <c r="AZ146" s="211" t="n">
        <v>0</v>
      </c>
      <c r="BA146" s="209" t="n">
        <v>-6065</v>
      </c>
    </row>
    <row r="147" customFormat="false" ht="12.75" hidden="false" customHeight="false" outlineLevel="0" collapsed="false">
      <c r="S147" s="208" t="n">
        <v>36923</v>
      </c>
      <c r="T147" s="209" t="n">
        <v>2825821</v>
      </c>
      <c r="U147" s="210" t="n">
        <v>41357</v>
      </c>
      <c r="V147" s="210" t="n">
        <v>281893</v>
      </c>
      <c r="W147" s="210" t="n">
        <v>16286</v>
      </c>
      <c r="X147" s="211" t="n">
        <v>3165357</v>
      </c>
      <c r="Y147" s="209" t="n">
        <v>1792643</v>
      </c>
      <c r="Z147" s="210" t="n">
        <v>188286</v>
      </c>
      <c r="AA147" s="210" t="n">
        <v>47500</v>
      </c>
      <c r="AB147" s="210" t="n">
        <v>270179</v>
      </c>
      <c r="AC147" s="210" t="n">
        <v>662679</v>
      </c>
      <c r="AD147" s="210" t="n">
        <v>0</v>
      </c>
      <c r="AE147" s="211" t="n">
        <v>2961287</v>
      </c>
      <c r="AF147" s="209" t="n">
        <v>980358</v>
      </c>
      <c r="AG147" s="210" t="n">
        <v>47500</v>
      </c>
      <c r="AH147" s="210" t="n">
        <v>270179</v>
      </c>
      <c r="AI147" s="210" t="n">
        <v>662679</v>
      </c>
      <c r="AJ147" s="210" t="n">
        <v>1510750</v>
      </c>
      <c r="AK147" s="210" t="n">
        <v>1792643</v>
      </c>
      <c r="AL147" s="210" t="n">
        <v>0</v>
      </c>
      <c r="AM147" s="212" t="n">
        <v>-281893</v>
      </c>
      <c r="AN147" s="209" t="n">
        <v>-198302</v>
      </c>
      <c r="AO147" s="210" t="n">
        <v>81536</v>
      </c>
      <c r="AP147" s="210" t="n">
        <v>-315393</v>
      </c>
      <c r="AQ147" s="210" t="n">
        <v>-19630</v>
      </c>
      <c r="AR147" s="210" t="n">
        <v>55185</v>
      </c>
      <c r="AS147" s="210" t="n">
        <v>-6357</v>
      </c>
      <c r="AT147" s="210" t="n">
        <v>40179</v>
      </c>
      <c r="AU147" s="210"/>
      <c r="AV147" s="210" t="n">
        <v>-46536</v>
      </c>
      <c r="AW147" s="211" t="n">
        <v>-204659</v>
      </c>
      <c r="AX147" s="209" t="n">
        <v>0</v>
      </c>
      <c r="AY147" s="210" t="n">
        <v>0</v>
      </c>
      <c r="AZ147" s="211" t="n">
        <v>0</v>
      </c>
      <c r="BA147" s="209" t="n">
        <v>2321</v>
      </c>
    </row>
    <row r="148" customFormat="false" ht="12.75" hidden="false" customHeight="false" outlineLevel="0" collapsed="false">
      <c r="S148" s="208" t="n">
        <v>36951</v>
      </c>
      <c r="T148" s="209" t="n">
        <v>2350516</v>
      </c>
      <c r="U148" s="210" t="n">
        <v>41452</v>
      </c>
      <c r="V148" s="210" t="n">
        <v>368516</v>
      </c>
      <c r="W148" s="210" t="n">
        <v>9258</v>
      </c>
      <c r="X148" s="211" t="n">
        <v>2769742</v>
      </c>
      <c r="Y148" s="209" t="n">
        <v>1815129</v>
      </c>
      <c r="Z148" s="210" t="n">
        <v>194839</v>
      </c>
      <c r="AA148" s="210" t="n">
        <v>157226</v>
      </c>
      <c r="AB148" s="210" t="n">
        <v>262677</v>
      </c>
      <c r="AC148" s="210" t="n">
        <v>566323</v>
      </c>
      <c r="AD148" s="210" t="n">
        <v>0</v>
      </c>
      <c r="AE148" s="211" t="n">
        <v>2996194</v>
      </c>
      <c r="AF148" s="209" t="n">
        <v>986226</v>
      </c>
      <c r="AG148" s="210" t="n">
        <v>157226</v>
      </c>
      <c r="AH148" s="210" t="n">
        <v>262677</v>
      </c>
      <c r="AI148" s="210" t="n">
        <v>566323</v>
      </c>
      <c r="AJ148" s="210" t="n">
        <v>1446613</v>
      </c>
      <c r="AK148" s="210" t="n">
        <v>1815129</v>
      </c>
      <c r="AL148" s="210" t="n">
        <v>0</v>
      </c>
      <c r="AM148" s="212" t="n">
        <v>-368516</v>
      </c>
      <c r="AN148" s="209" t="n">
        <v>205807</v>
      </c>
      <c r="AO148" s="210" t="n">
        <v>270742</v>
      </c>
      <c r="AP148" s="210" t="n">
        <v>-161032</v>
      </c>
      <c r="AQ148" s="210" t="n">
        <v>-7290</v>
      </c>
      <c r="AR148" s="210" t="n">
        <v>103387</v>
      </c>
      <c r="AS148" s="210" t="n">
        <v>9226</v>
      </c>
      <c r="AT148" s="210" t="n">
        <v>72871</v>
      </c>
      <c r="AU148" s="210"/>
      <c r="AV148" s="210" t="n">
        <v>-63645</v>
      </c>
      <c r="AW148" s="211" t="n">
        <v>215033</v>
      </c>
      <c r="AX148" s="209" t="n">
        <v>0</v>
      </c>
      <c r="AY148" s="210" t="n">
        <v>0</v>
      </c>
      <c r="AZ148" s="211" t="n">
        <v>0</v>
      </c>
      <c r="BA148" s="209" t="n">
        <v>11742</v>
      </c>
    </row>
    <row r="149" customFormat="false" ht="12.75" hidden="false" customHeight="false" outlineLevel="0" collapsed="false">
      <c r="S149" s="208" t="n">
        <v>36982</v>
      </c>
      <c r="T149" s="209" t="n">
        <v>2324200</v>
      </c>
      <c r="U149" s="210" t="n">
        <v>43433</v>
      </c>
      <c r="V149" s="210" t="n">
        <v>290367</v>
      </c>
      <c r="W149" s="210" t="n">
        <v>8633</v>
      </c>
      <c r="X149" s="211" t="n">
        <v>2666633</v>
      </c>
      <c r="Y149" s="209" t="n">
        <v>1821467</v>
      </c>
      <c r="Z149" s="210" t="n">
        <v>202633</v>
      </c>
      <c r="AA149" s="210" t="n">
        <v>119133</v>
      </c>
      <c r="AB149" s="210" t="n">
        <v>81333</v>
      </c>
      <c r="AC149" s="210" t="n">
        <v>722733</v>
      </c>
      <c r="AD149" s="210" t="n">
        <v>0</v>
      </c>
      <c r="AE149" s="211" t="n">
        <v>2947299</v>
      </c>
      <c r="AF149" s="209" t="n">
        <v>923199</v>
      </c>
      <c r="AG149" s="210" t="n">
        <v>119133</v>
      </c>
      <c r="AH149" s="210" t="n">
        <v>81333</v>
      </c>
      <c r="AI149" s="210" t="n">
        <v>722733</v>
      </c>
      <c r="AJ149" s="210" t="n">
        <v>1531100</v>
      </c>
      <c r="AK149" s="210" t="n">
        <v>1821467</v>
      </c>
      <c r="AL149" s="210" t="n">
        <v>0</v>
      </c>
      <c r="AM149" s="212" t="n">
        <v>-290367</v>
      </c>
      <c r="AN149" s="209" t="n">
        <v>248466</v>
      </c>
      <c r="AO149" s="210" t="n">
        <v>355533</v>
      </c>
      <c r="AP149" s="210" t="n">
        <v>-151633</v>
      </c>
      <c r="AQ149" s="210" t="n">
        <v>-8467</v>
      </c>
      <c r="AR149" s="210" t="n">
        <v>53033</v>
      </c>
      <c r="AS149" s="210" t="n">
        <v>40867</v>
      </c>
      <c r="AT149" s="210" t="n">
        <v>89800</v>
      </c>
      <c r="AU149" s="210"/>
      <c r="AV149" s="210" t="n">
        <v>-48933</v>
      </c>
      <c r="AW149" s="211" t="n">
        <v>289333</v>
      </c>
      <c r="AX149" s="209" t="n">
        <v>0</v>
      </c>
      <c r="AY149" s="210" t="n">
        <v>0</v>
      </c>
      <c r="AZ149" s="211" t="n">
        <v>0</v>
      </c>
      <c r="BA149" s="209" t="n">
        <v>-3933</v>
      </c>
    </row>
    <row r="150" customFormat="false" ht="12.75" hidden="false" customHeight="false" outlineLevel="0" collapsed="false">
      <c r="S150" s="208" t="n">
        <v>37012</v>
      </c>
      <c r="T150" s="209" t="n">
        <v>1981839</v>
      </c>
      <c r="U150" s="210" t="n">
        <v>40452</v>
      </c>
      <c r="V150" s="210" t="n">
        <v>363710</v>
      </c>
      <c r="W150" s="210" t="n">
        <v>4032</v>
      </c>
      <c r="X150" s="211" t="n">
        <v>2390033</v>
      </c>
      <c r="Y150" s="209" t="n">
        <v>1732484</v>
      </c>
      <c r="Z150" s="210" t="n">
        <v>203935</v>
      </c>
      <c r="AA150" s="210" t="n">
        <v>104323</v>
      </c>
      <c r="AB150" s="210" t="n">
        <v>85387</v>
      </c>
      <c r="AC150" s="210" t="n">
        <v>708710</v>
      </c>
      <c r="AD150" s="210" t="n">
        <v>0</v>
      </c>
      <c r="AE150" s="211" t="n">
        <v>2834839</v>
      </c>
      <c r="AF150" s="209" t="n">
        <v>898420</v>
      </c>
      <c r="AG150" s="210" t="n">
        <v>104323</v>
      </c>
      <c r="AH150" s="210" t="n">
        <v>85387</v>
      </c>
      <c r="AI150" s="210" t="n">
        <v>708710</v>
      </c>
      <c r="AJ150" s="210" t="n">
        <v>1368774</v>
      </c>
      <c r="AK150" s="210" t="n">
        <v>1732484</v>
      </c>
      <c r="AL150" s="210" t="n">
        <v>0</v>
      </c>
      <c r="AM150" s="212" t="n">
        <v>-363710</v>
      </c>
      <c r="AN150" s="209" t="n">
        <v>373678</v>
      </c>
      <c r="AO150" s="210" t="n">
        <v>425548</v>
      </c>
      <c r="AP150" s="210" t="n">
        <v>-123774</v>
      </c>
      <c r="AQ150" s="210" t="n">
        <v>-2419</v>
      </c>
      <c r="AR150" s="210" t="n">
        <v>74323</v>
      </c>
      <c r="AS150" s="210" t="n">
        <v>73452</v>
      </c>
      <c r="AT150" s="210" t="n">
        <v>111355</v>
      </c>
      <c r="AU150" s="210"/>
      <c r="AV150" s="210" t="n">
        <v>-37903</v>
      </c>
      <c r="AW150" s="211" t="n">
        <v>447130</v>
      </c>
      <c r="AX150" s="209" t="n">
        <v>0</v>
      </c>
      <c r="AY150" s="210" t="n">
        <v>0</v>
      </c>
      <c r="AZ150" s="211" t="n">
        <v>0</v>
      </c>
      <c r="BA150" s="209" t="n">
        <v>-1065</v>
      </c>
    </row>
    <row r="151" customFormat="false" ht="12.75" hidden="false" customHeight="false" outlineLevel="0" collapsed="false">
      <c r="S151" s="208" t="n">
        <v>37043</v>
      </c>
      <c r="T151" s="209" t="n">
        <v>2033897</v>
      </c>
      <c r="U151" s="210" t="n">
        <v>38897</v>
      </c>
      <c r="V151" s="210" t="n">
        <v>300586</v>
      </c>
      <c r="W151" s="210" t="n">
        <v>2138</v>
      </c>
      <c r="X151" s="211" t="n">
        <v>2375518</v>
      </c>
      <c r="Y151" s="209" t="n">
        <v>1709586</v>
      </c>
      <c r="Z151" s="210" t="n">
        <v>212345</v>
      </c>
      <c r="AA151" s="210" t="n">
        <v>35207</v>
      </c>
      <c r="AB151" s="210" t="n">
        <v>107034</v>
      </c>
      <c r="AC151" s="210" t="n">
        <v>663586</v>
      </c>
      <c r="AD151" s="210" t="n">
        <v>0</v>
      </c>
      <c r="AE151" s="211" t="n">
        <v>2727758</v>
      </c>
      <c r="AF151" s="209" t="n">
        <v>805827</v>
      </c>
      <c r="AG151" s="210" t="n">
        <v>35207</v>
      </c>
      <c r="AH151" s="210" t="n">
        <v>107034</v>
      </c>
      <c r="AI151" s="210" t="n">
        <v>663586</v>
      </c>
      <c r="AJ151" s="210" t="n">
        <v>1409000</v>
      </c>
      <c r="AK151" s="210" t="n">
        <v>1709586</v>
      </c>
      <c r="AL151" s="210" t="n">
        <v>0</v>
      </c>
      <c r="AM151" s="212" t="n">
        <v>-300586</v>
      </c>
      <c r="AN151" s="209" t="n">
        <v>297517</v>
      </c>
      <c r="AO151" s="210" t="n">
        <v>335552</v>
      </c>
      <c r="AP151" s="210" t="n">
        <v>-65552</v>
      </c>
      <c r="AQ151" s="210" t="n">
        <v>-11690</v>
      </c>
      <c r="AR151" s="210" t="n">
        <v>39207</v>
      </c>
      <c r="AS151" s="210" t="n">
        <v>54586</v>
      </c>
      <c r="AT151" s="210" t="n">
        <v>106345</v>
      </c>
      <c r="AU151" s="210"/>
      <c r="AV151" s="210" t="n">
        <v>-51759</v>
      </c>
      <c r="AW151" s="211" t="n">
        <v>352103</v>
      </c>
      <c r="AX151" s="209" t="n">
        <v>0</v>
      </c>
      <c r="AY151" s="210" t="n">
        <v>0</v>
      </c>
      <c r="AZ151" s="211" t="n">
        <v>0</v>
      </c>
      <c r="BA151" s="209" t="n">
        <v>3759</v>
      </c>
    </row>
    <row r="152" customFormat="false" ht="12.75" hidden="false" customHeight="false" outlineLevel="0" collapsed="false">
      <c r="S152" s="208" t="n">
        <v>37073</v>
      </c>
      <c r="T152" s="209" t="n">
        <v>2213935</v>
      </c>
      <c r="U152" s="210" t="n">
        <v>39452</v>
      </c>
      <c r="V152" s="210" t="n">
        <v>299097</v>
      </c>
      <c r="W152" s="210" t="n">
        <v>2000</v>
      </c>
      <c r="X152" s="211" t="n">
        <v>2554484</v>
      </c>
      <c r="Y152" s="209" t="n">
        <v>1766806</v>
      </c>
      <c r="Z152" s="210" t="n">
        <v>188194</v>
      </c>
      <c r="AA152" s="210" t="n">
        <v>76516</v>
      </c>
      <c r="AB152" s="210" t="n">
        <v>155613</v>
      </c>
      <c r="AC152" s="210" t="n">
        <v>658742</v>
      </c>
      <c r="AD152" s="210" t="n">
        <v>0</v>
      </c>
      <c r="AE152" s="211" t="n">
        <v>2845871</v>
      </c>
      <c r="AF152" s="209" t="n">
        <v>890871</v>
      </c>
      <c r="AG152" s="210" t="n">
        <v>76516</v>
      </c>
      <c r="AH152" s="210" t="n">
        <v>155613</v>
      </c>
      <c r="AI152" s="210" t="n">
        <v>658742</v>
      </c>
      <c r="AJ152" s="210" t="n">
        <v>1467709</v>
      </c>
      <c r="AK152" s="210" t="n">
        <v>1766806</v>
      </c>
      <c r="AL152" s="210" t="n">
        <v>0</v>
      </c>
      <c r="AM152" s="212" t="n">
        <v>-299097</v>
      </c>
      <c r="AN152" s="209" t="n">
        <v>250710</v>
      </c>
      <c r="AO152" s="210" t="n">
        <v>252194</v>
      </c>
      <c r="AP152" s="210" t="n">
        <v>-22806</v>
      </c>
      <c r="AQ152" s="210" t="n">
        <v>-12452</v>
      </c>
      <c r="AR152" s="210" t="n">
        <v>33774</v>
      </c>
      <c r="AS152" s="210" t="n">
        <v>52483</v>
      </c>
      <c r="AT152" s="210" t="n">
        <v>103935</v>
      </c>
      <c r="AU152" s="210"/>
      <c r="AV152" s="210" t="n">
        <v>-51452</v>
      </c>
      <c r="AW152" s="211" t="n">
        <v>303193</v>
      </c>
      <c r="AX152" s="209" t="n">
        <v>0</v>
      </c>
      <c r="AY152" s="210" t="n">
        <v>0</v>
      </c>
      <c r="AZ152" s="211" t="n">
        <v>0</v>
      </c>
      <c r="BA152" s="209" t="n">
        <v>-10387</v>
      </c>
    </row>
    <row r="153" customFormat="false" ht="12.75" hidden="false" customHeight="false" outlineLevel="0" collapsed="false">
      <c r="S153" s="208" t="n">
        <v>37104</v>
      </c>
      <c r="T153" s="209" t="n">
        <v>2348290</v>
      </c>
      <c r="U153" s="210" t="n">
        <v>41032</v>
      </c>
      <c r="V153" s="210" t="n">
        <v>287516</v>
      </c>
      <c r="W153" s="210" t="n">
        <v>2161</v>
      </c>
      <c r="X153" s="211" t="n">
        <v>2678999</v>
      </c>
      <c r="Y153" s="209" t="n">
        <v>1776774</v>
      </c>
      <c r="Z153" s="210" t="n">
        <v>169097</v>
      </c>
      <c r="AA153" s="210" t="n">
        <v>75355</v>
      </c>
      <c r="AB153" s="210" t="n">
        <v>176903</v>
      </c>
      <c r="AC153" s="210" t="n">
        <v>761968</v>
      </c>
      <c r="AD153" s="210" t="n">
        <v>0</v>
      </c>
      <c r="AE153" s="211" t="n">
        <v>2960097</v>
      </c>
      <c r="AF153" s="209" t="n">
        <v>1014226</v>
      </c>
      <c r="AG153" s="210" t="n">
        <v>75355</v>
      </c>
      <c r="AH153" s="210" t="n">
        <v>176903</v>
      </c>
      <c r="AI153" s="210" t="n">
        <v>761968</v>
      </c>
      <c r="AJ153" s="210" t="n">
        <v>1489258</v>
      </c>
      <c r="AK153" s="210" t="n">
        <v>1776774</v>
      </c>
      <c r="AL153" s="210" t="n">
        <v>0</v>
      </c>
      <c r="AM153" s="212" t="n">
        <v>-287516</v>
      </c>
      <c r="AN153" s="209" t="n">
        <v>214194</v>
      </c>
      <c r="AO153" s="210" t="n">
        <v>284581</v>
      </c>
      <c r="AP153" s="210" t="n">
        <v>-56774</v>
      </c>
      <c r="AQ153" s="210" t="n">
        <v>-26161</v>
      </c>
      <c r="AR153" s="210" t="n">
        <v>12548</v>
      </c>
      <c r="AS153" s="210" t="n">
        <v>72484</v>
      </c>
      <c r="AT153" s="210" t="n">
        <v>84323</v>
      </c>
      <c r="AU153" s="210"/>
      <c r="AV153" s="210" t="n">
        <v>-11839</v>
      </c>
      <c r="AW153" s="211" t="n">
        <v>286678</v>
      </c>
      <c r="AX153" s="209" t="n">
        <v>0</v>
      </c>
      <c r="AY153" s="210" t="n">
        <v>0</v>
      </c>
      <c r="AZ153" s="211" t="n">
        <v>0</v>
      </c>
      <c r="BA153" s="209" t="n">
        <v>-5806</v>
      </c>
    </row>
    <row r="154" customFormat="false" ht="12.75" hidden="false" customHeight="false" outlineLevel="0" collapsed="false">
      <c r="S154" s="213" t="n">
        <v>37135</v>
      </c>
      <c r="T154" s="209" t="n">
        <v>2267464</v>
      </c>
      <c r="U154" s="210" t="n">
        <v>39000</v>
      </c>
      <c r="V154" s="210" t="n">
        <v>268536</v>
      </c>
      <c r="W154" s="210" t="n">
        <v>2000</v>
      </c>
      <c r="X154" s="211" t="n">
        <v>2577000</v>
      </c>
      <c r="Y154" s="209" t="n">
        <v>1708857</v>
      </c>
      <c r="Z154" s="210" t="n">
        <v>173429</v>
      </c>
      <c r="AA154" s="210" t="n">
        <v>99357</v>
      </c>
      <c r="AB154" s="210" t="n">
        <v>141107</v>
      </c>
      <c r="AC154" s="210" t="n">
        <v>677929</v>
      </c>
      <c r="AD154" s="210" t="n">
        <v>0</v>
      </c>
      <c r="AE154" s="211" t="n">
        <v>2800679</v>
      </c>
      <c r="AF154" s="209" t="n">
        <v>918393</v>
      </c>
      <c r="AG154" s="210" t="n">
        <v>99357</v>
      </c>
      <c r="AH154" s="210" t="n">
        <v>141107</v>
      </c>
      <c r="AI154" s="210" t="n">
        <v>677929</v>
      </c>
      <c r="AJ154" s="210" t="n">
        <v>1440321</v>
      </c>
      <c r="AK154" s="210" t="n">
        <v>1708857</v>
      </c>
      <c r="AL154" s="210" t="n">
        <v>0</v>
      </c>
      <c r="AM154" s="212" t="n">
        <v>-268536</v>
      </c>
      <c r="AN154" s="209" t="n">
        <v>133357</v>
      </c>
      <c r="AO154" s="210" t="n">
        <v>216964</v>
      </c>
      <c r="AP154" s="210" t="n">
        <v>-64500</v>
      </c>
      <c r="AQ154" s="210" t="n">
        <v>-32393</v>
      </c>
      <c r="AR154" s="210" t="n">
        <v>13286</v>
      </c>
      <c r="AS154" s="210" t="n">
        <v>73107</v>
      </c>
      <c r="AT154" s="210" t="n">
        <v>85964</v>
      </c>
      <c r="AU154" s="210"/>
      <c r="AV154" s="210" t="n">
        <v>-12857</v>
      </c>
      <c r="AW154" s="211" t="n">
        <v>206464</v>
      </c>
      <c r="AX154" s="209" t="s">
        <v>54</v>
      </c>
      <c r="AY154" s="210" t="s">
        <v>54</v>
      </c>
      <c r="AZ154" s="211" t="n">
        <v>0</v>
      </c>
      <c r="BA154" s="209" t="n">
        <v>17321</v>
      </c>
    </row>
    <row r="157" customFormat="false" ht="24" hidden="false" customHeight="false" outlineLevel="0" collapsed="false">
      <c r="S157" s="214"/>
      <c r="T157" s="215" t="s">
        <v>234</v>
      </c>
      <c r="U157" s="215" t="s">
        <v>235</v>
      </c>
      <c r="V157" s="215" t="s">
        <v>236</v>
      </c>
      <c r="W157" s="215" t="s">
        <v>237</v>
      </c>
      <c r="X157" s="215" t="s">
        <v>238</v>
      </c>
      <c r="Y157" s="215" t="s">
        <v>132</v>
      </c>
      <c r="Z157" s="215" t="s">
        <v>239</v>
      </c>
      <c r="AA157" s="215" t="s">
        <v>140</v>
      </c>
      <c r="AB157" s="215" t="s">
        <v>240</v>
      </c>
      <c r="AC157" s="215" t="s">
        <v>241</v>
      </c>
      <c r="AD157" s="215" t="s">
        <v>242</v>
      </c>
    </row>
    <row r="158" customFormat="false" ht="12.75" hidden="false" customHeight="false" outlineLevel="0" collapsed="false">
      <c r="S158" s="216" t="n">
        <v>37165</v>
      </c>
      <c r="T158" s="217" t="s">
        <v>54</v>
      </c>
      <c r="U158" s="218" t="s">
        <v>54</v>
      </c>
      <c r="V158" s="218" t="s">
        <v>54</v>
      </c>
      <c r="W158" s="218" t="s">
        <v>54</v>
      </c>
      <c r="X158" s="218" t="s">
        <v>54</v>
      </c>
      <c r="Y158" s="218" t="s">
        <v>54</v>
      </c>
      <c r="Z158" s="218" t="s">
        <v>54</v>
      </c>
      <c r="AA158" s="218" t="s">
        <v>54</v>
      </c>
      <c r="AB158" s="218" t="s">
        <v>54</v>
      </c>
      <c r="AC158" s="218" t="s">
        <v>54</v>
      </c>
      <c r="AD158" s="218" t="n">
        <v>89433000</v>
      </c>
    </row>
    <row r="159" customFormat="false" ht="12.75" hidden="false" customHeight="false" outlineLevel="0" collapsed="false">
      <c r="S159" s="219" t="n">
        <v>35735</v>
      </c>
      <c r="T159" s="220" t="n">
        <v>494400</v>
      </c>
      <c r="U159" s="221" t="n">
        <v>575733</v>
      </c>
      <c r="V159" s="221" t="n">
        <v>231300</v>
      </c>
      <c r="W159" s="221" t="n">
        <v>448633</v>
      </c>
      <c r="X159" s="221" t="s">
        <v>54</v>
      </c>
      <c r="Y159" s="221" t="n">
        <v>378333</v>
      </c>
      <c r="Z159" s="221" t="n">
        <v>193267</v>
      </c>
      <c r="AA159" s="221" t="n">
        <v>2377100</v>
      </c>
      <c r="AB159" s="221" t="n">
        <v>2419633</v>
      </c>
      <c r="AC159" s="221" t="n">
        <v>-34933</v>
      </c>
      <c r="AD159" s="221" t="n">
        <v>92893000</v>
      </c>
    </row>
    <row r="160" customFormat="false" ht="12.75" hidden="false" customHeight="false" outlineLevel="0" collapsed="false">
      <c r="S160" s="219" t="n">
        <v>35765</v>
      </c>
      <c r="T160" s="220" t="n">
        <v>386452</v>
      </c>
      <c r="U160" s="221" t="n">
        <v>538806</v>
      </c>
      <c r="V160" s="221" t="n">
        <v>131903</v>
      </c>
      <c r="W160" s="221" t="n">
        <v>292774</v>
      </c>
      <c r="X160" s="221" t="s">
        <v>54</v>
      </c>
      <c r="Y160" s="221" t="n">
        <v>313097</v>
      </c>
      <c r="Z160" s="221" t="n">
        <v>194516</v>
      </c>
      <c r="AA160" s="221" t="n">
        <v>1911161</v>
      </c>
      <c r="AB160" s="221" t="n">
        <v>3118516</v>
      </c>
      <c r="AC160" s="221" t="n">
        <v>-1209581</v>
      </c>
      <c r="AD160" s="221" t="n">
        <v>55335000</v>
      </c>
    </row>
    <row r="161" customFormat="false" ht="12.75" hidden="false" customHeight="false" outlineLevel="0" collapsed="false">
      <c r="S161" s="219" t="n">
        <v>35796</v>
      </c>
      <c r="T161" s="220" t="n">
        <v>418484</v>
      </c>
      <c r="U161" s="221" t="n">
        <v>700484</v>
      </c>
      <c r="V161" s="221" t="n">
        <v>156161</v>
      </c>
      <c r="W161" s="221" t="n">
        <v>309839</v>
      </c>
      <c r="X161" s="221" t="s">
        <v>54</v>
      </c>
      <c r="Y161" s="221" t="n">
        <v>648032</v>
      </c>
      <c r="Z161" s="221" t="n">
        <v>193581</v>
      </c>
      <c r="AA161" s="221" t="n">
        <v>2486968</v>
      </c>
      <c r="AB161" s="221" t="n">
        <v>2979710</v>
      </c>
      <c r="AC161" s="221" t="n">
        <v>-490710</v>
      </c>
      <c r="AD161" s="221" t="n">
        <v>39934000</v>
      </c>
    </row>
    <row r="162" customFormat="false" ht="12.75" hidden="false" customHeight="false" outlineLevel="0" collapsed="false">
      <c r="S162" s="219" t="n">
        <v>35827</v>
      </c>
      <c r="T162" s="220" t="n">
        <v>458714</v>
      </c>
      <c r="U162" s="221" t="n">
        <v>647607</v>
      </c>
      <c r="V162" s="221" t="n">
        <v>153107</v>
      </c>
      <c r="W162" s="221" t="n">
        <v>420071</v>
      </c>
      <c r="X162" s="221" t="s">
        <v>54</v>
      </c>
      <c r="Y162" s="221" t="n">
        <v>534429</v>
      </c>
      <c r="Z162" s="221" t="n">
        <v>181500</v>
      </c>
      <c r="AA162" s="221" t="n">
        <v>2454500</v>
      </c>
      <c r="AB162" s="221" t="n">
        <v>3107286</v>
      </c>
      <c r="AC162" s="221" t="n">
        <v>-656929</v>
      </c>
      <c r="AD162" s="221" t="n">
        <v>21507000</v>
      </c>
    </row>
    <row r="163" customFormat="false" ht="12.75" hidden="false" customHeight="false" outlineLevel="0" collapsed="false">
      <c r="S163" s="219" t="n">
        <v>35855</v>
      </c>
      <c r="T163" s="220" t="n">
        <v>530032</v>
      </c>
      <c r="U163" s="221" t="n">
        <v>719742</v>
      </c>
      <c r="V163" s="221" t="n">
        <v>275452</v>
      </c>
      <c r="W163" s="221" t="n">
        <v>346710</v>
      </c>
      <c r="X163" s="221" t="s">
        <v>54</v>
      </c>
      <c r="Y163" s="221" t="n">
        <v>699194</v>
      </c>
      <c r="Z163" s="221" t="n">
        <v>181226</v>
      </c>
      <c r="AA163" s="221" t="n">
        <v>2780516</v>
      </c>
      <c r="AB163" s="221" t="n">
        <v>2722355</v>
      </c>
      <c r="AC163" s="221" t="n">
        <v>59258</v>
      </c>
      <c r="AD163" s="221" t="n">
        <v>23218000</v>
      </c>
    </row>
    <row r="164" customFormat="false" ht="12.75" hidden="false" customHeight="false" outlineLevel="0" collapsed="false">
      <c r="S164" s="219" t="n">
        <v>35886</v>
      </c>
      <c r="T164" s="220" t="n">
        <v>528500</v>
      </c>
      <c r="U164" s="221" t="n">
        <v>678367</v>
      </c>
      <c r="V164" s="221" t="n">
        <v>385933</v>
      </c>
      <c r="W164" s="221" t="n">
        <v>323100</v>
      </c>
      <c r="X164" s="221" t="s">
        <v>54</v>
      </c>
      <c r="Y164" s="221" t="n">
        <v>626100</v>
      </c>
      <c r="Z164" s="221" t="n">
        <v>202967</v>
      </c>
      <c r="AA164" s="221" t="n">
        <v>2754000</v>
      </c>
      <c r="AB164" s="221" t="n">
        <v>2586867</v>
      </c>
      <c r="AC164" s="221" t="n">
        <v>170233</v>
      </c>
      <c r="AD164" s="221" t="n">
        <v>28262000</v>
      </c>
    </row>
    <row r="165" customFormat="false" ht="12.75" hidden="false" customHeight="false" outlineLevel="0" collapsed="false">
      <c r="S165" s="219" t="n">
        <v>35916</v>
      </c>
      <c r="T165" s="220" t="n">
        <v>523536</v>
      </c>
      <c r="U165" s="221" t="n">
        <v>728308</v>
      </c>
      <c r="V165" s="221" t="s">
        <v>54</v>
      </c>
      <c r="W165" s="221" t="s">
        <v>54</v>
      </c>
      <c r="X165" s="221" t="s">
        <v>54</v>
      </c>
      <c r="Y165" s="221" t="n">
        <v>672644</v>
      </c>
      <c r="Z165" s="221" t="s">
        <v>54</v>
      </c>
      <c r="AA165" s="221" t="s">
        <v>54</v>
      </c>
      <c r="AB165" s="221" t="s">
        <v>54</v>
      </c>
      <c r="AC165" s="221" t="s">
        <v>54</v>
      </c>
      <c r="AD165" s="221" t="n">
        <v>0</v>
      </c>
    </row>
    <row r="166" customFormat="false" ht="12.75" hidden="false" customHeight="false" outlineLevel="0" collapsed="false">
      <c r="S166" s="219" t="n">
        <v>35947</v>
      </c>
      <c r="T166" s="220" t="n">
        <v>524943</v>
      </c>
      <c r="U166" s="221" t="n">
        <v>597677</v>
      </c>
      <c r="V166" s="221" t="s">
        <v>54</v>
      </c>
      <c r="W166" s="221" t="s">
        <v>54</v>
      </c>
      <c r="X166" s="221" t="s">
        <v>54</v>
      </c>
      <c r="Y166" s="221" t="n">
        <v>676326</v>
      </c>
      <c r="Z166" s="221" t="s">
        <v>54</v>
      </c>
      <c r="AA166" s="221" t="s">
        <v>54</v>
      </c>
      <c r="AB166" s="221" t="s">
        <v>54</v>
      </c>
      <c r="AC166" s="221" t="s">
        <v>54</v>
      </c>
      <c r="AD166" s="221" t="n">
        <v>0</v>
      </c>
    </row>
    <row r="167" customFormat="false" ht="12.75" hidden="false" customHeight="false" outlineLevel="0" collapsed="false">
      <c r="S167" s="219" t="n">
        <v>35977</v>
      </c>
      <c r="T167" s="220" t="n">
        <v>530441</v>
      </c>
      <c r="U167" s="221" t="n">
        <v>605880</v>
      </c>
      <c r="V167" s="221" t="s">
        <v>54</v>
      </c>
      <c r="W167" s="221" t="s">
        <v>54</v>
      </c>
      <c r="X167" s="221" t="s">
        <v>54</v>
      </c>
      <c r="Y167" s="221" t="n">
        <v>658084</v>
      </c>
      <c r="Z167" s="221" t="s">
        <v>54</v>
      </c>
      <c r="AA167" s="221" t="s">
        <v>54</v>
      </c>
      <c r="AB167" s="221" t="s">
        <v>54</v>
      </c>
      <c r="AC167" s="221" t="s">
        <v>54</v>
      </c>
      <c r="AD167" s="221" t="n">
        <v>0</v>
      </c>
    </row>
    <row r="168" customFormat="false" ht="12.75" hidden="false" customHeight="false" outlineLevel="0" collapsed="false">
      <c r="S168" s="219" t="n">
        <v>36008</v>
      </c>
      <c r="T168" s="220" t="n">
        <v>514065</v>
      </c>
      <c r="U168" s="221" t="n">
        <v>981774</v>
      </c>
      <c r="V168" s="221" t="n">
        <v>242968</v>
      </c>
      <c r="W168" s="221" t="n">
        <v>303968</v>
      </c>
      <c r="X168" s="221" t="s">
        <v>54</v>
      </c>
      <c r="Y168" s="221" t="n">
        <v>693387</v>
      </c>
      <c r="Z168" s="221" t="n">
        <v>256871</v>
      </c>
      <c r="AA168" s="221" t="n">
        <v>2992935</v>
      </c>
      <c r="AB168" s="221" t="n">
        <v>2905968</v>
      </c>
      <c r="AC168" s="221" t="n">
        <v>82323</v>
      </c>
      <c r="AD168" s="221" t="n">
        <v>74661000</v>
      </c>
    </row>
    <row r="169" customFormat="false" ht="12.75" hidden="false" customHeight="false" outlineLevel="0" collapsed="false">
      <c r="S169" s="219" t="n">
        <v>36039</v>
      </c>
      <c r="T169" s="220" t="n">
        <v>515533</v>
      </c>
      <c r="U169" s="221" t="n">
        <v>732233</v>
      </c>
      <c r="V169" s="221" t="n">
        <v>310900</v>
      </c>
      <c r="W169" s="221" t="n">
        <v>218667</v>
      </c>
      <c r="X169" s="221" t="s">
        <v>54</v>
      </c>
      <c r="Y169" s="221" t="n">
        <v>709000</v>
      </c>
      <c r="Z169" s="221" t="n">
        <v>245767</v>
      </c>
      <c r="AA169" s="221" t="n">
        <v>2732233</v>
      </c>
      <c r="AB169" s="221" t="n">
        <v>2551133</v>
      </c>
      <c r="AC169" s="221" t="n">
        <v>184300</v>
      </c>
      <c r="AD169" s="221" t="n">
        <v>77170000</v>
      </c>
    </row>
    <row r="170" customFormat="false" ht="12.75" hidden="false" customHeight="false" outlineLevel="0" collapsed="false">
      <c r="S170" s="219" t="n">
        <v>36069</v>
      </c>
      <c r="T170" s="220" t="n">
        <v>503097</v>
      </c>
      <c r="U170" s="221" t="n">
        <v>874452</v>
      </c>
      <c r="V170" s="221" t="n">
        <v>267194</v>
      </c>
      <c r="W170" s="221" t="n">
        <v>226161</v>
      </c>
      <c r="X170" s="221" t="s">
        <v>54</v>
      </c>
      <c r="Y170" s="221" t="n">
        <v>643387</v>
      </c>
      <c r="Z170" s="221" t="n">
        <v>199032</v>
      </c>
      <c r="AA170" s="221" t="n">
        <v>2768677</v>
      </c>
      <c r="AB170" s="221" t="n">
        <v>2319484</v>
      </c>
      <c r="AC170" s="221" t="n">
        <v>521161</v>
      </c>
      <c r="AD170" s="221" t="n">
        <v>93259000</v>
      </c>
    </row>
    <row r="171" customFormat="false" ht="12.75" hidden="false" customHeight="false" outlineLevel="0" collapsed="false">
      <c r="S171" s="219" t="n">
        <v>36100</v>
      </c>
      <c r="T171" s="220" t="n">
        <v>424533</v>
      </c>
      <c r="U171" s="221" t="n">
        <v>963900</v>
      </c>
      <c r="V171" s="221" t="n">
        <v>218433</v>
      </c>
      <c r="W171" s="221" t="n">
        <v>187467</v>
      </c>
      <c r="X171" s="221" t="s">
        <v>54</v>
      </c>
      <c r="Y171" s="221" t="n">
        <v>648367</v>
      </c>
      <c r="Z171" s="221" t="n">
        <v>186833</v>
      </c>
      <c r="AA171" s="221" t="n">
        <v>2689633</v>
      </c>
      <c r="AB171" s="221" t="n">
        <v>2501400</v>
      </c>
      <c r="AC171" s="221" t="n">
        <v>184833</v>
      </c>
      <c r="AD171" s="221" t="n">
        <v>98791000</v>
      </c>
    </row>
    <row r="172" customFormat="false" ht="12.75" hidden="false" customHeight="false" outlineLevel="0" collapsed="false">
      <c r="S172" s="219" t="n">
        <v>36130</v>
      </c>
      <c r="T172" s="220" t="n">
        <v>432323</v>
      </c>
      <c r="U172" s="221" t="n">
        <v>1045581</v>
      </c>
      <c r="V172" s="221" t="n">
        <v>161387</v>
      </c>
      <c r="W172" s="221" t="n">
        <v>63545</v>
      </c>
      <c r="X172" s="221" t="s">
        <v>54</v>
      </c>
      <c r="Y172" s="221" t="n">
        <v>650355</v>
      </c>
      <c r="Z172" s="221" t="n">
        <v>191806</v>
      </c>
      <c r="AA172" s="221" t="n">
        <v>2592000</v>
      </c>
      <c r="AB172" s="221" t="n">
        <v>3137767</v>
      </c>
      <c r="AC172" s="221" t="n">
        <v>-588067</v>
      </c>
      <c r="AD172" s="221" t="n">
        <v>81080000</v>
      </c>
    </row>
    <row r="173" customFormat="false" ht="12.75" hidden="false" customHeight="false" outlineLevel="0" collapsed="false">
      <c r="S173" s="219" t="n">
        <v>36161</v>
      </c>
      <c r="T173" s="220" t="n">
        <v>481806</v>
      </c>
      <c r="U173" s="221" t="n">
        <v>872161</v>
      </c>
      <c r="V173" s="221" t="n">
        <v>149258</v>
      </c>
      <c r="W173" s="221" t="n">
        <v>100043</v>
      </c>
      <c r="X173" s="221" t="s">
        <v>54</v>
      </c>
      <c r="Y173" s="221" t="n">
        <v>605000</v>
      </c>
      <c r="Z173" s="221" t="n">
        <v>190097</v>
      </c>
      <c r="AA173" s="221" t="n">
        <v>2443806</v>
      </c>
      <c r="AB173" s="221" t="n">
        <v>2987387</v>
      </c>
      <c r="AC173" s="221" t="n">
        <v>-544839</v>
      </c>
      <c r="AD173" s="221" t="n">
        <v>65284000</v>
      </c>
    </row>
    <row r="174" customFormat="false" ht="12.75" hidden="false" customHeight="false" outlineLevel="0" collapsed="false">
      <c r="S174" s="219" t="n">
        <v>36192</v>
      </c>
      <c r="T174" s="220" t="n">
        <v>515036</v>
      </c>
      <c r="U174" s="221" t="n">
        <v>681107</v>
      </c>
      <c r="V174" s="221" t="n">
        <v>215893</v>
      </c>
      <c r="W174" s="221" t="n">
        <v>139500</v>
      </c>
      <c r="X174" s="221" t="s">
        <v>54</v>
      </c>
      <c r="Y174" s="221" t="n">
        <v>679679</v>
      </c>
      <c r="Z174" s="221" t="n">
        <v>185607</v>
      </c>
      <c r="AA174" s="221" t="n">
        <v>2485250</v>
      </c>
      <c r="AB174" s="221" t="n">
        <v>2933071</v>
      </c>
      <c r="AC174" s="221" t="n">
        <v>-446643</v>
      </c>
      <c r="AD174" s="221" t="n">
        <v>52783000</v>
      </c>
    </row>
    <row r="175" customFormat="false" ht="12.75" hidden="false" customHeight="false" outlineLevel="0" collapsed="false">
      <c r="S175" s="219" t="n">
        <v>36220</v>
      </c>
      <c r="T175" s="220" t="n">
        <v>533161</v>
      </c>
      <c r="U175" s="221" t="n">
        <v>679548</v>
      </c>
      <c r="V175" s="221" t="n">
        <v>287226</v>
      </c>
      <c r="W175" s="221" t="n">
        <v>280806</v>
      </c>
      <c r="X175" s="221" t="s">
        <v>54</v>
      </c>
      <c r="Y175" s="221" t="n">
        <v>552806</v>
      </c>
      <c r="Z175" s="221" t="n">
        <v>177774</v>
      </c>
      <c r="AA175" s="221" t="n">
        <v>2578548</v>
      </c>
      <c r="AB175" s="221" t="n">
        <v>2835258</v>
      </c>
      <c r="AC175" s="221" t="n">
        <v>-251032</v>
      </c>
      <c r="AD175" s="221" t="n">
        <v>44969000</v>
      </c>
    </row>
    <row r="176" customFormat="false" ht="12.75" hidden="false" customHeight="false" outlineLevel="0" collapsed="false">
      <c r="S176" s="219" t="n">
        <v>36251</v>
      </c>
      <c r="T176" s="220" t="n">
        <v>508533</v>
      </c>
      <c r="U176" s="221" t="n">
        <v>685933</v>
      </c>
      <c r="V176" s="221" t="n">
        <v>309800</v>
      </c>
      <c r="W176" s="221" t="n">
        <v>274400</v>
      </c>
      <c r="X176" s="221" t="s">
        <v>54</v>
      </c>
      <c r="Y176" s="221" t="n">
        <v>585867</v>
      </c>
      <c r="Z176" s="221" t="n">
        <v>179967</v>
      </c>
      <c r="AA176" s="221" t="n">
        <v>2607767</v>
      </c>
      <c r="AB176" s="221" t="n">
        <v>2801267</v>
      </c>
      <c r="AC176" s="221" t="n">
        <v>-205733</v>
      </c>
      <c r="AD176" s="221" t="n">
        <v>38789000</v>
      </c>
    </row>
    <row r="177" customFormat="false" ht="12.75" hidden="false" customHeight="false" outlineLevel="0" collapsed="false">
      <c r="S177" s="219" t="n">
        <v>36281</v>
      </c>
      <c r="T177" s="220" t="n">
        <v>520871</v>
      </c>
      <c r="U177" s="221" t="n">
        <v>783226</v>
      </c>
      <c r="V177" s="221" t="n">
        <v>332710</v>
      </c>
      <c r="W177" s="221" t="n">
        <v>325323</v>
      </c>
      <c r="X177" s="221" t="s">
        <v>54</v>
      </c>
      <c r="Y177" s="221" t="n">
        <v>573419</v>
      </c>
      <c r="Z177" s="221" t="n">
        <v>173581</v>
      </c>
      <c r="AA177" s="221" t="n">
        <v>2773097</v>
      </c>
      <c r="AB177" s="221" t="n">
        <v>2214161</v>
      </c>
      <c r="AC177" s="221" t="n">
        <v>559161</v>
      </c>
      <c r="AD177" s="221" t="n">
        <v>56057000</v>
      </c>
    </row>
    <row r="178" customFormat="false" ht="12.75" hidden="false" customHeight="false" outlineLevel="0" collapsed="false">
      <c r="S178" s="219" t="n">
        <v>36312</v>
      </c>
      <c r="T178" s="220" t="n">
        <v>530300</v>
      </c>
      <c r="U178" s="221" t="n">
        <v>701233</v>
      </c>
      <c r="V178" s="221" t="n">
        <v>383667</v>
      </c>
      <c r="W178" s="221" t="n">
        <v>362200</v>
      </c>
      <c r="X178" s="221" t="s">
        <v>54</v>
      </c>
      <c r="Y178" s="221" t="n">
        <v>613433</v>
      </c>
      <c r="Z178" s="221" t="n">
        <v>246167</v>
      </c>
      <c r="AA178" s="221" t="n">
        <v>2836967</v>
      </c>
      <c r="AB178" s="221" t="n">
        <v>2421600</v>
      </c>
      <c r="AC178" s="221" t="n">
        <v>412133</v>
      </c>
      <c r="AD178" s="221" t="n">
        <v>68397000</v>
      </c>
    </row>
    <row r="179" customFormat="false" ht="12.75" hidden="false" customHeight="false" outlineLevel="0" collapsed="false">
      <c r="S179" s="219" t="n">
        <v>36342</v>
      </c>
      <c r="T179" s="220" t="n">
        <v>523065</v>
      </c>
      <c r="U179" s="221" t="n">
        <v>744774</v>
      </c>
      <c r="V179" s="221" t="n">
        <v>379000</v>
      </c>
      <c r="W179" s="221" t="n">
        <v>362613</v>
      </c>
      <c r="X179" s="221" t="s">
        <v>54</v>
      </c>
      <c r="Y179" s="221" t="n">
        <v>663452</v>
      </c>
      <c r="Z179" s="221" t="n">
        <v>249194</v>
      </c>
      <c r="AA179" s="221" t="n">
        <v>2922032</v>
      </c>
      <c r="AB179" s="221" t="n">
        <v>2643097</v>
      </c>
      <c r="AC179" s="221" t="n">
        <v>282710</v>
      </c>
      <c r="AD179" s="221" t="n">
        <v>77117000</v>
      </c>
    </row>
    <row r="180" customFormat="false" ht="12.75" hidden="false" customHeight="false" outlineLevel="0" collapsed="false">
      <c r="S180" s="219" t="n">
        <v>36373</v>
      </c>
      <c r="T180" s="220" t="n">
        <v>515452</v>
      </c>
      <c r="U180" s="221" t="n">
        <v>569613</v>
      </c>
      <c r="V180" s="221" t="n">
        <v>483387</v>
      </c>
      <c r="W180" s="221" t="n">
        <v>267581</v>
      </c>
      <c r="X180" s="221" t="s">
        <v>54</v>
      </c>
      <c r="Y180" s="221" t="n">
        <v>626484</v>
      </c>
      <c r="Z180" s="221" t="n">
        <v>264097</v>
      </c>
      <c r="AA180" s="221" t="n">
        <v>2726484</v>
      </c>
      <c r="AB180" s="221" t="n">
        <v>2706516</v>
      </c>
      <c r="AC180" s="221" t="n">
        <v>18400</v>
      </c>
      <c r="AD180" s="221" t="n">
        <v>78044000</v>
      </c>
    </row>
    <row r="181" customFormat="false" ht="12.75" hidden="false" customHeight="false" outlineLevel="0" collapsed="false">
      <c r="S181" s="219" t="n">
        <v>36404</v>
      </c>
      <c r="T181" s="220" t="n">
        <v>509567</v>
      </c>
      <c r="U181" s="221" t="n">
        <v>810300</v>
      </c>
      <c r="V181" s="221" t="n">
        <v>417833</v>
      </c>
      <c r="W181" s="221" t="n">
        <v>254300</v>
      </c>
      <c r="X181" s="221" t="s">
        <v>54</v>
      </c>
      <c r="Y181" s="221" t="n">
        <v>677400</v>
      </c>
      <c r="Z181" s="221" t="n">
        <v>259800</v>
      </c>
      <c r="AA181" s="221" t="n">
        <v>2928300</v>
      </c>
      <c r="AB181" s="221" t="n">
        <v>2645233</v>
      </c>
      <c r="AC181" s="221" t="n">
        <v>285233</v>
      </c>
      <c r="AD181" s="221" t="n">
        <v>86618000</v>
      </c>
    </row>
    <row r="182" customFormat="false" ht="12.75" hidden="false" customHeight="false" outlineLevel="0" collapsed="false">
      <c r="S182" s="219" t="n">
        <v>36434</v>
      </c>
      <c r="T182" s="220" t="n">
        <v>477806</v>
      </c>
      <c r="U182" s="221" t="n">
        <v>1037419</v>
      </c>
      <c r="V182" s="221" t="n">
        <v>389774</v>
      </c>
      <c r="W182" s="221" t="n">
        <v>194419</v>
      </c>
      <c r="X182" s="221" t="s">
        <v>54</v>
      </c>
      <c r="Y182" s="221" t="n">
        <v>721645</v>
      </c>
      <c r="Z182" s="221" t="n">
        <v>255903</v>
      </c>
      <c r="AA182" s="221" t="n">
        <v>3061323</v>
      </c>
      <c r="AB182" s="221" t="n">
        <v>2964097</v>
      </c>
      <c r="AC182" s="221" t="n">
        <v>88129</v>
      </c>
      <c r="AD182" s="221" t="n">
        <v>89228000</v>
      </c>
    </row>
    <row r="183" customFormat="false" ht="12.75" hidden="false" customHeight="false" outlineLevel="0" collapsed="false">
      <c r="S183" s="219" t="n">
        <v>36465</v>
      </c>
      <c r="T183" s="220" t="n">
        <v>513033</v>
      </c>
      <c r="U183" s="221" t="n">
        <v>943800</v>
      </c>
      <c r="V183" s="221" t="n">
        <v>329067</v>
      </c>
      <c r="W183" s="221" t="n">
        <v>110800</v>
      </c>
      <c r="X183" s="221" t="s">
        <v>54</v>
      </c>
      <c r="Y183" s="221" t="n">
        <v>722433</v>
      </c>
      <c r="Z183" s="221" t="n">
        <v>261500</v>
      </c>
      <c r="AA183" s="221" t="n">
        <v>2880700</v>
      </c>
      <c r="AB183" s="221" t="n">
        <v>2738600</v>
      </c>
      <c r="AC183" s="221" t="n">
        <v>146523</v>
      </c>
      <c r="AD183" s="221" t="n">
        <v>92944000</v>
      </c>
    </row>
    <row r="184" customFormat="false" ht="12.75" hidden="false" customHeight="false" outlineLevel="0" collapsed="false">
      <c r="S184" s="219" t="n">
        <v>36495</v>
      </c>
      <c r="T184" s="220" t="n">
        <v>469904</v>
      </c>
      <c r="U184" s="221" t="n">
        <v>936063</v>
      </c>
      <c r="V184" s="221" t="n">
        <v>161983</v>
      </c>
      <c r="W184" s="221" t="n">
        <v>137157</v>
      </c>
      <c r="X184" s="221" t="s">
        <v>54</v>
      </c>
      <c r="Y184" s="221" t="n">
        <v>695831</v>
      </c>
      <c r="Z184" s="221" t="n">
        <v>265056</v>
      </c>
      <c r="AA184" s="221" t="n">
        <v>2651194</v>
      </c>
      <c r="AB184" s="221" t="n">
        <v>3114903</v>
      </c>
      <c r="AC184" s="221" t="n">
        <v>-463645</v>
      </c>
      <c r="AD184" s="221" t="n">
        <v>78580000</v>
      </c>
    </row>
    <row r="185" customFormat="false" ht="12.75" hidden="false" customHeight="false" outlineLevel="0" collapsed="false">
      <c r="S185" s="219" t="n">
        <v>36526</v>
      </c>
      <c r="T185" s="220" t="n">
        <v>530097</v>
      </c>
      <c r="U185" s="221" t="n">
        <v>871548</v>
      </c>
      <c r="V185" s="221" t="n">
        <v>197065</v>
      </c>
      <c r="W185" s="221" t="n">
        <v>78226</v>
      </c>
      <c r="X185" s="221" t="s">
        <v>54</v>
      </c>
      <c r="Y185" s="221" t="n">
        <v>676968</v>
      </c>
      <c r="Z185" s="221" t="n">
        <v>257645</v>
      </c>
      <c r="AA185" s="221" t="n">
        <v>2611290</v>
      </c>
      <c r="AB185" s="221" t="n">
        <v>3123484</v>
      </c>
      <c r="AC185" s="221" t="n">
        <v>-509516</v>
      </c>
      <c r="AD185" s="221" t="n">
        <v>62970000</v>
      </c>
    </row>
    <row r="186" customFormat="false" ht="12.75" hidden="false" customHeight="false" outlineLevel="0" collapsed="false">
      <c r="S186" s="219" t="n">
        <v>36557</v>
      </c>
      <c r="T186" s="220" t="n">
        <v>535103</v>
      </c>
      <c r="U186" s="221" t="n">
        <v>657034</v>
      </c>
      <c r="V186" s="221" t="n">
        <v>275966</v>
      </c>
      <c r="W186" s="221" t="n">
        <v>163931</v>
      </c>
      <c r="X186" s="221" t="s">
        <v>54</v>
      </c>
      <c r="Y186" s="221" t="n">
        <v>674586</v>
      </c>
      <c r="Z186" s="221" t="n">
        <v>269069</v>
      </c>
      <c r="AA186" s="221" t="n">
        <v>2575724</v>
      </c>
      <c r="AB186" s="221" t="n">
        <v>3069448</v>
      </c>
      <c r="AC186" s="221" t="n">
        <v>-496483</v>
      </c>
      <c r="AD186" s="221" t="n">
        <v>48405000</v>
      </c>
    </row>
    <row r="187" customFormat="false" ht="12.75" hidden="false" customHeight="false" outlineLevel="0" collapsed="false">
      <c r="S187" s="219" t="n">
        <v>36586</v>
      </c>
      <c r="T187" s="220" t="n">
        <v>527710</v>
      </c>
      <c r="U187" s="221" t="n">
        <v>865516</v>
      </c>
      <c r="V187" s="221" t="n">
        <v>349645</v>
      </c>
      <c r="W187" s="221" t="n">
        <v>223226</v>
      </c>
      <c r="X187" s="221" t="s">
        <v>54</v>
      </c>
      <c r="Y187" s="221" t="n">
        <v>684710</v>
      </c>
      <c r="Z187" s="221" t="n">
        <v>249968</v>
      </c>
      <c r="AA187" s="221" t="n">
        <v>2861806</v>
      </c>
      <c r="AB187" s="221" t="n">
        <v>2825355</v>
      </c>
      <c r="AC187" s="221" t="n">
        <v>30258</v>
      </c>
      <c r="AD187" s="221" t="n">
        <v>49222000</v>
      </c>
    </row>
    <row r="188" customFormat="false" ht="12.75" hidden="false" customHeight="false" outlineLevel="0" collapsed="false">
      <c r="S188" s="219" t="n">
        <v>36617</v>
      </c>
      <c r="T188" s="220" t="n">
        <v>531633</v>
      </c>
      <c r="U188" s="221" t="n">
        <v>778567</v>
      </c>
      <c r="V188" s="221" t="n">
        <v>461900</v>
      </c>
      <c r="W188" s="221" t="n">
        <v>188200</v>
      </c>
      <c r="X188" s="221" t="s">
        <v>54</v>
      </c>
      <c r="Y188" s="221" t="n">
        <v>608867</v>
      </c>
      <c r="Z188" s="221" t="n">
        <v>245300</v>
      </c>
      <c r="AA188" s="221" t="n">
        <v>2811633</v>
      </c>
      <c r="AB188" s="221" t="n">
        <v>2422967</v>
      </c>
      <c r="AC188" s="221" t="n">
        <v>390967</v>
      </c>
      <c r="AD188" s="221" t="n">
        <v>60911000</v>
      </c>
    </row>
    <row r="189" customFormat="false" ht="12.75" hidden="false" customHeight="false" outlineLevel="0" collapsed="false">
      <c r="S189" s="219" t="n">
        <v>36647</v>
      </c>
      <c r="T189" s="220" t="n">
        <v>522387</v>
      </c>
      <c r="U189" s="221" t="n">
        <v>651290</v>
      </c>
      <c r="V189" s="221" t="n">
        <v>490516</v>
      </c>
      <c r="W189" s="221" t="n">
        <v>264613</v>
      </c>
      <c r="X189" s="221" t="s">
        <v>54</v>
      </c>
      <c r="Y189" s="221" t="n">
        <v>663548</v>
      </c>
      <c r="Z189" s="221" t="n">
        <v>229613</v>
      </c>
      <c r="AA189" s="221" t="n">
        <v>2821935</v>
      </c>
      <c r="AB189" s="221" t="n">
        <v>2665677</v>
      </c>
      <c r="AC189" s="221" t="n">
        <v>152645</v>
      </c>
      <c r="AD189" s="221" t="n">
        <v>65633000</v>
      </c>
    </row>
    <row r="190" customFormat="false" ht="12.75" hidden="false" customHeight="false" outlineLevel="0" collapsed="false">
      <c r="S190" s="219" t="n">
        <v>36678</v>
      </c>
      <c r="T190" s="220" t="n">
        <v>520967</v>
      </c>
      <c r="U190" s="221" t="n">
        <v>963267</v>
      </c>
      <c r="V190" s="221" t="n">
        <v>391067</v>
      </c>
      <c r="W190" s="221" t="n">
        <v>342500</v>
      </c>
      <c r="X190" s="221" t="s">
        <v>54</v>
      </c>
      <c r="Y190" s="221" t="n">
        <v>696867</v>
      </c>
      <c r="Z190" s="221" t="n">
        <v>252067</v>
      </c>
      <c r="AA190" s="221" t="n">
        <v>3167033</v>
      </c>
      <c r="AB190" s="221" t="n">
        <v>3097900</v>
      </c>
      <c r="AC190" s="221" t="n">
        <v>68500</v>
      </c>
      <c r="AD190" s="221" t="n">
        <v>67650000</v>
      </c>
    </row>
    <row r="191" customFormat="false" ht="12.75" hidden="false" customHeight="false" outlineLevel="0" collapsed="false">
      <c r="S191" s="219" t="n">
        <v>36708</v>
      </c>
      <c r="T191" s="220" t="n">
        <v>522097</v>
      </c>
      <c r="U191" s="221" t="n">
        <v>1043258</v>
      </c>
      <c r="V191" s="221" t="n">
        <v>392903</v>
      </c>
      <c r="W191" s="221" t="n">
        <v>381355</v>
      </c>
      <c r="X191" s="221" t="s">
        <v>54</v>
      </c>
      <c r="Y191" s="221" t="n">
        <v>708645</v>
      </c>
      <c r="Z191" s="221" t="n">
        <v>246645</v>
      </c>
      <c r="AA191" s="221" t="n">
        <v>3294194</v>
      </c>
      <c r="AB191" s="221" t="n">
        <v>3320806</v>
      </c>
      <c r="AC191" s="221" t="n">
        <v>-37710</v>
      </c>
      <c r="AD191" s="221" t="n">
        <v>66434000</v>
      </c>
    </row>
    <row r="192" customFormat="false" ht="12.75" hidden="false" customHeight="false" outlineLevel="0" collapsed="false">
      <c r="S192" s="219" t="n">
        <v>36739</v>
      </c>
      <c r="T192" s="220" t="n">
        <v>502710</v>
      </c>
      <c r="U192" s="221" t="n">
        <v>957452</v>
      </c>
      <c r="V192" s="221" t="n">
        <v>344000</v>
      </c>
      <c r="W192" s="221" t="n">
        <v>424452</v>
      </c>
      <c r="X192" s="221" t="s">
        <v>54</v>
      </c>
      <c r="Y192" s="221" t="n">
        <v>711065</v>
      </c>
      <c r="Z192" s="221" t="n">
        <v>271290</v>
      </c>
      <c r="AA192" s="221" t="n">
        <v>3210903</v>
      </c>
      <c r="AB192" s="221" t="n">
        <v>3616161</v>
      </c>
      <c r="AC192" s="221" t="n">
        <v>-405161</v>
      </c>
      <c r="AD192" s="221" t="n">
        <v>53831000</v>
      </c>
    </row>
    <row r="193" customFormat="false" ht="12.75" hidden="false" customHeight="false" outlineLevel="0" collapsed="false">
      <c r="S193" s="219" t="n">
        <v>36770</v>
      </c>
      <c r="T193" s="220" t="n">
        <v>499333</v>
      </c>
      <c r="U193" s="221" t="n">
        <v>1093733</v>
      </c>
      <c r="V193" s="221" t="n">
        <v>350100</v>
      </c>
      <c r="W193" s="221" t="n">
        <v>397033</v>
      </c>
      <c r="X193" s="221" t="s">
        <v>54</v>
      </c>
      <c r="Y193" s="221" t="n">
        <v>705933</v>
      </c>
      <c r="Z193" s="221" t="n">
        <v>265033</v>
      </c>
      <c r="AA193" s="221" t="n">
        <v>3311333</v>
      </c>
      <c r="AB193" s="221" t="n">
        <v>3191667</v>
      </c>
      <c r="AC193" s="221" t="n">
        <v>118633</v>
      </c>
      <c r="AD193" s="221" t="n">
        <v>57385000</v>
      </c>
    </row>
    <row r="194" customFormat="false" ht="12.75" hidden="false" customHeight="false" outlineLevel="0" collapsed="false">
      <c r="S194" s="219" t="n">
        <v>36800</v>
      </c>
      <c r="T194" s="220" t="n">
        <v>511613</v>
      </c>
      <c r="U194" s="221" t="n">
        <v>1165097</v>
      </c>
      <c r="V194" s="221" t="n">
        <v>383839</v>
      </c>
      <c r="W194" s="221" t="n">
        <v>312290</v>
      </c>
      <c r="X194" s="221" t="s">
        <v>54</v>
      </c>
      <c r="Y194" s="221" t="n">
        <v>703613</v>
      </c>
      <c r="Z194" s="221" t="n">
        <v>277484</v>
      </c>
      <c r="AA194" s="221" t="n">
        <v>3353774</v>
      </c>
      <c r="AB194" s="221" t="n">
        <v>3104806</v>
      </c>
      <c r="AC194" s="221" t="n">
        <v>254968</v>
      </c>
      <c r="AD194" s="221" t="n">
        <v>65292000</v>
      </c>
    </row>
    <row r="195" customFormat="false" ht="12.75" hidden="false" customHeight="false" outlineLevel="0" collapsed="false">
      <c r="S195" s="219" t="n">
        <v>36831</v>
      </c>
      <c r="T195" s="220" t="n">
        <v>510267</v>
      </c>
      <c r="U195" s="221" t="n">
        <v>1094700</v>
      </c>
      <c r="V195" s="221" t="n">
        <v>269167</v>
      </c>
      <c r="W195" s="221" t="n">
        <v>194333</v>
      </c>
      <c r="X195" s="221" t="s">
        <v>54</v>
      </c>
      <c r="Y195" s="221" t="n">
        <v>648267</v>
      </c>
      <c r="Z195" s="221" t="n">
        <v>306533</v>
      </c>
      <c r="AA195" s="221" t="n">
        <v>3023267</v>
      </c>
      <c r="AB195" s="221" t="n">
        <v>3509000</v>
      </c>
      <c r="AC195" s="221" t="n">
        <v>-491767</v>
      </c>
      <c r="AD195" s="221" t="n">
        <v>50042000</v>
      </c>
    </row>
    <row r="196" customFormat="false" ht="12.75" hidden="false" customHeight="false" outlineLevel="0" collapsed="false">
      <c r="S196" s="219" t="n">
        <v>36861</v>
      </c>
      <c r="T196" s="220" t="n">
        <v>527032</v>
      </c>
      <c r="U196" s="221" t="n">
        <v>1181935</v>
      </c>
      <c r="V196" s="221" t="n">
        <v>391710</v>
      </c>
      <c r="W196" s="221" t="n">
        <v>303677</v>
      </c>
      <c r="X196" s="221" t="s">
        <v>54</v>
      </c>
      <c r="Y196" s="221" t="n">
        <v>737516</v>
      </c>
      <c r="Z196" s="221" t="n">
        <v>297452</v>
      </c>
      <c r="AA196" s="221" t="n">
        <v>3439323</v>
      </c>
      <c r="AB196" s="221" t="n">
        <v>3433677</v>
      </c>
      <c r="AC196" s="221" t="n">
        <v>4032</v>
      </c>
      <c r="AD196" s="221" t="n">
        <v>50168000</v>
      </c>
    </row>
    <row r="197" customFormat="false" ht="12.75" hidden="false" customHeight="false" outlineLevel="0" collapsed="false">
      <c r="S197" s="219" t="n">
        <v>36892</v>
      </c>
      <c r="T197" s="220" t="n">
        <v>533194</v>
      </c>
      <c r="U197" s="221" t="n">
        <v>1190032</v>
      </c>
      <c r="V197" s="221" t="n">
        <v>422548</v>
      </c>
      <c r="W197" s="221" t="n">
        <v>330484</v>
      </c>
      <c r="X197" s="221" t="s">
        <v>54</v>
      </c>
      <c r="Y197" s="221" t="n">
        <v>756613</v>
      </c>
      <c r="Z197" s="221" t="n">
        <v>288903</v>
      </c>
      <c r="AA197" s="221" t="n">
        <v>3522742</v>
      </c>
      <c r="AB197" s="221" t="n">
        <v>4231161</v>
      </c>
      <c r="AC197" s="221" t="n">
        <v>-710129</v>
      </c>
      <c r="AD197" s="221" t="n">
        <v>28000000</v>
      </c>
    </row>
    <row r="198" customFormat="false" ht="12.75" hidden="false" customHeight="false" outlineLevel="0" collapsed="false">
      <c r="S198" s="219" t="n">
        <v>36923</v>
      </c>
      <c r="T198" s="220" t="n">
        <v>532214</v>
      </c>
      <c r="U198" s="221" t="n">
        <v>1200964</v>
      </c>
      <c r="V198" s="221" t="n">
        <v>475821</v>
      </c>
      <c r="W198" s="221" t="n">
        <v>283179</v>
      </c>
      <c r="X198" s="221" t="s">
        <v>54</v>
      </c>
      <c r="Y198" s="221" t="n">
        <v>770893</v>
      </c>
      <c r="Z198" s="221" t="n">
        <v>314786</v>
      </c>
      <c r="AA198" s="221" t="n">
        <v>3577821</v>
      </c>
      <c r="AB198" s="221" t="n">
        <v>4093750</v>
      </c>
      <c r="AC198" s="221" t="n">
        <v>-512536</v>
      </c>
      <c r="AD198" s="221" t="n">
        <v>13953000</v>
      </c>
    </row>
    <row r="199" customFormat="false" ht="12.75" hidden="false" customHeight="false" outlineLevel="0" collapsed="false">
      <c r="S199" s="219" t="n">
        <v>36951</v>
      </c>
      <c r="T199" s="220" t="n">
        <v>536645</v>
      </c>
      <c r="U199" s="221" t="n">
        <v>1194129</v>
      </c>
      <c r="V199" s="221" t="n">
        <v>362935</v>
      </c>
      <c r="W199" s="221" t="n">
        <v>370452</v>
      </c>
      <c r="X199" s="221" t="s">
        <v>54</v>
      </c>
      <c r="Y199" s="221" t="n">
        <v>784742</v>
      </c>
      <c r="Z199" s="221" t="n">
        <v>308452</v>
      </c>
      <c r="AA199" s="221" t="n">
        <v>3564194</v>
      </c>
      <c r="AB199" s="221" t="n">
        <v>3280839</v>
      </c>
      <c r="AC199" s="221" t="n">
        <v>275581</v>
      </c>
      <c r="AD199" s="221" t="n">
        <v>22111000</v>
      </c>
    </row>
    <row r="200" customFormat="false" ht="12.75" hidden="false" customHeight="false" outlineLevel="0" collapsed="false">
      <c r="S200" s="219" t="n">
        <v>36982</v>
      </c>
      <c r="T200" s="220" t="n">
        <v>501467</v>
      </c>
      <c r="U200" s="221" t="n">
        <v>1115367</v>
      </c>
      <c r="V200" s="221" t="n">
        <v>460533</v>
      </c>
      <c r="W200" s="221" t="n">
        <v>291400</v>
      </c>
      <c r="X200" s="221" t="n">
        <v>46690</v>
      </c>
      <c r="Y200" s="221" t="n">
        <v>777233</v>
      </c>
      <c r="Z200" s="221" t="n">
        <v>262133</v>
      </c>
      <c r="AA200" s="221" t="n">
        <v>3455067</v>
      </c>
      <c r="AB200" s="221" t="n">
        <v>3118733</v>
      </c>
      <c r="AC200" s="221" t="n">
        <v>337533</v>
      </c>
      <c r="AD200" s="221" t="n">
        <v>32146000</v>
      </c>
    </row>
    <row r="201" customFormat="false" ht="12.75" hidden="false" customHeight="false" outlineLevel="0" collapsed="false">
      <c r="S201" s="219" t="n">
        <v>37012</v>
      </c>
      <c r="T201" s="220" t="n">
        <v>454516</v>
      </c>
      <c r="U201" s="221" t="n">
        <v>1074516</v>
      </c>
      <c r="V201" s="221" t="n">
        <v>298290</v>
      </c>
      <c r="W201" s="221" t="n">
        <v>365355</v>
      </c>
      <c r="X201" s="221" t="n">
        <v>132194</v>
      </c>
      <c r="Y201" s="221" t="n">
        <v>773097</v>
      </c>
      <c r="Z201" s="221" t="n">
        <v>279742</v>
      </c>
      <c r="AA201" s="221" t="n">
        <v>3377581</v>
      </c>
      <c r="AB201" s="221" t="n">
        <v>2866452</v>
      </c>
      <c r="AC201" s="221" t="n">
        <v>512323</v>
      </c>
      <c r="AD201" s="221" t="n">
        <v>48018000</v>
      </c>
    </row>
    <row r="202" customFormat="false" ht="12.75" hidden="false" customHeight="false" outlineLevel="0" collapsed="false">
      <c r="S202" s="219" t="n">
        <v>37043</v>
      </c>
      <c r="T202" s="220" t="n">
        <v>481633</v>
      </c>
      <c r="U202" s="221" t="n">
        <v>1066533</v>
      </c>
      <c r="V202" s="221" t="n">
        <v>319467</v>
      </c>
      <c r="W202" s="221" t="n">
        <v>304600</v>
      </c>
      <c r="X202" s="221" t="n">
        <v>137533</v>
      </c>
      <c r="Y202" s="221" t="n">
        <v>750200</v>
      </c>
      <c r="Z202" s="221" t="n">
        <v>277867</v>
      </c>
      <c r="AA202" s="221" t="n">
        <v>3339000</v>
      </c>
      <c r="AB202" s="221" t="n">
        <v>2714100</v>
      </c>
      <c r="AC202" s="221" t="n">
        <v>629000</v>
      </c>
      <c r="AD202" s="221" t="n">
        <v>66737000</v>
      </c>
    </row>
    <row r="203" customFormat="false" ht="12.75" hidden="false" customHeight="false" outlineLevel="0" collapsed="false">
      <c r="S203" s="219" t="n">
        <v>37073</v>
      </c>
      <c r="T203" s="220" t="n">
        <v>473129</v>
      </c>
      <c r="U203" s="221" t="n">
        <v>1099000</v>
      </c>
      <c r="V203" s="221" t="n">
        <v>356226</v>
      </c>
      <c r="W203" s="221" t="n">
        <v>299290</v>
      </c>
      <c r="X203" s="221" t="n">
        <v>118065</v>
      </c>
      <c r="Y203" s="221" t="n">
        <v>735774</v>
      </c>
      <c r="Z203" s="221" t="n">
        <v>350484</v>
      </c>
      <c r="AA203" s="221" t="n">
        <v>3432000</v>
      </c>
      <c r="AB203" s="221" t="n">
        <v>2966097</v>
      </c>
      <c r="AC203" s="221" t="n">
        <v>460323</v>
      </c>
      <c r="AD203" s="221" t="n">
        <v>81722000</v>
      </c>
    </row>
    <row r="204" customFormat="false" ht="12.75" hidden="false" customHeight="false" outlineLevel="0" collapsed="false">
      <c r="S204" s="219" t="n">
        <v>37104</v>
      </c>
      <c r="T204" s="220" t="n">
        <v>454161</v>
      </c>
      <c r="U204" s="221" t="n">
        <v>1081129</v>
      </c>
      <c r="V204" s="221" t="n">
        <v>275194</v>
      </c>
      <c r="W204" s="221" t="n">
        <v>291613</v>
      </c>
      <c r="X204" s="221" t="n">
        <v>159806</v>
      </c>
      <c r="Y204" s="221" t="n">
        <v>732968</v>
      </c>
      <c r="Z204" s="221" t="n">
        <v>333839</v>
      </c>
      <c r="AA204" s="221" t="n">
        <v>3328613</v>
      </c>
      <c r="AB204" s="221" t="n">
        <v>3205129</v>
      </c>
      <c r="AC204" s="221" t="n">
        <v>125097</v>
      </c>
      <c r="AD204" s="221" t="n">
        <v>85360000</v>
      </c>
    </row>
    <row r="205" customFormat="false" ht="12.75" hidden="false" customHeight="false" outlineLevel="0" collapsed="false">
      <c r="S205" s="222" t="n">
        <v>37135</v>
      </c>
      <c r="T205" s="220" t="n">
        <v>445233</v>
      </c>
      <c r="U205" s="221" t="n">
        <v>983533</v>
      </c>
      <c r="V205" s="221" t="n">
        <v>282733</v>
      </c>
      <c r="W205" s="221" t="n">
        <v>271133</v>
      </c>
      <c r="X205" s="221" t="n">
        <v>158100</v>
      </c>
      <c r="Y205" s="221" t="n">
        <v>671900</v>
      </c>
      <c r="Z205" s="221" t="n">
        <v>306900</v>
      </c>
      <c r="AA205" s="221" t="n">
        <v>3119400</v>
      </c>
      <c r="AB205" s="221" t="n">
        <v>2898543</v>
      </c>
      <c r="AC205" s="221" t="n">
        <v>127067</v>
      </c>
      <c r="AD205" s="221" t="n">
        <v>89082000</v>
      </c>
    </row>
    <row r="208" customFormat="false" ht="12.75" hidden="false" customHeight="false" outlineLevel="0" collapsed="false">
      <c r="S208" s="223"/>
      <c r="T208" s="224"/>
      <c r="U208" s="225"/>
      <c r="V208" s="226" t="n">
        <v>37165</v>
      </c>
      <c r="W208" s="227" t="n">
        <v>37135</v>
      </c>
      <c r="X208" s="227" t="n">
        <v>37104</v>
      </c>
      <c r="Y208" s="227" t="n">
        <v>37073</v>
      </c>
      <c r="Z208" s="227" t="n">
        <v>37043</v>
      </c>
      <c r="AA208" s="227" t="n">
        <v>37012</v>
      </c>
      <c r="AB208" s="227" t="n">
        <v>36982</v>
      </c>
      <c r="AC208" s="227" t="n">
        <v>36951</v>
      </c>
      <c r="AD208" s="227" t="n">
        <v>36923</v>
      </c>
      <c r="AE208" s="227" t="n">
        <v>36892</v>
      </c>
      <c r="AF208" s="227" t="n">
        <v>36861</v>
      </c>
      <c r="AG208" s="227" t="n">
        <v>36831</v>
      </c>
      <c r="AH208" s="227" t="n">
        <v>36800</v>
      </c>
      <c r="AI208" s="227" t="n">
        <v>36770</v>
      </c>
      <c r="AJ208" s="227" t="n">
        <v>36739</v>
      </c>
      <c r="AK208" s="227" t="n">
        <v>36708</v>
      </c>
      <c r="AL208" s="227" t="n">
        <v>36678</v>
      </c>
      <c r="AM208" s="228" t="n">
        <v>36647</v>
      </c>
    </row>
    <row r="209" customFormat="false" ht="12.75" hidden="false" customHeight="false" outlineLevel="0" collapsed="false">
      <c r="S209" s="229" t="s">
        <v>243</v>
      </c>
      <c r="T209" s="230" t="s">
        <v>244</v>
      </c>
      <c r="U209" s="230" t="s">
        <v>245</v>
      </c>
      <c r="V209" s="204" t="n">
        <v>418599</v>
      </c>
      <c r="W209" s="205" t="n">
        <v>422504</v>
      </c>
      <c r="X209" s="205" t="n">
        <v>417293</v>
      </c>
      <c r="Y209" s="205" t="n">
        <v>389937</v>
      </c>
      <c r="Z209" s="205" t="n">
        <v>367294</v>
      </c>
      <c r="AA209" s="205" t="n">
        <v>329332</v>
      </c>
      <c r="AB209" s="205" t="n">
        <v>294329</v>
      </c>
      <c r="AC209" s="205" t="n">
        <v>345699</v>
      </c>
      <c r="AD209" s="205" t="n">
        <v>341024</v>
      </c>
      <c r="AE209" s="205" t="n">
        <v>450247</v>
      </c>
      <c r="AF209" s="205" t="n">
        <v>431406</v>
      </c>
      <c r="AG209" s="205" t="n">
        <v>387810</v>
      </c>
      <c r="AH209" s="205" t="n">
        <v>401609</v>
      </c>
      <c r="AI209" s="205" t="n">
        <v>388394</v>
      </c>
      <c r="AJ209" s="205" t="n">
        <v>388059</v>
      </c>
      <c r="AK209" s="205" t="n">
        <v>349094</v>
      </c>
      <c r="AL209" s="205" t="n">
        <v>381348</v>
      </c>
      <c r="AM209" s="205" t="n">
        <v>377032</v>
      </c>
    </row>
    <row r="210" customFormat="false" ht="12.75" hidden="false" customHeight="false" outlineLevel="0" collapsed="false">
      <c r="S210" s="231"/>
      <c r="T210" s="232"/>
      <c r="U210" s="232" t="s">
        <v>246</v>
      </c>
      <c r="V210" s="209" t="n">
        <v>64491</v>
      </c>
      <c r="W210" s="210" t="n">
        <v>61714</v>
      </c>
      <c r="X210" s="210" t="n">
        <v>63501</v>
      </c>
      <c r="Y210" s="210" t="n">
        <v>59393</v>
      </c>
      <c r="Z210" s="210" t="n">
        <v>67531</v>
      </c>
      <c r="AA210" s="210" t="n">
        <v>55212</v>
      </c>
      <c r="AB210" s="210" t="n">
        <v>57553</v>
      </c>
      <c r="AC210" s="210" t="n">
        <v>77224</v>
      </c>
      <c r="AD210" s="210" t="n">
        <v>72614</v>
      </c>
      <c r="AE210" s="210" t="n">
        <v>74097</v>
      </c>
      <c r="AF210" s="210" t="n">
        <v>63088</v>
      </c>
      <c r="AG210" s="210" t="n">
        <v>73556</v>
      </c>
      <c r="AH210" s="210" t="n">
        <v>65203</v>
      </c>
      <c r="AI210" s="210" t="n">
        <v>74756</v>
      </c>
      <c r="AJ210" s="210" t="n">
        <v>77729</v>
      </c>
      <c r="AK210" s="210" t="n">
        <v>68352</v>
      </c>
      <c r="AL210" s="210" t="n">
        <v>50280</v>
      </c>
      <c r="AM210" s="210" t="n">
        <v>62897</v>
      </c>
    </row>
    <row r="211" customFormat="false" ht="12.75" hidden="false" customHeight="false" outlineLevel="0" collapsed="false">
      <c r="S211" s="231"/>
      <c r="T211" s="232"/>
      <c r="U211" s="232" t="s">
        <v>247</v>
      </c>
      <c r="V211" s="209" t="n">
        <v>78822</v>
      </c>
      <c r="W211" s="210" t="n">
        <v>71031</v>
      </c>
      <c r="X211" s="210" t="n">
        <v>76334</v>
      </c>
      <c r="Y211" s="210" t="n">
        <v>54519</v>
      </c>
      <c r="Z211" s="210" t="n">
        <v>58758</v>
      </c>
      <c r="AA211" s="210" t="n">
        <v>81684</v>
      </c>
      <c r="AB211" s="210" t="n">
        <v>100230</v>
      </c>
      <c r="AC211" s="210" t="n">
        <v>94265</v>
      </c>
      <c r="AD211" s="210" t="n">
        <v>97639</v>
      </c>
      <c r="AE211" s="210" t="n">
        <v>79700</v>
      </c>
      <c r="AF211" s="210" t="n">
        <v>63663</v>
      </c>
      <c r="AG211" s="210" t="n">
        <v>112273</v>
      </c>
      <c r="AH211" s="210" t="n">
        <v>110406</v>
      </c>
      <c r="AI211" s="210" t="n">
        <v>106294</v>
      </c>
      <c r="AJ211" s="210" t="n">
        <v>113205</v>
      </c>
      <c r="AK211" s="210" t="n">
        <v>114671</v>
      </c>
      <c r="AL211" s="210" t="n">
        <v>115209</v>
      </c>
      <c r="AM211" s="210" t="n">
        <v>114289</v>
      </c>
    </row>
    <row r="212" customFormat="false" ht="12.75" hidden="false" customHeight="false" outlineLevel="0" collapsed="false">
      <c r="S212" s="231"/>
      <c r="T212" s="232"/>
      <c r="U212" s="232" t="s">
        <v>248</v>
      </c>
      <c r="V212" s="209" t="n">
        <v>77965</v>
      </c>
      <c r="W212" s="210" t="n">
        <v>78147</v>
      </c>
      <c r="X212" s="210" t="n">
        <v>85465</v>
      </c>
      <c r="Y212" s="210" t="n">
        <v>89489</v>
      </c>
      <c r="Z212" s="210" t="n">
        <v>104022</v>
      </c>
      <c r="AA212" s="210" t="n">
        <v>89707</v>
      </c>
      <c r="AB212" s="210" t="n">
        <v>86471</v>
      </c>
      <c r="AC212" s="210" t="n">
        <v>88886</v>
      </c>
      <c r="AD212" s="210" t="n">
        <v>84404</v>
      </c>
      <c r="AE212" s="210" t="n">
        <v>84660</v>
      </c>
      <c r="AF212" s="210" t="n">
        <v>84833</v>
      </c>
      <c r="AG212" s="210" t="n">
        <v>93794</v>
      </c>
      <c r="AH212" s="210" t="n">
        <v>90362</v>
      </c>
      <c r="AI212" s="210" t="n">
        <v>85327</v>
      </c>
      <c r="AJ212" s="210" t="n">
        <v>88756</v>
      </c>
      <c r="AK212" s="210" t="n">
        <v>83380</v>
      </c>
      <c r="AL212" s="210" t="n">
        <v>90890</v>
      </c>
      <c r="AM212" s="210" t="n">
        <v>93505</v>
      </c>
    </row>
    <row r="213" customFormat="false" ht="12.75" hidden="false" customHeight="false" outlineLevel="0" collapsed="false">
      <c r="S213" s="231"/>
      <c r="T213" s="232"/>
      <c r="U213" s="232" t="s">
        <v>249</v>
      </c>
      <c r="V213" s="209" t="n">
        <v>102077</v>
      </c>
      <c r="W213" s="210" t="n">
        <v>103568</v>
      </c>
      <c r="X213" s="210" t="n">
        <v>101589</v>
      </c>
      <c r="Y213" s="210" t="n">
        <v>95725</v>
      </c>
      <c r="Z213" s="210" t="n">
        <v>31500</v>
      </c>
      <c r="AA213" s="210" t="n">
        <v>66477</v>
      </c>
      <c r="AB213" s="210" t="n">
        <v>91317</v>
      </c>
      <c r="AC213" s="210" t="n">
        <v>81282</v>
      </c>
      <c r="AD213" s="210" t="n">
        <v>98169</v>
      </c>
      <c r="AE213" s="210" t="n">
        <v>55419</v>
      </c>
      <c r="AF213" s="210" t="n">
        <v>66386</v>
      </c>
      <c r="AG213" s="210" t="n">
        <v>51746</v>
      </c>
      <c r="AH213" s="210" t="n">
        <v>51064</v>
      </c>
      <c r="AI213" s="210" t="n">
        <v>53370</v>
      </c>
      <c r="AJ213" s="210" t="n">
        <v>63705</v>
      </c>
      <c r="AK213" s="210" t="n">
        <v>67982</v>
      </c>
      <c r="AL213" s="210" t="n">
        <v>55961</v>
      </c>
      <c r="AM213" s="210" t="n">
        <v>78605</v>
      </c>
    </row>
    <row r="214" customFormat="false" ht="12.75" hidden="false" customHeight="false" outlineLevel="0" collapsed="false">
      <c r="S214" s="231"/>
      <c r="T214" s="233"/>
      <c r="U214" s="234" t="s">
        <v>108</v>
      </c>
      <c r="V214" s="235" t="n">
        <v>741954</v>
      </c>
      <c r="W214" s="236" t="n">
        <v>736964</v>
      </c>
      <c r="X214" s="236" t="n">
        <v>744182</v>
      </c>
      <c r="Y214" s="236" t="n">
        <v>689063</v>
      </c>
      <c r="Z214" s="236" t="n">
        <v>629105</v>
      </c>
      <c r="AA214" s="236" t="n">
        <v>622412</v>
      </c>
      <c r="AB214" s="236" t="n">
        <v>629900</v>
      </c>
      <c r="AC214" s="236" t="n">
        <v>687356</v>
      </c>
      <c r="AD214" s="236" t="n">
        <v>693850</v>
      </c>
      <c r="AE214" s="236" t="n">
        <v>744123</v>
      </c>
      <c r="AF214" s="236" t="n">
        <v>709376</v>
      </c>
      <c r="AG214" s="236" t="n">
        <v>719179</v>
      </c>
      <c r="AH214" s="236" t="n">
        <v>718644</v>
      </c>
      <c r="AI214" s="236" t="n">
        <v>708141</v>
      </c>
      <c r="AJ214" s="236" t="n">
        <v>731454</v>
      </c>
      <c r="AK214" s="236" t="n">
        <v>683479</v>
      </c>
      <c r="AL214" s="236" t="n">
        <v>693688</v>
      </c>
      <c r="AM214" s="236" t="n">
        <v>726328</v>
      </c>
    </row>
    <row r="215" customFormat="false" ht="12.75" hidden="false" customHeight="false" outlineLevel="0" collapsed="false">
      <c r="S215" s="231"/>
      <c r="T215" s="230" t="s">
        <v>250</v>
      </c>
      <c r="U215" s="230" t="s">
        <v>251</v>
      </c>
      <c r="V215" s="204" t="n">
        <v>78861</v>
      </c>
      <c r="W215" s="205" t="n">
        <v>69247</v>
      </c>
      <c r="X215" s="205" t="n">
        <v>54519</v>
      </c>
      <c r="Y215" s="205" t="n">
        <v>73843</v>
      </c>
      <c r="Z215" s="205" t="n">
        <v>96149</v>
      </c>
      <c r="AA215" s="205" t="n">
        <v>89509</v>
      </c>
      <c r="AB215" s="205" t="n">
        <v>68228</v>
      </c>
      <c r="AC215" s="205" t="n">
        <v>99589</v>
      </c>
      <c r="AD215" s="205" t="n">
        <v>74065</v>
      </c>
      <c r="AE215" s="205" t="n">
        <v>61063</v>
      </c>
      <c r="AF215" s="205" t="n">
        <v>88660</v>
      </c>
      <c r="AG215" s="205" t="n">
        <v>54320</v>
      </c>
      <c r="AH215" s="205" t="n">
        <v>32589</v>
      </c>
      <c r="AI215" s="205" t="n">
        <v>44307</v>
      </c>
      <c r="AJ215" s="205" t="n">
        <v>30692</v>
      </c>
      <c r="AK215" s="205" t="n">
        <v>70306</v>
      </c>
      <c r="AL215" s="205" t="n">
        <v>48233</v>
      </c>
      <c r="AM215" s="205" t="n">
        <v>33650</v>
      </c>
    </row>
    <row r="216" customFormat="false" ht="12.75" hidden="false" customHeight="false" outlineLevel="0" collapsed="false">
      <c r="S216" s="231"/>
      <c r="T216" s="232"/>
      <c r="U216" s="232" t="s">
        <v>252</v>
      </c>
      <c r="V216" s="209" t="n">
        <v>55024</v>
      </c>
      <c r="W216" s="210" t="n">
        <v>43245</v>
      </c>
      <c r="X216" s="210" t="n">
        <v>48828</v>
      </c>
      <c r="Y216" s="210" t="n">
        <v>81342</v>
      </c>
      <c r="Z216" s="210" t="n">
        <v>30383</v>
      </c>
      <c r="AA216" s="210" t="n">
        <v>41757</v>
      </c>
      <c r="AB216" s="210" t="n">
        <v>63611</v>
      </c>
      <c r="AC216" s="210" t="n">
        <v>44391</v>
      </c>
      <c r="AD216" s="210" t="n">
        <v>72280</v>
      </c>
      <c r="AE216" s="210" t="n">
        <v>35551</v>
      </c>
      <c r="AF216" s="210" t="n">
        <v>40114</v>
      </c>
      <c r="AG216" s="210" t="n">
        <v>26280</v>
      </c>
      <c r="AH216" s="210" t="n">
        <v>24741</v>
      </c>
      <c r="AI216" s="210" t="n">
        <v>3986</v>
      </c>
      <c r="AJ216" s="210" t="n">
        <v>4902</v>
      </c>
      <c r="AK216" s="210" t="n">
        <v>7938</v>
      </c>
      <c r="AL216" s="210" t="n">
        <v>9005</v>
      </c>
      <c r="AM216" s="210" t="n">
        <v>2683</v>
      </c>
    </row>
    <row r="217" customFormat="false" ht="12.75" hidden="false" customHeight="false" outlineLevel="0" collapsed="false">
      <c r="S217" s="231"/>
      <c r="T217" s="232"/>
      <c r="U217" s="232" t="s">
        <v>253</v>
      </c>
      <c r="V217" s="209" t="n">
        <v>50978</v>
      </c>
      <c r="W217" s="210" t="n">
        <v>53032</v>
      </c>
      <c r="X217" s="210" t="n">
        <v>62690</v>
      </c>
      <c r="Y217" s="210" t="n">
        <v>42964</v>
      </c>
      <c r="Z217" s="210" t="n">
        <v>17198</v>
      </c>
      <c r="AA217" s="210" t="n">
        <v>2866</v>
      </c>
      <c r="AB217" s="210" t="n">
        <v>3492</v>
      </c>
      <c r="AC217" s="210" t="n">
        <v>539</v>
      </c>
      <c r="AD217" s="210" t="n">
        <v>5517</v>
      </c>
      <c r="AE217" s="210" t="n">
        <v>8069</v>
      </c>
      <c r="AF217" s="210" t="n">
        <v>2456</v>
      </c>
      <c r="AG217" s="210" t="n">
        <v>3329</v>
      </c>
      <c r="AH217" s="210" t="n">
        <v>15904</v>
      </c>
      <c r="AI217" s="210" t="n">
        <v>32694</v>
      </c>
      <c r="AJ217" s="210" t="n">
        <v>11688</v>
      </c>
      <c r="AK217" s="210" t="n">
        <v>22452</v>
      </c>
      <c r="AL217" s="210" t="n">
        <v>45479</v>
      </c>
      <c r="AM217" s="210" t="n">
        <v>42181</v>
      </c>
    </row>
    <row r="218" customFormat="false" ht="12.75" hidden="false" customHeight="false" outlineLevel="0" collapsed="false">
      <c r="S218" s="231"/>
      <c r="T218" s="232"/>
      <c r="U218" s="232" t="s">
        <v>254</v>
      </c>
      <c r="V218" s="209" t="n">
        <v>15000</v>
      </c>
      <c r="W218" s="210" t="n">
        <v>14324</v>
      </c>
      <c r="X218" s="210" t="n">
        <v>2061</v>
      </c>
      <c r="Y218" s="210" t="n">
        <v>11714</v>
      </c>
      <c r="Z218" s="210" t="n">
        <v>9737</v>
      </c>
      <c r="AA218" s="210" t="n">
        <v>11159</v>
      </c>
      <c r="AB218" s="210" t="n">
        <v>24577</v>
      </c>
      <c r="AC218" s="210" t="n">
        <v>0</v>
      </c>
      <c r="AD218" s="210" t="n">
        <v>0</v>
      </c>
      <c r="AE218" s="210" t="n">
        <v>0</v>
      </c>
      <c r="AF218" s="210" t="n">
        <v>2661</v>
      </c>
      <c r="AG218" s="210" t="n">
        <v>1869</v>
      </c>
      <c r="AH218" s="210" t="n">
        <v>4870</v>
      </c>
      <c r="AI218" s="210" t="n">
        <v>0</v>
      </c>
      <c r="AJ218" s="210" t="n">
        <v>0</v>
      </c>
      <c r="AK218" s="210" t="n">
        <v>210</v>
      </c>
      <c r="AL218" s="210" t="n">
        <v>0</v>
      </c>
      <c r="AM218" s="210" t="n">
        <v>625</v>
      </c>
    </row>
    <row r="219" customFormat="false" ht="12.75" hidden="false" customHeight="false" outlineLevel="0" collapsed="false">
      <c r="S219" s="231"/>
      <c r="T219" s="233"/>
      <c r="U219" s="234" t="s">
        <v>108</v>
      </c>
      <c r="V219" s="235" t="n">
        <v>199863</v>
      </c>
      <c r="W219" s="236" t="n">
        <v>179848</v>
      </c>
      <c r="X219" s="236" t="n">
        <v>168098</v>
      </c>
      <c r="Y219" s="236" t="n">
        <v>209863</v>
      </c>
      <c r="Z219" s="236" t="n">
        <v>153467</v>
      </c>
      <c r="AA219" s="236" t="n">
        <v>145291</v>
      </c>
      <c r="AB219" s="236" t="n">
        <v>159908</v>
      </c>
      <c r="AC219" s="236" t="n">
        <v>144519</v>
      </c>
      <c r="AD219" s="236" t="n">
        <v>151862</v>
      </c>
      <c r="AE219" s="236" t="n">
        <v>104683</v>
      </c>
      <c r="AF219" s="236" t="n">
        <v>133891</v>
      </c>
      <c r="AG219" s="236" t="n">
        <v>85798</v>
      </c>
      <c r="AH219" s="236" t="n">
        <v>78104</v>
      </c>
      <c r="AI219" s="236" t="n">
        <v>80987</v>
      </c>
      <c r="AJ219" s="236" t="n">
        <v>47282</v>
      </c>
      <c r="AK219" s="236" t="n">
        <v>100906</v>
      </c>
      <c r="AL219" s="236" t="n">
        <v>102717</v>
      </c>
      <c r="AM219" s="236" t="n">
        <v>79139</v>
      </c>
    </row>
    <row r="220" customFormat="false" ht="12.75" hidden="false" customHeight="false" outlineLevel="0" collapsed="false">
      <c r="S220" s="231"/>
      <c r="T220" s="230" t="s">
        <v>255</v>
      </c>
      <c r="U220" s="230" t="s">
        <v>256</v>
      </c>
      <c r="V220" s="204" t="n">
        <v>198954</v>
      </c>
      <c r="W220" s="205" t="n">
        <v>208100</v>
      </c>
      <c r="X220" s="205" t="n">
        <v>249391</v>
      </c>
      <c r="Y220" s="205" t="n">
        <v>238125</v>
      </c>
      <c r="Z220" s="205" t="n">
        <v>197390</v>
      </c>
      <c r="AA220" s="205" t="n">
        <v>197810</v>
      </c>
      <c r="AB220" s="205" t="n">
        <v>252108</v>
      </c>
      <c r="AC220" s="205" t="n">
        <v>196860</v>
      </c>
      <c r="AD220" s="205" t="n">
        <v>277415</v>
      </c>
      <c r="AE220" s="205" t="n">
        <v>274572</v>
      </c>
      <c r="AF220" s="205" t="n">
        <v>253320</v>
      </c>
      <c r="AG220" s="205" t="n">
        <v>187092</v>
      </c>
      <c r="AH220" s="205" t="n">
        <v>215725</v>
      </c>
      <c r="AI220" s="205" t="n">
        <v>225181</v>
      </c>
      <c r="AJ220" s="205" t="n">
        <v>240027</v>
      </c>
      <c r="AK220" s="205" t="n">
        <v>276113</v>
      </c>
      <c r="AL220" s="205" t="n">
        <v>262286</v>
      </c>
      <c r="AM220" s="205" t="n">
        <v>304732</v>
      </c>
    </row>
    <row r="221" customFormat="false" ht="12.75" hidden="false" customHeight="false" outlineLevel="0" collapsed="false">
      <c r="S221" s="231"/>
      <c r="T221" s="232"/>
      <c r="U221" s="232" t="s">
        <v>257</v>
      </c>
      <c r="V221" s="209" t="n">
        <v>19821</v>
      </c>
      <c r="W221" s="210" t="n">
        <v>19802</v>
      </c>
      <c r="X221" s="210" t="n">
        <v>20214</v>
      </c>
      <c r="Y221" s="210" t="n">
        <v>37355</v>
      </c>
      <c r="Z221" s="210" t="n">
        <v>33914</v>
      </c>
      <c r="AA221" s="210" t="n">
        <v>19862</v>
      </c>
      <c r="AB221" s="210" t="n">
        <v>17962</v>
      </c>
      <c r="AC221" s="210" t="n">
        <v>32253</v>
      </c>
      <c r="AD221" s="210" t="n">
        <v>37537</v>
      </c>
      <c r="AE221" s="210" t="n">
        <v>24613</v>
      </c>
      <c r="AF221" s="210" t="n">
        <v>39039</v>
      </c>
      <c r="AG221" s="210" t="n">
        <v>27416</v>
      </c>
      <c r="AH221" s="210" t="n">
        <v>39424</v>
      </c>
      <c r="AI221" s="210" t="n">
        <v>55042</v>
      </c>
      <c r="AJ221" s="210" t="n">
        <v>57491</v>
      </c>
      <c r="AK221" s="210" t="n">
        <v>19969</v>
      </c>
      <c r="AL221" s="210" t="n">
        <v>20091</v>
      </c>
      <c r="AM221" s="210" t="n">
        <v>24513</v>
      </c>
    </row>
    <row r="222" customFormat="false" ht="12.75" hidden="false" customHeight="false" outlineLevel="0" collapsed="false">
      <c r="S222" s="231"/>
      <c r="T222" s="233"/>
      <c r="U222" s="234" t="s">
        <v>108</v>
      </c>
      <c r="V222" s="235" t="n">
        <v>218775</v>
      </c>
      <c r="W222" s="236" t="n">
        <v>227902</v>
      </c>
      <c r="X222" s="236" t="n">
        <v>269605</v>
      </c>
      <c r="Y222" s="236" t="n">
        <v>275480</v>
      </c>
      <c r="Z222" s="236" t="n">
        <v>231304</v>
      </c>
      <c r="AA222" s="236" t="n">
        <v>217672</v>
      </c>
      <c r="AB222" s="236" t="n">
        <v>270070</v>
      </c>
      <c r="AC222" s="236" t="n">
        <v>229113</v>
      </c>
      <c r="AD222" s="236" t="n">
        <v>314952</v>
      </c>
      <c r="AE222" s="236" t="n">
        <v>299185</v>
      </c>
      <c r="AF222" s="236" t="n">
        <v>292359</v>
      </c>
      <c r="AG222" s="236" t="n">
        <v>214508</v>
      </c>
      <c r="AH222" s="236" t="n">
        <v>255149</v>
      </c>
      <c r="AI222" s="236" t="n">
        <v>280223</v>
      </c>
      <c r="AJ222" s="236" t="n">
        <v>297518</v>
      </c>
      <c r="AK222" s="236" t="n">
        <v>296082</v>
      </c>
      <c r="AL222" s="236" t="n">
        <v>282377</v>
      </c>
      <c r="AM222" s="236" t="n">
        <v>329245</v>
      </c>
    </row>
    <row r="223" customFormat="false" ht="12.75" hidden="false" customHeight="false" outlineLevel="0" collapsed="false">
      <c r="S223" s="231"/>
      <c r="T223" s="237" t="s">
        <v>258</v>
      </c>
      <c r="U223" s="237" t="s">
        <v>259</v>
      </c>
      <c r="V223" s="238" t="n">
        <v>48069</v>
      </c>
      <c r="W223" s="239" t="n">
        <v>35839</v>
      </c>
      <c r="X223" s="239" t="n">
        <v>50329</v>
      </c>
      <c r="Y223" s="239" t="n">
        <v>68041</v>
      </c>
      <c r="Z223" s="239" t="n">
        <v>61446</v>
      </c>
      <c r="AA223" s="239" t="n">
        <v>72406</v>
      </c>
      <c r="AB223" s="239" t="n">
        <v>141484</v>
      </c>
      <c r="AC223" s="239" t="n">
        <v>134301</v>
      </c>
      <c r="AD223" s="239" t="n">
        <v>146220</v>
      </c>
      <c r="AE223" s="239" t="n">
        <v>157086</v>
      </c>
      <c r="AF223" s="239" t="n">
        <v>158500</v>
      </c>
      <c r="AG223" s="239" t="n">
        <v>144422</v>
      </c>
      <c r="AH223" s="239" t="n">
        <v>184153</v>
      </c>
      <c r="AI223" s="239" t="n">
        <v>182661</v>
      </c>
      <c r="AJ223" s="239" t="n">
        <v>166555</v>
      </c>
      <c r="AK223" s="239" t="n">
        <v>139255</v>
      </c>
      <c r="AL223" s="239" t="n">
        <v>147188</v>
      </c>
      <c r="AM223" s="239" t="n">
        <v>153242</v>
      </c>
    </row>
    <row r="224" customFormat="false" ht="12.75" hidden="false" customHeight="false" outlineLevel="0" collapsed="false">
      <c r="P224" s="53" t="n">
        <v>1</v>
      </c>
      <c r="Q224" s="53" t="n">
        <v>726328</v>
      </c>
      <c r="R224" s="53" t="n">
        <v>24513</v>
      </c>
      <c r="S224" s="240"/>
      <c r="T224" s="241" t="s">
        <v>260</v>
      </c>
      <c r="U224" s="242"/>
      <c r="V224" s="243" t="n">
        <v>1208661</v>
      </c>
      <c r="W224" s="244" t="n">
        <v>1180553</v>
      </c>
      <c r="X224" s="244" t="n">
        <v>1232214</v>
      </c>
      <c r="Y224" s="244" t="n">
        <v>1242447</v>
      </c>
      <c r="Z224" s="244" t="n">
        <v>1075322</v>
      </c>
      <c r="AA224" s="244" t="n">
        <v>1057781</v>
      </c>
      <c r="AB224" s="244" t="n">
        <v>1201362</v>
      </c>
      <c r="AC224" s="244" t="n">
        <v>1195289</v>
      </c>
      <c r="AD224" s="244" t="n">
        <v>1306884</v>
      </c>
      <c r="AE224" s="244" t="n">
        <v>1305077</v>
      </c>
      <c r="AF224" s="244" t="n">
        <v>1294126</v>
      </c>
      <c r="AG224" s="244" t="n">
        <v>1163907</v>
      </c>
      <c r="AH224" s="244" t="n">
        <v>1236050</v>
      </c>
      <c r="AI224" s="244" t="n">
        <v>1252012</v>
      </c>
      <c r="AJ224" s="244" t="n">
        <v>1242809</v>
      </c>
      <c r="AK224" s="244" t="n">
        <v>1219722</v>
      </c>
      <c r="AL224" s="244" t="n">
        <v>1225970</v>
      </c>
      <c r="AM224" s="244" t="n">
        <v>1287954</v>
      </c>
    </row>
    <row r="225" customFormat="false" ht="12.75" hidden="false" customHeight="false" outlineLevel="0" collapsed="false">
      <c r="P225" s="53" t="n">
        <v>2</v>
      </c>
      <c r="Q225" s="53" t="n">
        <v>693688</v>
      </c>
      <c r="R225" s="53" t="n">
        <v>20091</v>
      </c>
      <c r="S225" s="245" t="s">
        <v>261</v>
      </c>
      <c r="T225" s="230" t="s">
        <v>262</v>
      </c>
      <c r="U225" s="230" t="s">
        <v>263</v>
      </c>
      <c r="V225" s="204" t="n">
        <v>33612</v>
      </c>
      <c r="W225" s="205" t="n">
        <v>34990</v>
      </c>
      <c r="X225" s="205" t="n">
        <v>35551</v>
      </c>
      <c r="Y225" s="205" t="n">
        <v>21352</v>
      </c>
      <c r="Z225" s="205" t="n">
        <v>23271</v>
      </c>
      <c r="AA225" s="205" t="n">
        <v>30979</v>
      </c>
      <c r="AB225" s="205" t="n">
        <v>57078</v>
      </c>
      <c r="AC225" s="205" t="n">
        <v>68177</v>
      </c>
      <c r="AD225" s="205" t="n">
        <v>76946</v>
      </c>
      <c r="AE225" s="205" t="n">
        <v>89604</v>
      </c>
      <c r="AF225" s="205" t="n">
        <v>91693</v>
      </c>
      <c r="AG225" s="205" t="n">
        <v>91315</v>
      </c>
      <c r="AH225" s="205" t="n">
        <v>50189</v>
      </c>
      <c r="AI225" s="205" t="n">
        <v>47894</v>
      </c>
      <c r="AJ225" s="205" t="n">
        <v>48495</v>
      </c>
      <c r="AK225" s="205" t="n">
        <v>44080</v>
      </c>
      <c r="AL225" s="205" t="n">
        <v>49814</v>
      </c>
      <c r="AM225" s="205" t="n">
        <v>52058</v>
      </c>
    </row>
    <row r="226" customFormat="false" ht="12.75" hidden="false" customHeight="false" outlineLevel="0" collapsed="false">
      <c r="P226" s="53" t="n">
        <v>3</v>
      </c>
      <c r="Q226" s="53" t="n">
        <v>683479</v>
      </c>
      <c r="R226" s="53" t="n">
        <v>19969</v>
      </c>
      <c r="S226" s="246"/>
      <c r="T226" s="232"/>
      <c r="U226" s="232" t="s">
        <v>264</v>
      </c>
      <c r="V226" s="209" t="n">
        <v>188107</v>
      </c>
      <c r="W226" s="210" t="n">
        <v>140047</v>
      </c>
      <c r="X226" s="210" t="n">
        <v>190118</v>
      </c>
      <c r="Y226" s="210" t="n">
        <v>178855</v>
      </c>
      <c r="Z226" s="210" t="n">
        <v>158761</v>
      </c>
      <c r="AA226" s="210" t="n">
        <v>132674</v>
      </c>
      <c r="AB226" s="210" t="n">
        <v>99832</v>
      </c>
      <c r="AC226" s="210" t="n">
        <v>159381</v>
      </c>
      <c r="AD226" s="210" t="n">
        <v>196665</v>
      </c>
      <c r="AE226" s="210" t="n">
        <v>178739</v>
      </c>
      <c r="AF226" s="210" t="n">
        <v>205286</v>
      </c>
      <c r="AG226" s="210" t="n">
        <v>196203</v>
      </c>
      <c r="AH226" s="210" t="n">
        <v>159166</v>
      </c>
      <c r="AI226" s="210" t="n">
        <v>160473</v>
      </c>
      <c r="AJ226" s="210" t="n">
        <v>191344</v>
      </c>
      <c r="AK226" s="210" t="n">
        <v>145491</v>
      </c>
      <c r="AL226" s="210" t="n">
        <v>153671</v>
      </c>
      <c r="AM226" s="210" t="n">
        <v>115291</v>
      </c>
    </row>
    <row r="227" customFormat="false" ht="12.75" hidden="false" customHeight="false" outlineLevel="0" collapsed="false">
      <c r="P227" s="53" t="n">
        <v>4</v>
      </c>
      <c r="Q227" s="53" t="n">
        <v>731454</v>
      </c>
      <c r="R227" s="53" t="n">
        <v>57491</v>
      </c>
      <c r="S227" s="246"/>
      <c r="T227" s="232"/>
      <c r="U227" s="232" t="s">
        <v>265</v>
      </c>
      <c r="V227" s="209" t="n">
        <v>5000</v>
      </c>
      <c r="W227" s="210" t="n">
        <v>5197</v>
      </c>
      <c r="X227" s="210" t="n">
        <v>5267</v>
      </c>
      <c r="Y227" s="210" t="n">
        <v>4871</v>
      </c>
      <c r="Z227" s="210" t="n">
        <v>5000</v>
      </c>
      <c r="AA227" s="210" t="n">
        <v>5532</v>
      </c>
      <c r="AB227" s="210" t="n">
        <v>7233</v>
      </c>
      <c r="AC227" s="210" t="n">
        <v>6658</v>
      </c>
      <c r="AD227" s="210" t="n">
        <v>5577</v>
      </c>
      <c r="AE227" s="210" t="n">
        <v>6519</v>
      </c>
      <c r="AF227" s="210" t="n">
        <v>6258</v>
      </c>
      <c r="AG227" s="210" t="n">
        <v>7833</v>
      </c>
      <c r="AH227" s="210" t="n">
        <v>8581</v>
      </c>
      <c r="AI227" s="210" t="n">
        <v>7049</v>
      </c>
      <c r="AJ227" s="210" t="n">
        <v>7097</v>
      </c>
      <c r="AK227" s="210" t="n">
        <v>7020</v>
      </c>
      <c r="AL227" s="210" t="n">
        <v>7864</v>
      </c>
      <c r="AM227" s="210" t="n">
        <v>6651</v>
      </c>
    </row>
    <row r="228" customFormat="false" ht="12.75" hidden="false" customHeight="false" outlineLevel="0" collapsed="false">
      <c r="P228" s="53" t="n">
        <v>5</v>
      </c>
      <c r="Q228" s="53" t="n">
        <v>708141</v>
      </c>
      <c r="R228" s="53" t="n">
        <v>55042</v>
      </c>
      <c r="S228" s="246"/>
      <c r="T228" s="232"/>
      <c r="U228" s="232" t="s">
        <v>266</v>
      </c>
      <c r="V228" s="209" t="n">
        <v>5000</v>
      </c>
      <c r="W228" s="210" t="n">
        <v>839</v>
      </c>
      <c r="X228" s="210" t="n">
        <v>2228</v>
      </c>
      <c r="Y228" s="210" t="n">
        <v>3564</v>
      </c>
      <c r="Z228" s="210" t="n">
        <v>4342</v>
      </c>
      <c r="AA228" s="210" t="n">
        <v>5826</v>
      </c>
      <c r="AB228" s="210" t="n">
        <v>3400</v>
      </c>
      <c r="AC228" s="210" t="n">
        <v>287</v>
      </c>
      <c r="AD228" s="210" t="n">
        <v>192</v>
      </c>
      <c r="AE228" s="210" t="n">
        <v>1417</v>
      </c>
      <c r="AF228" s="210" t="n">
        <v>620</v>
      </c>
      <c r="AG228" s="210" t="n">
        <v>2515</v>
      </c>
      <c r="AH228" s="210" t="n">
        <v>4048</v>
      </c>
      <c r="AI228" s="210" t="n">
        <v>7550</v>
      </c>
      <c r="AJ228" s="210" t="n">
        <v>11875</v>
      </c>
      <c r="AK228" s="210" t="n">
        <v>11512</v>
      </c>
      <c r="AL228" s="210" t="n">
        <v>10468</v>
      </c>
      <c r="AM228" s="210" t="n">
        <v>5563</v>
      </c>
    </row>
    <row r="229" customFormat="false" ht="12.75" hidden="false" customHeight="false" outlineLevel="0" collapsed="false">
      <c r="P229" s="53" t="n">
        <v>6</v>
      </c>
      <c r="Q229" s="53" t="n">
        <v>718644</v>
      </c>
      <c r="R229" s="53" t="n">
        <v>39424</v>
      </c>
      <c r="S229" s="246"/>
      <c r="T229" s="232"/>
      <c r="U229" s="232" t="s">
        <v>267</v>
      </c>
      <c r="V229" s="209" t="n">
        <v>3675</v>
      </c>
      <c r="W229" s="210" t="n">
        <v>1861</v>
      </c>
      <c r="X229" s="210" t="n">
        <v>1194</v>
      </c>
      <c r="Y229" s="210" t="n">
        <v>1060</v>
      </c>
      <c r="Z229" s="210" t="n">
        <v>1000</v>
      </c>
      <c r="AA229" s="210" t="n">
        <v>1478</v>
      </c>
      <c r="AB229" s="210" t="n">
        <v>3615</v>
      </c>
      <c r="AC229" s="210" t="n">
        <v>4561</v>
      </c>
      <c r="AD229" s="210" t="n">
        <v>14601</v>
      </c>
      <c r="AE229" s="210" t="n">
        <v>18142</v>
      </c>
      <c r="AF229" s="210" t="n">
        <v>10922</v>
      </c>
      <c r="AG229" s="210" t="n">
        <v>10137</v>
      </c>
      <c r="AH229" s="210" t="n">
        <v>3475</v>
      </c>
      <c r="AI229" s="210" t="n">
        <v>1285</v>
      </c>
      <c r="AJ229" s="210" t="n">
        <v>1306</v>
      </c>
      <c r="AK229" s="210" t="n">
        <v>1241</v>
      </c>
      <c r="AL229" s="210" t="n">
        <v>2092</v>
      </c>
      <c r="AM229" s="210" t="n">
        <v>1396</v>
      </c>
    </row>
    <row r="230" customFormat="false" ht="12.75" hidden="false" customHeight="false" outlineLevel="0" collapsed="false">
      <c r="P230" s="53" t="n">
        <v>7</v>
      </c>
      <c r="Q230" s="53" t="n">
        <v>719179</v>
      </c>
      <c r="R230" s="53" t="n">
        <v>27416</v>
      </c>
      <c r="S230" s="246"/>
      <c r="T230" s="232"/>
      <c r="U230" s="247" t="s">
        <v>268</v>
      </c>
      <c r="V230" s="209" t="n">
        <v>0</v>
      </c>
      <c r="W230" s="210" t="n">
        <v>0</v>
      </c>
      <c r="X230" s="210" t="n">
        <v>0</v>
      </c>
      <c r="Y230" s="210" t="n">
        <v>0</v>
      </c>
      <c r="Z230" s="210" t="n">
        <v>0</v>
      </c>
      <c r="AA230" s="210" t="n">
        <v>0</v>
      </c>
      <c r="AB230" s="210" t="n">
        <v>0</v>
      </c>
      <c r="AC230" s="210" t="n">
        <v>0</v>
      </c>
      <c r="AD230" s="210" t="n">
        <v>5104</v>
      </c>
      <c r="AE230" s="210" t="n">
        <v>5999</v>
      </c>
      <c r="AF230" s="210" t="n">
        <v>0</v>
      </c>
      <c r="AG230" s="210" t="n">
        <v>0</v>
      </c>
      <c r="AH230" s="210" t="n">
        <v>0</v>
      </c>
      <c r="AI230" s="210" t="n">
        <v>0</v>
      </c>
      <c r="AJ230" s="210" t="n">
        <v>0</v>
      </c>
      <c r="AK230" s="210" t="n">
        <v>0</v>
      </c>
      <c r="AL230" s="210" t="n">
        <v>0</v>
      </c>
      <c r="AM230" s="210" t="n">
        <v>0</v>
      </c>
    </row>
    <row r="231" customFormat="false" ht="12.75" hidden="false" customHeight="false" outlineLevel="0" collapsed="false">
      <c r="P231" s="53" t="n">
        <v>8</v>
      </c>
      <c r="Q231" s="53" t="n">
        <v>709376</v>
      </c>
      <c r="R231" s="53" t="n">
        <v>39039</v>
      </c>
      <c r="S231" s="246"/>
      <c r="T231" s="232"/>
      <c r="U231" s="247" t="s">
        <v>269</v>
      </c>
      <c r="V231" s="209" t="n">
        <v>0</v>
      </c>
      <c r="W231" s="210" t="n">
        <v>0</v>
      </c>
      <c r="X231" s="210" t="n">
        <v>19</v>
      </c>
      <c r="Y231" s="210" t="n">
        <v>0</v>
      </c>
      <c r="Z231" s="210" t="n">
        <v>0</v>
      </c>
      <c r="AA231" s="210" t="n">
        <v>48</v>
      </c>
      <c r="AB231" s="210" t="n">
        <v>17</v>
      </c>
      <c r="AC231" s="210" t="n">
        <v>66</v>
      </c>
      <c r="AD231" s="210" t="n">
        <v>65</v>
      </c>
      <c r="AE231" s="210" t="n">
        <v>67</v>
      </c>
      <c r="AF231" s="210" t="n">
        <v>0</v>
      </c>
      <c r="AG231" s="210" t="n">
        <v>0</v>
      </c>
      <c r="AH231" s="210" t="n">
        <v>177</v>
      </c>
      <c r="AI231" s="210" t="n">
        <v>0</v>
      </c>
      <c r="AJ231" s="210" t="n">
        <v>61</v>
      </c>
      <c r="AK231" s="210" t="n">
        <v>0</v>
      </c>
      <c r="AL231" s="210" t="n">
        <v>0</v>
      </c>
      <c r="AM231" s="210" t="n">
        <v>130</v>
      </c>
    </row>
    <row r="232" customFormat="false" ht="12.75" hidden="false" customHeight="false" outlineLevel="0" collapsed="false">
      <c r="P232" s="53" t="n">
        <v>9</v>
      </c>
      <c r="Q232" s="53" t="n">
        <v>744123</v>
      </c>
      <c r="R232" s="53" t="n">
        <v>24613</v>
      </c>
      <c r="S232" s="246"/>
      <c r="T232" s="232"/>
      <c r="U232" s="247" t="s">
        <v>270</v>
      </c>
      <c r="V232" s="209" t="n">
        <v>0</v>
      </c>
      <c r="W232" s="210" t="n">
        <v>0</v>
      </c>
      <c r="X232" s="210" t="n">
        <v>0</v>
      </c>
      <c r="Y232" s="210" t="n">
        <v>0</v>
      </c>
      <c r="Z232" s="210" t="n">
        <v>0</v>
      </c>
      <c r="AA232" s="210" t="n">
        <v>0</v>
      </c>
      <c r="AB232" s="210" t="n">
        <v>0</v>
      </c>
      <c r="AC232" s="210" t="n">
        <v>0</v>
      </c>
      <c r="AD232" s="210" t="n">
        <v>0</v>
      </c>
      <c r="AE232" s="210" t="n">
        <v>0</v>
      </c>
      <c r="AF232" s="210" t="n">
        <v>0</v>
      </c>
      <c r="AG232" s="210" t="n">
        <v>0</v>
      </c>
      <c r="AH232" s="210" t="n">
        <v>0</v>
      </c>
      <c r="AI232" s="210" t="n">
        <v>0</v>
      </c>
      <c r="AJ232" s="210" t="n">
        <v>0</v>
      </c>
      <c r="AK232" s="210" t="n">
        <v>0</v>
      </c>
      <c r="AL232" s="210" t="n">
        <v>0</v>
      </c>
      <c r="AM232" s="210" t="n">
        <v>0</v>
      </c>
    </row>
    <row r="233" customFormat="false" ht="12.75" hidden="false" customHeight="false" outlineLevel="0" collapsed="false">
      <c r="P233" s="53" t="n">
        <v>10</v>
      </c>
      <c r="Q233" s="53" t="n">
        <v>693850</v>
      </c>
      <c r="R233" s="53" t="n">
        <v>37537</v>
      </c>
      <c r="S233" s="246"/>
      <c r="T233" s="232"/>
      <c r="U233" s="247" t="s">
        <v>271</v>
      </c>
      <c r="V233" s="209" t="n">
        <v>0</v>
      </c>
      <c r="W233" s="210" t="n">
        <v>0</v>
      </c>
      <c r="X233" s="210" t="n">
        <v>0</v>
      </c>
      <c r="Y233" s="210" t="n">
        <v>0</v>
      </c>
      <c r="Z233" s="210" t="n">
        <v>0</v>
      </c>
      <c r="AA233" s="210" t="n">
        <v>0</v>
      </c>
      <c r="AB233" s="210" t="n">
        <v>0</v>
      </c>
      <c r="AC233" s="210" t="n">
        <v>0</v>
      </c>
      <c r="AD233" s="210" t="n">
        <v>0</v>
      </c>
      <c r="AE233" s="210" t="n">
        <v>0</v>
      </c>
      <c r="AF233" s="210" t="n">
        <v>0</v>
      </c>
      <c r="AG233" s="210" t="n">
        <v>0</v>
      </c>
      <c r="AH233" s="210" t="n">
        <v>0</v>
      </c>
      <c r="AI233" s="210" t="n">
        <v>0</v>
      </c>
      <c r="AJ233" s="210" t="n">
        <v>0</v>
      </c>
      <c r="AK233" s="210" t="n">
        <v>0</v>
      </c>
      <c r="AL233" s="210" t="n">
        <v>0</v>
      </c>
      <c r="AM233" s="210" t="n">
        <v>0</v>
      </c>
    </row>
    <row r="234" customFormat="false" ht="12.75" hidden="false" customHeight="false" outlineLevel="0" collapsed="false">
      <c r="P234" s="53" t="n">
        <v>11</v>
      </c>
      <c r="Q234" s="53" t="n">
        <v>687356</v>
      </c>
      <c r="R234" s="53" t="n">
        <v>32253</v>
      </c>
      <c r="S234" s="246"/>
      <c r="T234" s="232"/>
      <c r="U234" s="247" t="s">
        <v>272</v>
      </c>
      <c r="V234" s="209" t="n">
        <v>0</v>
      </c>
      <c r="W234" s="210" t="n">
        <v>0</v>
      </c>
      <c r="X234" s="210" t="n">
        <v>0</v>
      </c>
      <c r="Y234" s="210" t="n">
        <v>0</v>
      </c>
      <c r="Z234" s="210" t="n">
        <v>0</v>
      </c>
      <c r="AA234" s="210" t="n">
        <v>0</v>
      </c>
      <c r="AB234" s="210" t="n">
        <v>0</v>
      </c>
      <c r="AC234" s="210" t="n">
        <v>0</v>
      </c>
      <c r="AD234" s="210" t="n">
        <v>0</v>
      </c>
      <c r="AE234" s="210" t="n">
        <v>0</v>
      </c>
      <c r="AF234" s="210" t="n">
        <v>0</v>
      </c>
      <c r="AG234" s="210" t="n">
        <v>0</v>
      </c>
      <c r="AH234" s="210" t="n">
        <v>0</v>
      </c>
      <c r="AI234" s="210" t="n">
        <v>0</v>
      </c>
      <c r="AJ234" s="210" t="n">
        <v>0</v>
      </c>
      <c r="AK234" s="210" t="n">
        <v>0</v>
      </c>
      <c r="AL234" s="210" t="n">
        <v>0</v>
      </c>
      <c r="AM234" s="210" t="n">
        <v>0</v>
      </c>
    </row>
    <row r="235" customFormat="false" ht="12.75" hidden="false" customHeight="false" outlineLevel="0" collapsed="false">
      <c r="P235" s="53" t="n">
        <v>12</v>
      </c>
      <c r="Q235" s="53" t="n">
        <v>629900</v>
      </c>
      <c r="R235" s="53" t="n">
        <v>17962</v>
      </c>
      <c r="S235" s="246"/>
      <c r="T235" s="232"/>
      <c r="U235" s="247" t="s">
        <v>273</v>
      </c>
      <c r="V235" s="209" t="n">
        <v>0</v>
      </c>
      <c r="W235" s="210" t="n">
        <v>0</v>
      </c>
      <c r="X235" s="210" t="n">
        <v>0</v>
      </c>
      <c r="Y235" s="210" t="n">
        <v>0</v>
      </c>
      <c r="Z235" s="210" t="n">
        <v>0</v>
      </c>
      <c r="AA235" s="210" t="n">
        <v>0</v>
      </c>
      <c r="AB235" s="210" t="n">
        <v>0</v>
      </c>
      <c r="AC235" s="210" t="n">
        <v>0</v>
      </c>
      <c r="AD235" s="210" t="n">
        <v>0</v>
      </c>
      <c r="AE235" s="210" t="n">
        <v>0</v>
      </c>
      <c r="AF235" s="210" t="n">
        <v>0</v>
      </c>
      <c r="AG235" s="210" t="n">
        <v>0</v>
      </c>
      <c r="AH235" s="210" t="n">
        <v>0</v>
      </c>
      <c r="AI235" s="210" t="n">
        <v>0</v>
      </c>
      <c r="AJ235" s="210" t="n">
        <v>0</v>
      </c>
      <c r="AK235" s="210" t="n">
        <v>0</v>
      </c>
      <c r="AL235" s="210" t="n">
        <v>0</v>
      </c>
      <c r="AM235" s="210" t="n">
        <v>0</v>
      </c>
    </row>
    <row r="236" customFormat="false" ht="12.75" hidden="false" customHeight="false" outlineLevel="0" collapsed="false">
      <c r="P236" s="53" t="n">
        <v>13</v>
      </c>
      <c r="Q236" s="53" t="n">
        <v>622412</v>
      </c>
      <c r="R236" s="53" t="n">
        <v>19862</v>
      </c>
      <c r="S236" s="246"/>
      <c r="T236" s="232"/>
      <c r="U236" s="247" t="s">
        <v>274</v>
      </c>
      <c r="V236" s="209" t="n">
        <v>0</v>
      </c>
      <c r="W236" s="210" t="n">
        <v>0</v>
      </c>
      <c r="X236" s="210" t="n">
        <v>0</v>
      </c>
      <c r="Y236" s="210" t="n">
        <v>0</v>
      </c>
      <c r="Z236" s="210" t="n">
        <v>0</v>
      </c>
      <c r="AA236" s="210" t="n">
        <v>0</v>
      </c>
      <c r="AB236" s="210" t="n">
        <v>0</v>
      </c>
      <c r="AC236" s="210" t="n">
        <v>0</v>
      </c>
      <c r="AD236" s="210" t="n">
        <v>0</v>
      </c>
      <c r="AE236" s="210" t="n">
        <v>0</v>
      </c>
      <c r="AF236" s="210" t="n">
        <v>0</v>
      </c>
      <c r="AG236" s="210" t="n">
        <v>0</v>
      </c>
      <c r="AH236" s="210" t="n">
        <v>0</v>
      </c>
      <c r="AI236" s="210" t="n">
        <v>0</v>
      </c>
      <c r="AJ236" s="210" t="n">
        <v>0</v>
      </c>
      <c r="AK236" s="210" t="n">
        <v>0</v>
      </c>
      <c r="AL236" s="210" t="n">
        <v>0</v>
      </c>
      <c r="AM236" s="210" t="n">
        <v>0</v>
      </c>
    </row>
    <row r="237" customFormat="false" ht="12.75" hidden="false" customHeight="false" outlineLevel="0" collapsed="false">
      <c r="P237" s="53" t="n">
        <v>14</v>
      </c>
      <c r="Q237" s="53" t="n">
        <v>629105</v>
      </c>
      <c r="R237" s="53" t="n">
        <v>33914</v>
      </c>
      <c r="S237" s="246"/>
      <c r="T237" s="232"/>
      <c r="U237" s="247" t="s">
        <v>275</v>
      </c>
      <c r="V237" s="209" t="n">
        <v>0</v>
      </c>
      <c r="W237" s="210" t="n">
        <v>0</v>
      </c>
      <c r="X237" s="210" t="n">
        <v>0</v>
      </c>
      <c r="Y237" s="210" t="n">
        <v>0</v>
      </c>
      <c r="Z237" s="210" t="n">
        <v>0</v>
      </c>
      <c r="AA237" s="210" t="n">
        <v>0</v>
      </c>
      <c r="AB237" s="210" t="n">
        <v>0</v>
      </c>
      <c r="AC237" s="210" t="n">
        <v>0</v>
      </c>
      <c r="AD237" s="210" t="n">
        <v>0</v>
      </c>
      <c r="AE237" s="210" t="n">
        <v>333</v>
      </c>
      <c r="AF237" s="210" t="n">
        <v>0</v>
      </c>
      <c r="AG237" s="210" t="n">
        <v>0</v>
      </c>
      <c r="AH237" s="210" t="n">
        <v>0</v>
      </c>
      <c r="AI237" s="210" t="n">
        <v>0</v>
      </c>
      <c r="AJ237" s="210" t="n">
        <v>0</v>
      </c>
      <c r="AK237" s="210" t="n">
        <v>0</v>
      </c>
      <c r="AL237" s="210" t="n">
        <v>0</v>
      </c>
      <c r="AM237" s="210" t="n">
        <v>0</v>
      </c>
    </row>
    <row r="238" customFormat="false" ht="12.75" hidden="false" customHeight="false" outlineLevel="0" collapsed="false">
      <c r="P238" s="53" t="n">
        <v>15</v>
      </c>
      <c r="Q238" s="53" t="n">
        <v>689063</v>
      </c>
      <c r="R238" s="53" t="n">
        <v>37355</v>
      </c>
      <c r="S238" s="246"/>
      <c r="T238" s="232"/>
      <c r="U238" s="247" t="s">
        <v>276</v>
      </c>
      <c r="V238" s="209" t="n">
        <v>3500</v>
      </c>
      <c r="W238" s="210" t="n">
        <v>1686</v>
      </c>
      <c r="X238" s="210" t="n">
        <v>1000</v>
      </c>
      <c r="Y238" s="210" t="n">
        <v>1000</v>
      </c>
      <c r="Z238" s="210" t="n">
        <v>1000</v>
      </c>
      <c r="AA238" s="210" t="n">
        <v>1000</v>
      </c>
      <c r="AB238" s="210" t="n">
        <v>3000</v>
      </c>
      <c r="AC238" s="210" t="n">
        <v>3907</v>
      </c>
      <c r="AD238" s="210" t="n">
        <v>8896</v>
      </c>
      <c r="AE238" s="210" t="n">
        <v>10985</v>
      </c>
      <c r="AF238" s="210" t="n">
        <v>10263</v>
      </c>
      <c r="AG238" s="210" t="n">
        <v>9639</v>
      </c>
      <c r="AH238" s="210" t="n">
        <v>3000</v>
      </c>
      <c r="AI238" s="210" t="n">
        <v>1000</v>
      </c>
      <c r="AJ238" s="210" t="n">
        <v>1000</v>
      </c>
      <c r="AK238" s="210" t="n">
        <v>1000</v>
      </c>
      <c r="AL238" s="210" t="n">
        <v>1874</v>
      </c>
      <c r="AM238" s="210" t="n">
        <v>1000</v>
      </c>
    </row>
    <row r="239" customFormat="false" ht="12.75" hidden="false" customHeight="false" outlineLevel="0" collapsed="false">
      <c r="P239" s="53" t="n">
        <v>16</v>
      </c>
      <c r="Q239" s="53" t="n">
        <v>744182</v>
      </c>
      <c r="R239" s="53" t="n">
        <v>20214</v>
      </c>
      <c r="S239" s="246"/>
      <c r="T239" s="232"/>
      <c r="U239" s="247" t="s">
        <v>277</v>
      </c>
      <c r="V239" s="209" t="n">
        <v>0</v>
      </c>
      <c r="W239" s="210" t="n">
        <v>0</v>
      </c>
      <c r="X239" s="210" t="n">
        <v>0</v>
      </c>
      <c r="Y239" s="210" t="n">
        <v>0</v>
      </c>
      <c r="Z239" s="210" t="n">
        <v>0</v>
      </c>
      <c r="AA239" s="210" t="n">
        <v>0</v>
      </c>
      <c r="AB239" s="210" t="n">
        <v>0</v>
      </c>
      <c r="AC239" s="210" t="n">
        <v>0</v>
      </c>
      <c r="AD239" s="210" t="n">
        <v>0</v>
      </c>
      <c r="AE239" s="210" t="n">
        <v>0</v>
      </c>
      <c r="AF239" s="210" t="n">
        <v>0</v>
      </c>
      <c r="AG239" s="210" t="n">
        <v>0</v>
      </c>
      <c r="AH239" s="210" t="n">
        <v>0</v>
      </c>
      <c r="AI239" s="210" t="n">
        <v>0</v>
      </c>
      <c r="AJ239" s="210" t="n">
        <v>0</v>
      </c>
      <c r="AK239" s="210" t="n">
        <v>0</v>
      </c>
      <c r="AL239" s="210" t="n">
        <v>0</v>
      </c>
      <c r="AM239" s="210" t="n">
        <v>0</v>
      </c>
    </row>
    <row r="240" customFormat="false" ht="12.75" hidden="false" customHeight="false" outlineLevel="0" collapsed="false">
      <c r="P240" s="53" t="n">
        <v>17</v>
      </c>
      <c r="Q240" s="53" t="n">
        <v>736964</v>
      </c>
      <c r="R240" s="53" t="n">
        <v>19802</v>
      </c>
      <c r="S240" s="246"/>
      <c r="T240" s="232"/>
      <c r="U240" s="247" t="s">
        <v>278</v>
      </c>
      <c r="V240" s="209" t="n">
        <v>0</v>
      </c>
      <c r="W240" s="210" t="n">
        <v>0</v>
      </c>
      <c r="X240" s="210" t="n">
        <v>0</v>
      </c>
      <c r="Y240" s="210" t="n">
        <v>0</v>
      </c>
      <c r="Z240" s="210" t="n">
        <v>0</v>
      </c>
      <c r="AA240" s="210" t="n">
        <v>200</v>
      </c>
      <c r="AB240" s="210" t="n">
        <v>200</v>
      </c>
      <c r="AC240" s="210" t="n">
        <v>250</v>
      </c>
      <c r="AD240" s="210" t="n">
        <v>248</v>
      </c>
      <c r="AE240" s="210" t="n">
        <v>191</v>
      </c>
      <c r="AF240" s="210" t="n">
        <v>159</v>
      </c>
      <c r="AG240" s="210" t="n">
        <v>143</v>
      </c>
      <c r="AH240" s="210" t="n">
        <v>158</v>
      </c>
      <c r="AI240" s="210" t="n">
        <v>173</v>
      </c>
      <c r="AJ240" s="210" t="n">
        <v>168</v>
      </c>
      <c r="AK240" s="210" t="n">
        <v>166</v>
      </c>
      <c r="AL240" s="210" t="n">
        <v>143</v>
      </c>
      <c r="AM240" s="210" t="n">
        <v>176</v>
      </c>
    </row>
    <row r="241" customFormat="false" ht="12.75" hidden="false" customHeight="false" outlineLevel="0" collapsed="false">
      <c r="P241" s="53" t="n">
        <v>18</v>
      </c>
      <c r="Q241" s="53" t="n">
        <v>741954</v>
      </c>
      <c r="R241" s="53" t="n">
        <v>19821</v>
      </c>
      <c r="S241" s="246"/>
      <c r="T241" s="232"/>
      <c r="U241" s="247" t="s">
        <v>279</v>
      </c>
      <c r="V241" s="209" t="n">
        <v>175</v>
      </c>
      <c r="W241" s="210" t="n">
        <v>175</v>
      </c>
      <c r="X241" s="210" t="n">
        <v>175</v>
      </c>
      <c r="Y241" s="210" t="n">
        <v>60</v>
      </c>
      <c r="Z241" s="210" t="n">
        <v>0</v>
      </c>
      <c r="AA241" s="210" t="n">
        <v>230</v>
      </c>
      <c r="AB241" s="210" t="n">
        <v>398</v>
      </c>
      <c r="AC241" s="210" t="n">
        <v>338</v>
      </c>
      <c r="AD241" s="210" t="n">
        <v>288</v>
      </c>
      <c r="AE241" s="210" t="n">
        <v>567</v>
      </c>
      <c r="AF241" s="210" t="n">
        <v>500</v>
      </c>
      <c r="AG241" s="210" t="n">
        <v>355</v>
      </c>
      <c r="AH241" s="210" t="n">
        <v>140</v>
      </c>
      <c r="AI241" s="210" t="n">
        <v>112</v>
      </c>
      <c r="AJ241" s="210" t="n">
        <v>77</v>
      </c>
      <c r="AK241" s="210" t="n">
        <v>75</v>
      </c>
      <c r="AL241" s="210" t="n">
        <v>75</v>
      </c>
      <c r="AM241" s="210" t="n">
        <v>90</v>
      </c>
    </row>
    <row r="242" customFormat="false" ht="12.75" hidden="false" customHeight="false" outlineLevel="0" collapsed="false">
      <c r="S242" s="246"/>
      <c r="T242" s="233"/>
      <c r="U242" s="234" t="s">
        <v>108</v>
      </c>
      <c r="V242" s="235" t="n">
        <v>235394</v>
      </c>
      <c r="W242" s="236" t="n">
        <v>182934</v>
      </c>
      <c r="X242" s="236" t="n">
        <v>234358</v>
      </c>
      <c r="Y242" s="236" t="n">
        <v>209702</v>
      </c>
      <c r="Z242" s="236" t="n">
        <v>192374</v>
      </c>
      <c r="AA242" s="236" t="n">
        <v>176489</v>
      </c>
      <c r="AB242" s="236" t="n">
        <v>171158</v>
      </c>
      <c r="AC242" s="236" t="n">
        <v>239064</v>
      </c>
      <c r="AD242" s="236" t="n">
        <v>293981</v>
      </c>
      <c r="AE242" s="236" t="n">
        <v>294421</v>
      </c>
      <c r="AF242" s="236" t="n">
        <v>314779</v>
      </c>
      <c r="AG242" s="236" t="n">
        <v>308003</v>
      </c>
      <c r="AH242" s="236" t="n">
        <v>225459</v>
      </c>
      <c r="AI242" s="236" t="n">
        <v>224251</v>
      </c>
      <c r="AJ242" s="236" t="n">
        <v>260117</v>
      </c>
      <c r="AK242" s="236" t="n">
        <v>209344</v>
      </c>
      <c r="AL242" s="236" t="n">
        <v>223909</v>
      </c>
      <c r="AM242" s="236" t="n">
        <v>180959</v>
      </c>
    </row>
    <row r="243" customFormat="false" ht="12.75" hidden="false" customHeight="false" outlineLevel="0" collapsed="false">
      <c r="S243" s="246"/>
      <c r="T243" s="230" t="s">
        <v>280</v>
      </c>
      <c r="U243" s="230" t="s">
        <v>281</v>
      </c>
      <c r="V243" s="204" t="n">
        <v>20569</v>
      </c>
      <c r="W243" s="205" t="n">
        <v>26053</v>
      </c>
      <c r="X243" s="205" t="n">
        <v>23374</v>
      </c>
      <c r="Y243" s="205" t="n">
        <v>26351</v>
      </c>
      <c r="Z243" s="205" t="n">
        <v>22174</v>
      </c>
      <c r="AA243" s="205" t="n">
        <v>15687</v>
      </c>
      <c r="AB243" s="205" t="n">
        <v>14921</v>
      </c>
      <c r="AC243" s="205" t="n">
        <v>17401</v>
      </c>
      <c r="AD243" s="205" t="n">
        <v>17242</v>
      </c>
      <c r="AE243" s="205" t="n">
        <v>20386</v>
      </c>
      <c r="AF243" s="205" t="n">
        <v>25544</v>
      </c>
      <c r="AG243" s="205" t="n">
        <v>26755</v>
      </c>
      <c r="AH243" s="205" t="n">
        <v>25199</v>
      </c>
      <c r="AI243" s="205" t="n">
        <v>26329</v>
      </c>
      <c r="AJ243" s="205" t="n">
        <v>26707</v>
      </c>
      <c r="AK243" s="205" t="n">
        <v>25926</v>
      </c>
      <c r="AL243" s="205" t="n">
        <v>23827</v>
      </c>
      <c r="AM243" s="205" t="n">
        <v>25629</v>
      </c>
    </row>
    <row r="244" customFormat="false" ht="12.75" hidden="false" customHeight="false" outlineLevel="0" collapsed="false">
      <c r="S244" s="246"/>
      <c r="T244" s="232"/>
      <c r="U244" s="232" t="s">
        <v>282</v>
      </c>
      <c r="V244" s="209" t="n">
        <v>6000</v>
      </c>
      <c r="W244" s="210" t="n">
        <v>6803</v>
      </c>
      <c r="X244" s="210" t="n">
        <v>7656</v>
      </c>
      <c r="Y244" s="210" t="n">
        <v>7432</v>
      </c>
      <c r="Z244" s="210" t="n">
        <v>8281</v>
      </c>
      <c r="AA244" s="210" t="n">
        <v>4085</v>
      </c>
      <c r="AB244" s="210" t="n">
        <v>3481</v>
      </c>
      <c r="AC244" s="210" t="n">
        <v>3221</v>
      </c>
      <c r="AD244" s="210" t="n">
        <v>7394</v>
      </c>
      <c r="AE244" s="210" t="n">
        <v>7986</v>
      </c>
      <c r="AF244" s="210" t="n">
        <v>8627</v>
      </c>
      <c r="AG244" s="210" t="n">
        <v>8413</v>
      </c>
      <c r="AH244" s="210" t="n">
        <v>8266</v>
      </c>
      <c r="AI244" s="210" t="n">
        <v>8209</v>
      </c>
      <c r="AJ244" s="210" t="n">
        <v>8802</v>
      </c>
      <c r="AK244" s="210" t="n">
        <v>7833</v>
      </c>
      <c r="AL244" s="210" t="n">
        <v>8332</v>
      </c>
      <c r="AM244" s="210" t="n">
        <v>7808</v>
      </c>
    </row>
    <row r="245" customFormat="false" ht="12.75" hidden="false" customHeight="false" outlineLevel="0" collapsed="false">
      <c r="S245" s="246"/>
      <c r="T245" s="232"/>
      <c r="U245" s="232" t="s">
        <v>283</v>
      </c>
      <c r="V245" s="209" t="n">
        <v>20625</v>
      </c>
      <c r="W245" s="210" t="n">
        <v>20402</v>
      </c>
      <c r="X245" s="210" t="n">
        <v>19984</v>
      </c>
      <c r="Y245" s="210" t="n">
        <v>17511</v>
      </c>
      <c r="Z245" s="210" t="n">
        <v>16071</v>
      </c>
      <c r="AA245" s="210" t="n">
        <v>15012</v>
      </c>
      <c r="AB245" s="210" t="n">
        <v>15345</v>
      </c>
      <c r="AC245" s="210" t="n">
        <v>14954</v>
      </c>
      <c r="AD245" s="210" t="n">
        <v>15511</v>
      </c>
      <c r="AE245" s="210" t="n">
        <v>17407</v>
      </c>
      <c r="AF245" s="210" t="n">
        <v>19332</v>
      </c>
      <c r="AG245" s="210" t="n">
        <v>22431</v>
      </c>
      <c r="AH245" s="210" t="n">
        <v>24448</v>
      </c>
      <c r="AI245" s="210" t="n">
        <v>27261</v>
      </c>
      <c r="AJ245" s="210" t="n">
        <v>26229</v>
      </c>
      <c r="AK245" s="210" t="n">
        <v>26759</v>
      </c>
      <c r="AL245" s="210" t="n">
        <v>26379</v>
      </c>
      <c r="AM245" s="210" t="n">
        <v>23278</v>
      </c>
    </row>
    <row r="246" customFormat="false" ht="12.75" hidden="false" customHeight="false" outlineLevel="0" collapsed="false">
      <c r="S246" s="246"/>
      <c r="T246" s="232"/>
      <c r="U246" s="232" t="s">
        <v>284</v>
      </c>
      <c r="V246" s="209" t="n">
        <v>10263</v>
      </c>
      <c r="W246" s="210" t="n">
        <v>7402</v>
      </c>
      <c r="X246" s="210" t="n">
        <v>8569</v>
      </c>
      <c r="Y246" s="210" t="n">
        <v>4861</v>
      </c>
      <c r="Z246" s="210" t="n">
        <v>5081</v>
      </c>
      <c r="AA246" s="210" t="n">
        <v>4573</v>
      </c>
      <c r="AB246" s="210" t="n">
        <v>0</v>
      </c>
      <c r="AC246" s="210" t="n">
        <v>1069</v>
      </c>
      <c r="AD246" s="210" t="n">
        <v>9011</v>
      </c>
      <c r="AE246" s="210" t="n">
        <v>9660</v>
      </c>
      <c r="AF246" s="210" t="n">
        <v>9680</v>
      </c>
      <c r="AG246" s="210" t="n">
        <v>9595</v>
      </c>
      <c r="AH246" s="210" t="n">
        <v>9640</v>
      </c>
      <c r="AI246" s="210" t="n">
        <v>9809</v>
      </c>
      <c r="AJ246" s="210" t="n">
        <v>9697</v>
      </c>
      <c r="AK246" s="210" t="n">
        <v>9878</v>
      </c>
      <c r="AL246" s="210" t="n">
        <v>9802</v>
      </c>
      <c r="AM246" s="210" t="n">
        <v>6443</v>
      </c>
    </row>
    <row r="247" customFormat="false" ht="12.75" hidden="false" customHeight="false" outlineLevel="0" collapsed="false">
      <c r="S247" s="246"/>
      <c r="T247" s="232"/>
      <c r="U247" s="232" t="s">
        <v>285</v>
      </c>
      <c r="V247" s="209" t="n">
        <v>36761</v>
      </c>
      <c r="W247" s="210" t="n">
        <v>41204</v>
      </c>
      <c r="X247" s="210" t="n">
        <v>37689</v>
      </c>
      <c r="Y247" s="210" t="n">
        <v>40878</v>
      </c>
      <c r="Z247" s="210" t="n">
        <v>55949</v>
      </c>
      <c r="AA247" s="210" t="n">
        <v>56218</v>
      </c>
      <c r="AB247" s="210" t="n">
        <v>43242</v>
      </c>
      <c r="AC247" s="210" t="n">
        <v>53516</v>
      </c>
      <c r="AD247" s="210" t="n">
        <v>15238</v>
      </c>
      <c r="AE247" s="210" t="n">
        <v>15322</v>
      </c>
      <c r="AF247" s="210" t="n">
        <v>15926</v>
      </c>
      <c r="AG247" s="210" t="n">
        <v>16505</v>
      </c>
      <c r="AH247" s="210" t="n">
        <v>16337</v>
      </c>
      <c r="AI247" s="210" t="n">
        <v>29119</v>
      </c>
      <c r="AJ247" s="210" t="n">
        <v>19656</v>
      </c>
      <c r="AK247" s="210" t="n">
        <v>19703</v>
      </c>
      <c r="AL247" s="210" t="n">
        <v>19716</v>
      </c>
      <c r="AM247" s="210" t="n">
        <v>19605</v>
      </c>
    </row>
    <row r="248" customFormat="false" ht="12.75" hidden="false" customHeight="false" outlineLevel="0" collapsed="false">
      <c r="S248" s="246"/>
      <c r="T248" s="232"/>
      <c r="U248" s="232" t="s">
        <v>26</v>
      </c>
      <c r="V248" s="209" t="n">
        <v>51909</v>
      </c>
      <c r="W248" s="210" t="n">
        <v>47483</v>
      </c>
      <c r="X248" s="210" t="n">
        <v>49502</v>
      </c>
      <c r="Y248" s="210" t="n">
        <v>26856</v>
      </c>
      <c r="Z248" s="210" t="n">
        <v>24515</v>
      </c>
      <c r="AA248" s="210" t="n">
        <v>17759</v>
      </c>
      <c r="AB248" s="210" t="n">
        <v>45</v>
      </c>
      <c r="AC248" s="210" t="n">
        <v>1602</v>
      </c>
      <c r="AD248" s="210" t="n">
        <v>46787</v>
      </c>
      <c r="AE248" s="210" t="n">
        <v>48165</v>
      </c>
      <c r="AF248" s="210" t="n">
        <v>50327</v>
      </c>
      <c r="AG248" s="210" t="n">
        <v>52714</v>
      </c>
      <c r="AH248" s="210" t="n">
        <v>49166</v>
      </c>
      <c r="AI248" s="210" t="n">
        <v>49079</v>
      </c>
      <c r="AJ248" s="210" t="n">
        <v>50480</v>
      </c>
      <c r="AK248" s="210" t="n">
        <v>50077</v>
      </c>
      <c r="AL248" s="210" t="n">
        <v>47709</v>
      </c>
      <c r="AM248" s="210" t="n">
        <v>48188</v>
      </c>
    </row>
    <row r="249" customFormat="false" ht="12.75" hidden="false" customHeight="false" outlineLevel="0" collapsed="false">
      <c r="S249" s="246"/>
      <c r="T249" s="232"/>
      <c r="U249" s="232" t="s">
        <v>286</v>
      </c>
      <c r="V249" s="209" t="n">
        <v>56127</v>
      </c>
      <c r="W249" s="210" t="n">
        <v>54251</v>
      </c>
      <c r="X249" s="210" t="n">
        <v>51113</v>
      </c>
      <c r="Y249" s="210" t="n">
        <v>42770</v>
      </c>
      <c r="Z249" s="210" t="n">
        <v>37405</v>
      </c>
      <c r="AA249" s="210" t="n">
        <v>30741</v>
      </c>
      <c r="AB249" s="210" t="n">
        <v>23803</v>
      </c>
      <c r="AC249" s="210" t="n">
        <v>24921</v>
      </c>
      <c r="AD249" s="210" t="n">
        <v>34113</v>
      </c>
      <c r="AE249" s="210" t="n">
        <v>46107</v>
      </c>
      <c r="AF249" s="210" t="n">
        <v>46133</v>
      </c>
      <c r="AG249" s="210" t="n">
        <v>48768</v>
      </c>
      <c r="AH249" s="210" t="n">
        <v>53078</v>
      </c>
      <c r="AI249" s="210" t="n">
        <v>51958</v>
      </c>
      <c r="AJ249" s="210" t="n">
        <v>51232</v>
      </c>
      <c r="AK249" s="210" t="n">
        <v>52592</v>
      </c>
      <c r="AL249" s="210" t="n">
        <v>52385</v>
      </c>
      <c r="AM249" s="210" t="n">
        <v>46913</v>
      </c>
    </row>
    <row r="250" customFormat="false" ht="12.75" hidden="false" customHeight="false" outlineLevel="0" collapsed="false">
      <c r="S250" s="246"/>
      <c r="T250" s="232"/>
      <c r="U250" s="232" t="s">
        <v>287</v>
      </c>
      <c r="V250" s="209" t="n">
        <v>121463</v>
      </c>
      <c r="W250" s="210" t="n">
        <v>107832</v>
      </c>
      <c r="X250" s="210" t="n">
        <v>126328</v>
      </c>
      <c r="Y250" s="210" t="n">
        <v>112753</v>
      </c>
      <c r="Z250" s="210" t="n">
        <v>60576</v>
      </c>
      <c r="AA250" s="210" t="n">
        <v>59650</v>
      </c>
      <c r="AB250" s="210" t="n">
        <v>94047</v>
      </c>
      <c r="AC250" s="210" t="n">
        <v>111936</v>
      </c>
      <c r="AD250" s="210" t="n">
        <v>80626</v>
      </c>
      <c r="AE250" s="210" t="n">
        <v>108206</v>
      </c>
      <c r="AF250" s="210" t="n">
        <v>68519</v>
      </c>
      <c r="AG250" s="210" t="n">
        <v>61248</v>
      </c>
      <c r="AH250" s="210" t="n">
        <v>103722</v>
      </c>
      <c r="AI250" s="210" t="n">
        <v>112061</v>
      </c>
      <c r="AJ250" s="210" t="n">
        <v>92789</v>
      </c>
      <c r="AK250" s="210" t="n">
        <v>67027</v>
      </c>
      <c r="AL250" s="210" t="n">
        <v>59016</v>
      </c>
      <c r="AM250" s="210" t="n">
        <v>45105</v>
      </c>
    </row>
    <row r="251" customFormat="false" ht="12.75" hidden="false" customHeight="false" outlineLevel="0" collapsed="false">
      <c r="S251" s="246"/>
      <c r="T251" s="232"/>
      <c r="U251" s="232" t="s">
        <v>288</v>
      </c>
      <c r="V251" s="209" t="n">
        <v>23421</v>
      </c>
      <c r="W251" s="210" t="n">
        <v>23574</v>
      </c>
      <c r="X251" s="210" t="n">
        <v>23726</v>
      </c>
      <c r="Y251" s="210" t="n">
        <v>25150</v>
      </c>
      <c r="Z251" s="210" t="n">
        <v>25729</v>
      </c>
      <c r="AA251" s="210" t="n">
        <v>18501</v>
      </c>
      <c r="AB251" s="210" t="n">
        <v>22020</v>
      </c>
      <c r="AC251" s="210" t="n">
        <v>14381</v>
      </c>
      <c r="AD251" s="210" t="n">
        <v>18020</v>
      </c>
      <c r="AE251" s="210" t="n">
        <v>12883</v>
      </c>
      <c r="AF251" s="210" t="n">
        <v>17192</v>
      </c>
      <c r="AG251" s="210" t="n">
        <v>33659</v>
      </c>
      <c r="AH251" s="210" t="n">
        <v>46306</v>
      </c>
      <c r="AI251" s="210" t="n">
        <v>47234</v>
      </c>
      <c r="AJ251" s="210" t="n">
        <v>44997</v>
      </c>
      <c r="AK251" s="210" t="n">
        <v>48487</v>
      </c>
      <c r="AL251" s="210" t="n">
        <v>47437</v>
      </c>
      <c r="AM251" s="210" t="n">
        <v>51061</v>
      </c>
    </row>
    <row r="252" customFormat="false" ht="12.75" hidden="false" customHeight="false" outlineLevel="0" collapsed="false">
      <c r="S252" s="246"/>
      <c r="T252" s="232"/>
      <c r="U252" s="232" t="s">
        <v>289</v>
      </c>
      <c r="V252" s="209" t="n">
        <v>32916</v>
      </c>
      <c r="W252" s="210" t="n">
        <v>23345</v>
      </c>
      <c r="X252" s="210" t="n">
        <v>20920</v>
      </c>
      <c r="Y252" s="210" t="n">
        <v>18266</v>
      </c>
      <c r="Z252" s="210" t="n">
        <v>16355</v>
      </c>
      <c r="AA252" s="210" t="n">
        <v>17312</v>
      </c>
      <c r="AB252" s="210" t="n">
        <v>18406</v>
      </c>
      <c r="AC252" s="210" t="n">
        <v>20335</v>
      </c>
      <c r="AD252" s="210" t="n">
        <v>22518</v>
      </c>
      <c r="AE252" s="210" t="n">
        <v>19384</v>
      </c>
      <c r="AF252" s="210" t="n">
        <v>21564</v>
      </c>
      <c r="AG252" s="210" t="n">
        <v>24192</v>
      </c>
      <c r="AH252" s="210" t="n">
        <v>23648</v>
      </c>
      <c r="AI252" s="210" t="n">
        <v>24012</v>
      </c>
      <c r="AJ252" s="210" t="n">
        <v>24339</v>
      </c>
      <c r="AK252" s="210" t="n">
        <v>25139</v>
      </c>
      <c r="AL252" s="210" t="n">
        <v>21300</v>
      </c>
      <c r="AM252" s="210" t="n">
        <v>25485</v>
      </c>
    </row>
    <row r="253" customFormat="false" ht="12.75" hidden="false" customHeight="false" outlineLevel="0" collapsed="false">
      <c r="S253" s="246"/>
      <c r="T253" s="232"/>
      <c r="U253" s="232" t="s">
        <v>290</v>
      </c>
      <c r="V253" s="209" t="n">
        <v>9545</v>
      </c>
      <c r="W253" s="210" t="n">
        <v>9146</v>
      </c>
      <c r="X253" s="210" t="n">
        <v>8126</v>
      </c>
      <c r="Y253" s="210" t="n">
        <v>6021</v>
      </c>
      <c r="Z253" s="210" t="n">
        <v>4966</v>
      </c>
      <c r="AA253" s="210" t="n">
        <v>4467</v>
      </c>
      <c r="AB253" s="210" t="n">
        <v>0</v>
      </c>
      <c r="AC253" s="210" t="n">
        <v>1447</v>
      </c>
      <c r="AD253" s="210" t="n">
        <v>8311</v>
      </c>
      <c r="AE253" s="210" t="n">
        <v>9089</v>
      </c>
      <c r="AF253" s="210" t="n">
        <v>9095</v>
      </c>
      <c r="AG253" s="210" t="n">
        <v>9106</v>
      </c>
      <c r="AH253" s="210" t="n">
        <v>7641</v>
      </c>
      <c r="AI253" s="210" t="n">
        <v>8853</v>
      </c>
      <c r="AJ253" s="210" t="n">
        <v>9084</v>
      </c>
      <c r="AK253" s="210" t="n">
        <v>8815</v>
      </c>
      <c r="AL253" s="210" t="n">
        <v>9113</v>
      </c>
      <c r="AM253" s="210" t="n">
        <v>7496</v>
      </c>
    </row>
    <row r="254" customFormat="false" ht="12.75" hidden="false" customHeight="false" outlineLevel="0" collapsed="false">
      <c r="S254" s="246"/>
      <c r="T254" s="232"/>
      <c r="U254" s="232" t="s">
        <v>291</v>
      </c>
      <c r="V254" s="209" t="n">
        <v>192843</v>
      </c>
      <c r="W254" s="210" t="n">
        <v>183070</v>
      </c>
      <c r="X254" s="210" t="n">
        <v>186289</v>
      </c>
      <c r="Y254" s="210" t="n">
        <v>187159</v>
      </c>
      <c r="Z254" s="210" t="n">
        <v>181625</v>
      </c>
      <c r="AA254" s="210" t="n">
        <v>193911</v>
      </c>
      <c r="AB254" s="210" t="n">
        <v>164623</v>
      </c>
      <c r="AC254" s="210" t="n">
        <v>125656</v>
      </c>
      <c r="AD254" s="210" t="n">
        <v>170524</v>
      </c>
      <c r="AE254" s="210" t="n">
        <v>185856</v>
      </c>
      <c r="AF254" s="210" t="n">
        <v>184403</v>
      </c>
      <c r="AG254" s="210" t="n">
        <v>191738</v>
      </c>
      <c r="AH254" s="210" t="n">
        <v>197842</v>
      </c>
      <c r="AI254" s="210" t="n">
        <v>193499</v>
      </c>
      <c r="AJ254" s="210" t="n">
        <v>188641</v>
      </c>
      <c r="AK254" s="210" t="n">
        <v>189354</v>
      </c>
      <c r="AL254" s="210" t="n">
        <v>183885</v>
      </c>
      <c r="AM254" s="210" t="n">
        <v>191145</v>
      </c>
    </row>
    <row r="255" customFormat="false" ht="12.75" hidden="false" customHeight="false" outlineLevel="0" collapsed="false">
      <c r="S255" s="246"/>
      <c r="T255" s="232"/>
      <c r="U255" s="232" t="s">
        <v>292</v>
      </c>
      <c r="V255" s="209" t="n">
        <v>3229</v>
      </c>
      <c r="W255" s="210" t="n">
        <v>3113</v>
      </c>
      <c r="X255" s="210" t="n">
        <v>3232</v>
      </c>
      <c r="Y255" s="210" t="n">
        <v>3228</v>
      </c>
      <c r="Z255" s="210" t="n">
        <v>2387</v>
      </c>
      <c r="AA255" s="210" t="n">
        <v>2308</v>
      </c>
      <c r="AB255" s="210" t="n">
        <v>2171</v>
      </c>
      <c r="AC255" s="210" t="n">
        <v>2699</v>
      </c>
      <c r="AD255" s="210" t="n">
        <v>2214</v>
      </c>
      <c r="AE255" s="210" t="n">
        <v>1645</v>
      </c>
      <c r="AF255" s="210" t="n">
        <v>3068</v>
      </c>
      <c r="AG255" s="210" t="n">
        <v>2726</v>
      </c>
      <c r="AH255" s="210" t="n">
        <v>1276</v>
      </c>
      <c r="AI255" s="210" t="n">
        <v>1321</v>
      </c>
      <c r="AJ255" s="210" t="n">
        <v>1272</v>
      </c>
      <c r="AK255" s="210" t="n">
        <v>1276</v>
      </c>
      <c r="AL255" s="210" t="n">
        <v>1286</v>
      </c>
      <c r="AM255" s="210" t="n">
        <v>1288</v>
      </c>
    </row>
    <row r="256" customFormat="false" ht="12.75" hidden="false" customHeight="false" outlineLevel="0" collapsed="false">
      <c r="S256" s="246"/>
      <c r="T256" s="232"/>
      <c r="U256" s="232" t="s">
        <v>267</v>
      </c>
      <c r="V256" s="209" t="n">
        <v>27867</v>
      </c>
      <c r="W256" s="210" t="n">
        <v>25777</v>
      </c>
      <c r="X256" s="210" t="n">
        <v>25227</v>
      </c>
      <c r="Y256" s="210" t="n">
        <v>19692</v>
      </c>
      <c r="Z256" s="210" t="n">
        <v>15507</v>
      </c>
      <c r="AA256" s="210" t="n">
        <v>13356</v>
      </c>
      <c r="AB256" s="210" t="n">
        <v>13247</v>
      </c>
      <c r="AC256" s="210" t="n">
        <v>16291</v>
      </c>
      <c r="AD256" s="210" t="n">
        <v>16918</v>
      </c>
      <c r="AE256" s="210" t="n">
        <v>19541</v>
      </c>
      <c r="AF256" s="210" t="n">
        <v>26942</v>
      </c>
      <c r="AG256" s="210" t="n">
        <v>36288</v>
      </c>
      <c r="AH256" s="210" t="n">
        <v>27829</v>
      </c>
      <c r="AI256" s="210" t="n">
        <v>0</v>
      </c>
      <c r="AJ256" s="210" t="n">
        <v>0</v>
      </c>
      <c r="AK256" s="210" t="n">
        <v>0</v>
      </c>
      <c r="AL256" s="210" t="n">
        <v>0</v>
      </c>
      <c r="AM256" s="210" t="n">
        <v>0</v>
      </c>
    </row>
    <row r="257" customFormat="false" ht="12.75" hidden="false" customHeight="false" outlineLevel="0" collapsed="false">
      <c r="S257" s="246"/>
      <c r="T257" s="232"/>
      <c r="U257" s="247" t="s">
        <v>293</v>
      </c>
      <c r="V257" s="209" t="n">
        <v>0</v>
      </c>
      <c r="W257" s="210" t="n">
        <v>0</v>
      </c>
      <c r="X257" s="210" t="n">
        <v>0</v>
      </c>
      <c r="Y257" s="210" t="n">
        <v>0</v>
      </c>
      <c r="Z257" s="210" t="n">
        <v>0</v>
      </c>
      <c r="AA257" s="210" t="n">
        <v>0</v>
      </c>
      <c r="AB257" s="210" t="n">
        <v>241</v>
      </c>
      <c r="AC257" s="210" t="n">
        <v>198</v>
      </c>
      <c r="AD257" s="210" t="n">
        <v>0</v>
      </c>
      <c r="AE257" s="210" t="n">
        <v>0</v>
      </c>
      <c r="AF257" s="210" t="n">
        <v>0</v>
      </c>
      <c r="AG257" s="210" t="n">
        <v>0</v>
      </c>
      <c r="AH257" s="210" t="n">
        <v>0</v>
      </c>
      <c r="AI257" s="210" t="s">
        <v>54</v>
      </c>
      <c r="AJ257" s="210" t="s">
        <v>54</v>
      </c>
      <c r="AK257" s="210" t="s">
        <v>54</v>
      </c>
      <c r="AL257" s="210" t="s">
        <v>54</v>
      </c>
      <c r="AM257" s="210" t="s">
        <v>54</v>
      </c>
    </row>
    <row r="258" customFormat="false" ht="12.75" hidden="false" customHeight="false" outlineLevel="0" collapsed="false">
      <c r="S258" s="246"/>
      <c r="T258" s="232"/>
      <c r="U258" s="247" t="s">
        <v>294</v>
      </c>
      <c r="V258" s="209" t="n">
        <v>0</v>
      </c>
      <c r="W258" s="210" t="n">
        <v>0</v>
      </c>
      <c r="X258" s="210" t="n">
        <v>0</v>
      </c>
      <c r="Y258" s="210" t="n">
        <v>0</v>
      </c>
      <c r="Z258" s="210" t="n">
        <v>0</v>
      </c>
      <c r="AA258" s="210" t="n">
        <v>0</v>
      </c>
      <c r="AB258" s="210" t="n">
        <v>11</v>
      </c>
      <c r="AC258" s="210" t="n">
        <v>0</v>
      </c>
      <c r="AD258" s="210" t="n">
        <v>0</v>
      </c>
      <c r="AE258" s="210" t="n">
        <v>0</v>
      </c>
      <c r="AF258" s="210" t="n">
        <v>0</v>
      </c>
      <c r="AG258" s="210" t="n">
        <v>606</v>
      </c>
      <c r="AH258" s="210" t="n">
        <v>0</v>
      </c>
      <c r="AI258" s="210" t="s">
        <v>54</v>
      </c>
      <c r="AJ258" s="210" t="s">
        <v>54</v>
      </c>
      <c r="AK258" s="210" t="s">
        <v>54</v>
      </c>
      <c r="AL258" s="210" t="s">
        <v>54</v>
      </c>
      <c r="AM258" s="210" t="s">
        <v>54</v>
      </c>
    </row>
    <row r="259" customFormat="false" ht="12.75" hidden="false" customHeight="false" outlineLevel="0" collapsed="false">
      <c r="S259" s="246"/>
      <c r="T259" s="232"/>
      <c r="U259" s="247" t="s">
        <v>295</v>
      </c>
      <c r="V259" s="209" t="n">
        <v>0</v>
      </c>
      <c r="W259" s="210" t="n">
        <v>0</v>
      </c>
      <c r="X259" s="210" t="n">
        <v>0</v>
      </c>
      <c r="Y259" s="210" t="n">
        <v>0</v>
      </c>
      <c r="Z259" s="210" t="n">
        <v>0</v>
      </c>
      <c r="AA259" s="210" t="n">
        <v>0</v>
      </c>
      <c r="AB259" s="210" t="n">
        <v>0</v>
      </c>
      <c r="AC259" s="210" t="n">
        <v>207</v>
      </c>
      <c r="AD259" s="210" t="n">
        <v>0</v>
      </c>
      <c r="AE259" s="210" t="n">
        <v>0</v>
      </c>
      <c r="AF259" s="210" t="n">
        <v>0</v>
      </c>
      <c r="AG259" s="210" t="n">
        <v>0</v>
      </c>
      <c r="AH259" s="210" t="n">
        <v>140</v>
      </c>
      <c r="AI259" s="210" t="s">
        <v>54</v>
      </c>
      <c r="AJ259" s="210" t="s">
        <v>54</v>
      </c>
      <c r="AK259" s="210" t="s">
        <v>54</v>
      </c>
      <c r="AL259" s="210" t="s">
        <v>54</v>
      </c>
      <c r="AM259" s="210" t="s">
        <v>54</v>
      </c>
    </row>
    <row r="260" customFormat="false" ht="12.75" hidden="false" customHeight="false" outlineLevel="0" collapsed="false">
      <c r="S260" s="246"/>
      <c r="T260" s="232"/>
      <c r="U260" s="247" t="s">
        <v>296</v>
      </c>
      <c r="V260" s="209" t="n">
        <v>0</v>
      </c>
      <c r="W260" s="210" t="n">
        <v>0</v>
      </c>
      <c r="X260" s="210" t="n">
        <v>0</v>
      </c>
      <c r="Y260" s="210" t="n">
        <v>0</v>
      </c>
      <c r="Z260" s="210" t="n">
        <v>0</v>
      </c>
      <c r="AA260" s="210" t="n">
        <v>0</v>
      </c>
      <c r="AB260" s="210" t="n">
        <v>0</v>
      </c>
      <c r="AC260" s="210" t="n">
        <v>0</v>
      </c>
      <c r="AD260" s="210" t="n">
        <v>0</v>
      </c>
      <c r="AE260" s="210" t="n">
        <v>0</v>
      </c>
      <c r="AF260" s="210" t="n">
        <v>0</v>
      </c>
      <c r="AG260" s="210" t="n">
        <v>0</v>
      </c>
      <c r="AH260" s="210" t="n">
        <v>0</v>
      </c>
      <c r="AI260" s="210" t="s">
        <v>54</v>
      </c>
      <c r="AJ260" s="210" t="s">
        <v>54</v>
      </c>
      <c r="AK260" s="210" t="s">
        <v>54</v>
      </c>
      <c r="AL260" s="210" t="s">
        <v>54</v>
      </c>
      <c r="AM260" s="210" t="s">
        <v>54</v>
      </c>
    </row>
    <row r="261" customFormat="false" ht="12.75" hidden="false" customHeight="false" outlineLevel="0" collapsed="false">
      <c r="S261" s="246"/>
      <c r="T261" s="232"/>
      <c r="U261" s="247" t="s">
        <v>297</v>
      </c>
      <c r="V261" s="209" t="n">
        <v>7478</v>
      </c>
      <c r="W261" s="210" t="n">
        <v>7496</v>
      </c>
      <c r="X261" s="210" t="n">
        <v>7229</v>
      </c>
      <c r="Y261" s="210" t="n">
        <v>2732</v>
      </c>
      <c r="Z261" s="210" t="n">
        <v>476</v>
      </c>
      <c r="AA261" s="210" t="n">
        <v>603</v>
      </c>
      <c r="AB261" s="210" t="n">
        <v>903</v>
      </c>
      <c r="AC261" s="210" t="n">
        <v>465</v>
      </c>
      <c r="AD261" s="210" t="n">
        <v>1907</v>
      </c>
      <c r="AE261" s="210" t="n">
        <v>9109</v>
      </c>
      <c r="AF261" s="210" t="n">
        <v>9483</v>
      </c>
      <c r="AG261" s="210" t="n">
        <v>9463</v>
      </c>
      <c r="AH261" s="210" t="n">
        <v>9604</v>
      </c>
      <c r="AI261" s="210" t="s">
        <v>54</v>
      </c>
      <c r="AJ261" s="210" t="s">
        <v>54</v>
      </c>
      <c r="AK261" s="210" t="s">
        <v>54</v>
      </c>
      <c r="AL261" s="210" t="s">
        <v>54</v>
      </c>
      <c r="AM261" s="210" t="s">
        <v>54</v>
      </c>
    </row>
    <row r="262" customFormat="false" ht="12.75" hidden="false" customHeight="false" outlineLevel="0" collapsed="false">
      <c r="S262" s="246"/>
      <c r="T262" s="232"/>
      <c r="U262" s="247" t="s">
        <v>298</v>
      </c>
      <c r="V262" s="209" t="n">
        <v>1172</v>
      </c>
      <c r="W262" s="210" t="n">
        <v>1949</v>
      </c>
      <c r="X262" s="210" t="n">
        <v>1120</v>
      </c>
      <c r="Y262" s="210" t="n">
        <v>88</v>
      </c>
      <c r="Z262" s="210" t="n">
        <v>0</v>
      </c>
      <c r="AA262" s="210" t="n">
        <v>0</v>
      </c>
      <c r="AB262" s="210" t="n">
        <v>0</v>
      </c>
      <c r="AC262" s="210" t="n">
        <v>0</v>
      </c>
      <c r="AD262" s="210" t="n">
        <v>0</v>
      </c>
      <c r="AE262" s="210" t="n">
        <v>0</v>
      </c>
      <c r="AF262" s="210" t="n">
        <v>0</v>
      </c>
      <c r="AG262" s="210" t="n">
        <v>0</v>
      </c>
      <c r="AH262" s="210" t="n">
        <v>461</v>
      </c>
      <c r="AI262" s="210" t="s">
        <v>54</v>
      </c>
      <c r="AJ262" s="210" t="s">
        <v>54</v>
      </c>
      <c r="AK262" s="210" t="s">
        <v>54</v>
      </c>
      <c r="AL262" s="210" t="s">
        <v>54</v>
      </c>
      <c r="AM262" s="210" t="s">
        <v>54</v>
      </c>
    </row>
    <row r="263" customFormat="false" ht="12.75" hidden="false" customHeight="false" outlineLevel="0" collapsed="false">
      <c r="S263" s="246"/>
      <c r="T263" s="232"/>
      <c r="U263" s="247" t="s">
        <v>299</v>
      </c>
      <c r="V263" s="209" t="n">
        <v>7462</v>
      </c>
      <c r="W263" s="210" t="n">
        <v>4407</v>
      </c>
      <c r="X263" s="210" t="n">
        <v>5637</v>
      </c>
      <c r="Y263" s="210" t="n">
        <v>5670</v>
      </c>
      <c r="Z263" s="210" t="n">
        <v>4872</v>
      </c>
      <c r="AA263" s="210" t="n">
        <v>3767</v>
      </c>
      <c r="AB263" s="210" t="n">
        <v>1052</v>
      </c>
      <c r="AC263" s="210" t="n">
        <v>3251</v>
      </c>
      <c r="AD263" s="210" t="n">
        <v>3652</v>
      </c>
      <c r="AE263" s="210" t="n">
        <v>812</v>
      </c>
      <c r="AF263" s="210" t="n">
        <v>2787</v>
      </c>
      <c r="AG263" s="210" t="n">
        <v>6771</v>
      </c>
      <c r="AH263" s="210" t="n">
        <v>5535</v>
      </c>
      <c r="AI263" s="210" t="s">
        <v>54</v>
      </c>
      <c r="AJ263" s="210" t="s">
        <v>54</v>
      </c>
      <c r="AK263" s="210" t="s">
        <v>54</v>
      </c>
      <c r="AL263" s="210" t="s">
        <v>54</v>
      </c>
      <c r="AM263" s="210" t="s">
        <v>54</v>
      </c>
    </row>
    <row r="264" customFormat="false" ht="12.75" hidden="false" customHeight="false" outlineLevel="0" collapsed="false">
      <c r="S264" s="246"/>
      <c r="T264" s="232"/>
      <c r="U264" s="247" t="s">
        <v>300</v>
      </c>
      <c r="V264" s="209" t="n">
        <v>6060</v>
      </c>
      <c r="W264" s="210" t="n">
        <v>6346</v>
      </c>
      <c r="X264" s="210" t="n">
        <v>6320</v>
      </c>
      <c r="Y264" s="210" t="n">
        <v>5681</v>
      </c>
      <c r="Z264" s="210" t="n">
        <v>5158</v>
      </c>
      <c r="AA264" s="210" t="n">
        <v>3903</v>
      </c>
      <c r="AB264" s="210" t="n">
        <v>6176</v>
      </c>
      <c r="AC264" s="210" t="n">
        <v>7793</v>
      </c>
      <c r="AD264" s="210" t="n">
        <v>8091</v>
      </c>
      <c r="AE264" s="210" t="n">
        <v>7278</v>
      </c>
      <c r="AF264" s="210" t="n">
        <v>10139</v>
      </c>
      <c r="AG264" s="210" t="n">
        <v>13806</v>
      </c>
      <c r="AH264" s="210" t="n">
        <v>8593</v>
      </c>
      <c r="AI264" s="210" t="s">
        <v>54</v>
      </c>
      <c r="AJ264" s="210" t="s">
        <v>54</v>
      </c>
      <c r="AK264" s="210" t="s">
        <v>54</v>
      </c>
      <c r="AL264" s="210" t="s">
        <v>54</v>
      </c>
      <c r="AM264" s="210" t="s">
        <v>54</v>
      </c>
    </row>
    <row r="265" customFormat="false" ht="12.75" hidden="false" customHeight="false" outlineLevel="0" collapsed="false">
      <c r="S265" s="246"/>
      <c r="T265" s="232"/>
      <c r="U265" s="247" t="s">
        <v>301</v>
      </c>
      <c r="V265" s="209" t="n">
        <v>49</v>
      </c>
      <c r="W265" s="210" t="n">
        <v>49</v>
      </c>
      <c r="X265" s="210" t="n">
        <v>49</v>
      </c>
      <c r="Y265" s="210" t="n">
        <v>51</v>
      </c>
      <c r="Z265" s="210" t="n">
        <v>70</v>
      </c>
      <c r="AA265" s="210" t="n">
        <v>66</v>
      </c>
      <c r="AB265" s="210" t="n">
        <v>263</v>
      </c>
      <c r="AC265" s="210" t="n">
        <v>487</v>
      </c>
      <c r="AD265" s="210" t="n">
        <v>201</v>
      </c>
      <c r="AE265" s="210" t="n">
        <v>67</v>
      </c>
      <c r="AF265" s="210" t="n">
        <v>659</v>
      </c>
      <c r="AG265" s="210" t="n">
        <v>1579</v>
      </c>
      <c r="AH265" s="210" t="n">
        <v>1274</v>
      </c>
      <c r="AI265" s="210" t="s">
        <v>54</v>
      </c>
      <c r="AJ265" s="210" t="s">
        <v>54</v>
      </c>
      <c r="AK265" s="210" t="s">
        <v>54</v>
      </c>
      <c r="AL265" s="210" t="s">
        <v>54</v>
      </c>
      <c r="AM265" s="210" t="s">
        <v>54</v>
      </c>
    </row>
    <row r="266" customFormat="false" ht="12.75" hidden="false" customHeight="false" outlineLevel="0" collapsed="false">
      <c r="S266" s="246"/>
      <c r="T266" s="232"/>
      <c r="U266" s="247" t="s">
        <v>292</v>
      </c>
      <c r="V266" s="209" t="n">
        <v>3229</v>
      </c>
      <c r="W266" s="210" t="n">
        <v>3113</v>
      </c>
      <c r="X266" s="210" t="n">
        <v>3232</v>
      </c>
      <c r="Y266" s="210" t="n">
        <v>3158</v>
      </c>
      <c r="Z266" s="210" t="n">
        <v>1710</v>
      </c>
      <c r="AA266" s="210" t="n">
        <v>1328</v>
      </c>
      <c r="AB266" s="210" t="n">
        <v>2134</v>
      </c>
      <c r="AC266" s="210" t="n">
        <v>2880</v>
      </c>
      <c r="AD266" s="210" t="n">
        <v>2263</v>
      </c>
      <c r="AE266" s="210" t="n">
        <v>1573</v>
      </c>
      <c r="AF266" s="210" t="n">
        <v>3103</v>
      </c>
      <c r="AG266" s="210" t="n">
        <v>3106</v>
      </c>
      <c r="AH266" s="210" t="n">
        <v>1276</v>
      </c>
      <c r="AI266" s="210" t="s">
        <v>54</v>
      </c>
      <c r="AJ266" s="210" t="s">
        <v>54</v>
      </c>
      <c r="AK266" s="210" t="s">
        <v>54</v>
      </c>
      <c r="AL266" s="210" t="s">
        <v>54</v>
      </c>
      <c r="AM266" s="210" t="s">
        <v>54</v>
      </c>
    </row>
    <row r="267" customFormat="false" ht="12.75" hidden="false" customHeight="false" outlineLevel="0" collapsed="false">
      <c r="S267" s="246"/>
      <c r="T267" s="232"/>
      <c r="U267" s="247" t="s">
        <v>302</v>
      </c>
      <c r="V267" s="209" t="n">
        <v>503</v>
      </c>
      <c r="W267" s="210" t="n">
        <v>503</v>
      </c>
      <c r="X267" s="210" t="n">
        <v>378</v>
      </c>
      <c r="Y267" s="210" t="n">
        <v>231</v>
      </c>
      <c r="Z267" s="210" t="n">
        <v>147</v>
      </c>
      <c r="AA267" s="210" t="n">
        <v>97</v>
      </c>
      <c r="AB267" s="210" t="n">
        <v>76</v>
      </c>
      <c r="AC267" s="210" t="n">
        <v>97</v>
      </c>
      <c r="AD267" s="210" t="n">
        <v>101</v>
      </c>
      <c r="AE267" s="210" t="n">
        <v>93</v>
      </c>
      <c r="AF267" s="210" t="n">
        <v>96</v>
      </c>
      <c r="AG267" s="210" t="n">
        <v>310</v>
      </c>
      <c r="AH267" s="210" t="n">
        <v>269</v>
      </c>
      <c r="AI267" s="210" t="s">
        <v>54</v>
      </c>
      <c r="AJ267" s="210" t="s">
        <v>54</v>
      </c>
      <c r="AK267" s="210" t="s">
        <v>54</v>
      </c>
      <c r="AL267" s="210" t="s">
        <v>54</v>
      </c>
      <c r="AM267" s="210" t="s">
        <v>54</v>
      </c>
    </row>
    <row r="268" customFormat="false" ht="12.75" hidden="false" customHeight="false" outlineLevel="0" collapsed="false">
      <c r="S268" s="246"/>
      <c r="T268" s="232"/>
      <c r="U268" s="247" t="s">
        <v>303</v>
      </c>
      <c r="V268" s="209" t="n">
        <v>0</v>
      </c>
      <c r="W268" s="210" t="n">
        <v>0</v>
      </c>
      <c r="X268" s="210" t="n">
        <v>0</v>
      </c>
      <c r="Y268" s="210" t="n">
        <v>815</v>
      </c>
      <c r="Z268" s="210" t="n">
        <v>2141</v>
      </c>
      <c r="AA268" s="210" t="n">
        <v>2837</v>
      </c>
      <c r="AB268" s="210" t="n">
        <v>1508</v>
      </c>
      <c r="AC268" s="210" t="n">
        <v>198</v>
      </c>
      <c r="AD268" s="210" t="n">
        <v>0</v>
      </c>
      <c r="AE268" s="210" t="n">
        <v>0</v>
      </c>
      <c r="AF268" s="210" t="n">
        <v>0</v>
      </c>
      <c r="AG268" s="210" t="n">
        <v>0</v>
      </c>
      <c r="AH268" s="210" t="n">
        <v>0</v>
      </c>
      <c r="AI268" s="210" t="s">
        <v>54</v>
      </c>
      <c r="AJ268" s="210" t="s">
        <v>54</v>
      </c>
      <c r="AK268" s="210" t="s">
        <v>54</v>
      </c>
      <c r="AL268" s="210" t="s">
        <v>54</v>
      </c>
      <c r="AM268" s="210" t="s">
        <v>54</v>
      </c>
    </row>
    <row r="269" customFormat="false" ht="12.75" hidden="false" customHeight="false" outlineLevel="0" collapsed="false">
      <c r="S269" s="246"/>
      <c r="T269" s="232"/>
      <c r="U269" s="247" t="s">
        <v>304</v>
      </c>
      <c r="V269" s="209" t="n">
        <v>1237</v>
      </c>
      <c r="W269" s="210" t="n">
        <v>1240</v>
      </c>
      <c r="X269" s="210" t="n">
        <v>585</v>
      </c>
      <c r="Y269" s="210" t="n">
        <v>566</v>
      </c>
      <c r="Z269" s="210" t="n">
        <v>112</v>
      </c>
      <c r="AA269" s="210" t="n">
        <v>96</v>
      </c>
      <c r="AB269" s="210" t="n">
        <v>148</v>
      </c>
      <c r="AC269" s="210" t="n">
        <v>0</v>
      </c>
      <c r="AD269" s="210" t="n">
        <v>0</v>
      </c>
      <c r="AE269" s="210" t="n">
        <v>0</v>
      </c>
      <c r="AF269" s="210" t="n">
        <v>0</v>
      </c>
      <c r="AG269" s="210" t="n">
        <v>0</v>
      </c>
      <c r="AH269" s="210" t="n">
        <v>0</v>
      </c>
      <c r="AI269" s="210" t="s">
        <v>54</v>
      </c>
      <c r="AJ269" s="210" t="s">
        <v>54</v>
      </c>
      <c r="AK269" s="210" t="s">
        <v>54</v>
      </c>
      <c r="AL269" s="210" t="s">
        <v>54</v>
      </c>
      <c r="AM269" s="210" t="s">
        <v>54</v>
      </c>
    </row>
    <row r="270" customFormat="false" ht="12.75" hidden="false" customHeight="false" outlineLevel="0" collapsed="false">
      <c r="S270" s="246"/>
      <c r="T270" s="232"/>
      <c r="U270" s="247" t="s">
        <v>305</v>
      </c>
      <c r="V270" s="209" t="n">
        <v>677</v>
      </c>
      <c r="W270" s="210" t="n">
        <v>674</v>
      </c>
      <c r="X270" s="210" t="n">
        <v>677</v>
      </c>
      <c r="Y270" s="210" t="n">
        <v>700</v>
      </c>
      <c r="Z270" s="210" t="n">
        <v>821</v>
      </c>
      <c r="AA270" s="210" t="n">
        <v>659</v>
      </c>
      <c r="AB270" s="210" t="n">
        <v>735</v>
      </c>
      <c r="AC270" s="210" t="n">
        <v>715</v>
      </c>
      <c r="AD270" s="210" t="n">
        <v>703</v>
      </c>
      <c r="AE270" s="210" t="n">
        <v>609</v>
      </c>
      <c r="AF270" s="210" t="n">
        <v>675</v>
      </c>
      <c r="AG270" s="210" t="n">
        <v>647</v>
      </c>
      <c r="AH270" s="210" t="n">
        <v>677</v>
      </c>
      <c r="AI270" s="210" t="s">
        <v>54</v>
      </c>
      <c r="AJ270" s="210" t="s">
        <v>54</v>
      </c>
      <c r="AK270" s="210" t="s">
        <v>54</v>
      </c>
      <c r="AL270" s="210" t="s">
        <v>54</v>
      </c>
      <c r="AM270" s="210" t="s">
        <v>54</v>
      </c>
    </row>
    <row r="271" customFormat="false" ht="12.75" hidden="false" customHeight="false" outlineLevel="0" collapsed="false">
      <c r="S271" s="246"/>
      <c r="T271" s="233"/>
      <c r="U271" s="234" t="s">
        <v>108</v>
      </c>
      <c r="V271" s="235" t="n">
        <v>613538</v>
      </c>
      <c r="W271" s="236" t="n">
        <v>579455</v>
      </c>
      <c r="X271" s="236" t="n">
        <v>591735</v>
      </c>
      <c r="Y271" s="236" t="n">
        <v>538928</v>
      </c>
      <c r="Z271" s="236" t="n">
        <v>476621</v>
      </c>
      <c r="AA271" s="236" t="n">
        <v>453580</v>
      </c>
      <c r="AB271" s="236" t="n">
        <v>415351</v>
      </c>
      <c r="AC271" s="236" t="n">
        <v>409429</v>
      </c>
      <c r="AD271" s="236" t="n">
        <v>464427</v>
      </c>
      <c r="AE271" s="236" t="n">
        <v>521637</v>
      </c>
      <c r="AF271" s="236" t="n">
        <v>506352</v>
      </c>
      <c r="AG271" s="236" t="n">
        <v>544138</v>
      </c>
      <c r="AH271" s="236" t="n">
        <v>594398</v>
      </c>
      <c r="AI271" s="236" t="n">
        <v>588744</v>
      </c>
      <c r="AJ271" s="236" t="n">
        <v>553925</v>
      </c>
      <c r="AK271" s="236" t="n">
        <v>532866</v>
      </c>
      <c r="AL271" s="236" t="n">
        <v>510187</v>
      </c>
      <c r="AM271" s="236" t="n">
        <v>499444</v>
      </c>
    </row>
    <row r="272" customFormat="false" ht="12.75" hidden="false" customHeight="false" outlineLevel="0" collapsed="false">
      <c r="S272" s="246"/>
      <c r="T272" s="230" t="s">
        <v>306</v>
      </c>
      <c r="U272" s="230" t="s">
        <v>307</v>
      </c>
      <c r="V272" s="204" t="n">
        <v>322045</v>
      </c>
      <c r="W272" s="205" t="n">
        <v>279842</v>
      </c>
      <c r="X272" s="205" t="n">
        <v>290417</v>
      </c>
      <c r="Y272" s="205" t="n">
        <v>365640</v>
      </c>
      <c r="Z272" s="205" t="n">
        <v>301074</v>
      </c>
      <c r="AA272" s="205" t="n">
        <v>299402</v>
      </c>
      <c r="AB272" s="205" t="n">
        <v>462144</v>
      </c>
      <c r="AC272" s="205" t="n">
        <v>359971</v>
      </c>
      <c r="AD272" s="205" t="n">
        <v>476354</v>
      </c>
      <c r="AE272" s="205" t="n">
        <v>427368</v>
      </c>
      <c r="AF272" s="205" t="n">
        <v>410003</v>
      </c>
      <c r="AG272" s="205" t="n">
        <v>273082</v>
      </c>
      <c r="AH272" s="205" t="n">
        <v>384004</v>
      </c>
      <c r="AI272" s="205" t="n">
        <v>359543</v>
      </c>
      <c r="AJ272" s="205" t="n">
        <v>345551</v>
      </c>
      <c r="AK272" s="205" t="n">
        <v>395219</v>
      </c>
      <c r="AL272" s="205" t="n">
        <v>391538</v>
      </c>
      <c r="AM272" s="205" t="n">
        <v>490385</v>
      </c>
    </row>
    <row r="273" customFormat="false" ht="12.75" hidden="false" customHeight="false" outlineLevel="0" collapsed="false">
      <c r="S273" s="246"/>
      <c r="T273" s="232"/>
      <c r="U273" s="232" t="s">
        <v>308</v>
      </c>
      <c r="V273" s="209" t="n">
        <v>0</v>
      </c>
      <c r="W273" s="210" t="n">
        <v>0</v>
      </c>
      <c r="X273" s="210" t="n">
        <v>0</v>
      </c>
      <c r="Y273" s="210" t="n">
        <v>0</v>
      </c>
      <c r="Z273" s="210" t="n">
        <v>0</v>
      </c>
      <c r="AA273" s="210" t="n">
        <v>0</v>
      </c>
      <c r="AB273" s="210" t="n">
        <v>0</v>
      </c>
      <c r="AC273" s="210" t="n">
        <v>0</v>
      </c>
      <c r="AD273" s="210" t="n">
        <v>0</v>
      </c>
      <c r="AE273" s="210" t="n">
        <v>0</v>
      </c>
      <c r="AF273" s="210" t="n">
        <v>0</v>
      </c>
      <c r="AG273" s="210" t="n">
        <v>0</v>
      </c>
      <c r="AH273" s="210" t="n">
        <v>0</v>
      </c>
      <c r="AI273" s="210" t="n">
        <v>0</v>
      </c>
      <c r="AJ273" s="210" t="n">
        <v>0</v>
      </c>
      <c r="AK273" s="210" t="n">
        <v>0</v>
      </c>
      <c r="AL273" s="210" t="n">
        <v>0</v>
      </c>
      <c r="AM273" s="210" t="n">
        <v>0</v>
      </c>
    </row>
    <row r="274" customFormat="false" ht="12.75" hidden="false" customHeight="false" outlineLevel="0" collapsed="false">
      <c r="S274" s="246"/>
      <c r="T274" s="232"/>
      <c r="U274" s="232" t="s">
        <v>309</v>
      </c>
      <c r="V274" s="209" t="n">
        <v>26366</v>
      </c>
      <c r="W274" s="210" t="n">
        <v>89185</v>
      </c>
      <c r="X274" s="210" t="n">
        <v>101952</v>
      </c>
      <c r="Y274" s="210" t="n">
        <v>65636</v>
      </c>
      <c r="Z274" s="210" t="n">
        <v>64801</v>
      </c>
      <c r="AA274" s="210" t="n">
        <v>50838</v>
      </c>
      <c r="AB274" s="210" t="n">
        <v>87824</v>
      </c>
      <c r="AC274" s="210" t="n">
        <v>142381</v>
      </c>
      <c r="AD274" s="210" t="n">
        <v>27494</v>
      </c>
      <c r="AE274" s="210" t="n">
        <v>18735</v>
      </c>
      <c r="AF274" s="210" t="n">
        <v>42157</v>
      </c>
      <c r="AG274" s="210" t="n">
        <v>20540</v>
      </c>
      <c r="AH274" s="210" t="s">
        <v>54</v>
      </c>
      <c r="AI274" s="210" t="s">
        <v>54</v>
      </c>
      <c r="AJ274" s="210" t="s">
        <v>54</v>
      </c>
      <c r="AK274" s="210" t="s">
        <v>54</v>
      </c>
      <c r="AL274" s="210" t="s">
        <v>54</v>
      </c>
      <c r="AM274" s="210" t="s">
        <v>54</v>
      </c>
    </row>
    <row r="275" customFormat="false" ht="12.75" hidden="false" customHeight="false" outlineLevel="0" collapsed="false">
      <c r="S275" s="246"/>
      <c r="T275" s="233"/>
      <c r="U275" s="234" t="s">
        <v>108</v>
      </c>
      <c r="V275" s="235" t="n">
        <v>348411</v>
      </c>
      <c r="W275" s="236" t="n">
        <v>369027</v>
      </c>
      <c r="X275" s="236" t="n">
        <v>392369</v>
      </c>
      <c r="Y275" s="236" t="n">
        <v>431276</v>
      </c>
      <c r="Z275" s="236" t="n">
        <v>365875</v>
      </c>
      <c r="AA275" s="236" t="n">
        <v>350240</v>
      </c>
      <c r="AB275" s="236" t="n">
        <v>549968</v>
      </c>
      <c r="AC275" s="236" t="n">
        <v>502352</v>
      </c>
      <c r="AD275" s="236" t="n">
        <v>503848</v>
      </c>
      <c r="AE275" s="236" t="n">
        <v>446103</v>
      </c>
      <c r="AF275" s="236" t="n">
        <v>452160</v>
      </c>
      <c r="AG275" s="236" t="n">
        <v>293622</v>
      </c>
      <c r="AH275" s="236" t="n">
        <v>384004</v>
      </c>
      <c r="AI275" s="236" t="n">
        <v>359543</v>
      </c>
      <c r="AJ275" s="236" t="n">
        <v>345551</v>
      </c>
      <c r="AK275" s="236" t="n">
        <v>395219</v>
      </c>
      <c r="AL275" s="236" t="n">
        <v>391538</v>
      </c>
      <c r="AM275" s="236" t="n">
        <v>490385</v>
      </c>
    </row>
    <row r="276" customFormat="false" ht="12.75" hidden="false" customHeight="false" outlineLevel="0" collapsed="false">
      <c r="S276" s="248"/>
      <c r="T276" s="249" t="s">
        <v>260</v>
      </c>
      <c r="U276" s="250"/>
      <c r="V276" s="251" t="n">
        <v>1197343</v>
      </c>
      <c r="W276" s="252" t="n">
        <v>1131416</v>
      </c>
      <c r="X276" s="252" t="n">
        <v>1218462</v>
      </c>
      <c r="Y276" s="252" t="n">
        <v>1179906</v>
      </c>
      <c r="Z276" s="252" t="n">
        <v>1034870</v>
      </c>
      <c r="AA276" s="252" t="n">
        <v>980309</v>
      </c>
      <c r="AB276" s="252" t="n">
        <v>1136477</v>
      </c>
      <c r="AC276" s="252" t="n">
        <v>1150845</v>
      </c>
      <c r="AD276" s="252" t="n">
        <v>1262256</v>
      </c>
      <c r="AE276" s="252" t="n">
        <v>1262161</v>
      </c>
      <c r="AF276" s="252" t="n">
        <v>1273291</v>
      </c>
      <c r="AG276" s="252" t="n">
        <v>1145763</v>
      </c>
      <c r="AH276" s="252" t="n">
        <v>1203861</v>
      </c>
      <c r="AI276" s="252" t="n">
        <v>1172538</v>
      </c>
      <c r="AJ276" s="252" t="n">
        <v>1159593</v>
      </c>
      <c r="AK276" s="252" t="n">
        <v>1137429</v>
      </c>
      <c r="AL276" s="252" t="n">
        <v>1125634</v>
      </c>
      <c r="AM276" s="252" t="n">
        <v>1170788</v>
      </c>
    </row>
    <row r="280" customFormat="false" ht="12.75" hidden="false" customHeight="false" outlineLevel="0" collapsed="false">
      <c r="S280" s="21"/>
      <c r="T280" s="253" t="s">
        <v>310</v>
      </c>
      <c r="U280" s="253"/>
      <c r="V280" s="253"/>
      <c r="W280" s="253"/>
      <c r="X280" s="253"/>
      <c r="Y280" s="253"/>
      <c r="Z280" s="253"/>
      <c r="AA280" s="253"/>
      <c r="AB280" s="253"/>
      <c r="AC280" s="253"/>
      <c r="AD280" s="253"/>
      <c r="AE280" s="253"/>
      <c r="AF280" s="253"/>
      <c r="AG280" s="253"/>
      <c r="AH280" s="253"/>
      <c r="AI280" s="253"/>
      <c r="AJ280" s="253"/>
      <c r="AK280" s="253"/>
      <c r="AL280" s="253"/>
      <c r="AM280" s="253"/>
      <c r="AN280" s="253"/>
      <c r="AO280" s="253"/>
      <c r="AP280" s="253"/>
      <c r="AQ280" s="253"/>
      <c r="AR280" s="253"/>
      <c r="AS280" s="253"/>
      <c r="AT280" s="253"/>
      <c r="AU280" s="253"/>
      <c r="AV280" s="253"/>
      <c r="AW280" s="253"/>
      <c r="AX280" s="253"/>
      <c r="AY280" s="253"/>
      <c r="AZ280" s="253" t="s">
        <v>311</v>
      </c>
      <c r="BA280" s="253"/>
      <c r="BB280" s="253"/>
      <c r="BC280" s="253"/>
      <c r="BD280" s="253"/>
      <c r="BE280" s="253"/>
      <c r="BF280" s="253"/>
      <c r="BG280" s="253"/>
      <c r="BH280" s="253"/>
      <c r="BI280" s="253"/>
      <c r="BJ280" s="253"/>
      <c r="BK280" s="253"/>
      <c r="BL280" s="253"/>
      <c r="BM280" s="253"/>
      <c r="BN280" s="253"/>
      <c r="BO280" s="253"/>
      <c r="BP280" s="253"/>
      <c r="BQ280" s="253"/>
      <c r="BR280" s="253"/>
      <c r="BS280" s="253"/>
      <c r="BT280" s="253"/>
      <c r="BU280" s="253"/>
      <c r="BV280" s="253"/>
      <c r="BW280" s="253"/>
      <c r="BX280" s="253"/>
      <c r="BY280" s="253"/>
      <c r="BZ280" s="253"/>
      <c r="CA280" s="253"/>
      <c r="CB280" s="253"/>
      <c r="CC280" s="253"/>
      <c r="CD280" s="253"/>
      <c r="CE280" s="253"/>
      <c r="CF280" s="253"/>
      <c r="CG280" s="253"/>
      <c r="CH280" s="253"/>
      <c r="CI280" s="253"/>
      <c r="CJ280" s="253"/>
      <c r="CK280" s="253"/>
      <c r="CL280" s="253"/>
      <c r="CM280" s="253"/>
      <c r="CN280" s="253"/>
      <c r="CO280" s="253"/>
      <c r="CP280" s="253"/>
      <c r="CQ280" s="253"/>
      <c r="CR280" s="253"/>
      <c r="CS280" s="253"/>
      <c r="CT280" s="253"/>
      <c r="CU280" s="253"/>
      <c r="CV280" s="253"/>
      <c r="CW280" s="253"/>
      <c r="CX280" s="253"/>
      <c r="CY280" s="253"/>
      <c r="CZ280" s="253"/>
      <c r="DA280" s="253"/>
      <c r="DB280" s="253"/>
      <c r="DC280" s="253"/>
      <c r="DD280" s="253"/>
      <c r="DE280" s="253"/>
      <c r="DF280" s="253"/>
      <c r="DG280" s="253"/>
      <c r="DH280" s="253"/>
      <c r="DI280" s="253"/>
      <c r="DJ280" s="253"/>
      <c r="DK280" s="253"/>
      <c r="DL280" s="253"/>
      <c r="DM280" s="253"/>
      <c r="DN280" s="253"/>
      <c r="DO280" s="253"/>
      <c r="DP280" s="253"/>
      <c r="DQ280" s="253"/>
      <c r="DR280" s="253"/>
      <c r="DS280" s="253"/>
      <c r="DT280" s="253"/>
      <c r="DU280" s="254" t="s">
        <v>260</v>
      </c>
    </row>
    <row r="281" customFormat="false" ht="22.5" hidden="false" customHeight="false" outlineLevel="0" collapsed="false">
      <c r="R281" s="53" t="s">
        <v>205</v>
      </c>
      <c r="S281" s="255"/>
      <c r="T281" s="256" t="s">
        <v>160</v>
      </c>
      <c r="U281" s="257" t="s">
        <v>312</v>
      </c>
      <c r="V281" s="258" t="s">
        <v>313</v>
      </c>
      <c r="W281" s="258" t="s">
        <v>314</v>
      </c>
      <c r="X281" s="258" t="s">
        <v>315</v>
      </c>
      <c r="Y281" s="258" t="s">
        <v>316</v>
      </c>
      <c r="Z281" s="258" t="s">
        <v>317</v>
      </c>
      <c r="AA281" s="258" t="s">
        <v>318</v>
      </c>
      <c r="AB281" s="258" t="s">
        <v>319</v>
      </c>
      <c r="AC281" s="258" t="s">
        <v>320</v>
      </c>
      <c r="AD281" s="258" t="s">
        <v>321</v>
      </c>
      <c r="AE281" s="258" t="s">
        <v>322</v>
      </c>
      <c r="AF281" s="258" t="s">
        <v>323</v>
      </c>
      <c r="AG281" s="258" t="s">
        <v>324</v>
      </c>
      <c r="AH281" s="258" t="s">
        <v>325</v>
      </c>
      <c r="AI281" s="258" t="s">
        <v>326</v>
      </c>
      <c r="AJ281" s="258" t="s">
        <v>327</v>
      </c>
      <c r="AK281" s="258" t="s">
        <v>328</v>
      </c>
      <c r="AL281" s="258" t="s">
        <v>329</v>
      </c>
      <c r="AM281" s="258" t="s">
        <v>330</v>
      </c>
      <c r="AN281" s="258" t="s">
        <v>331</v>
      </c>
      <c r="AO281" s="258" t="s">
        <v>332</v>
      </c>
      <c r="AP281" s="258" t="s">
        <v>333</v>
      </c>
      <c r="AQ281" s="258" t="s">
        <v>334</v>
      </c>
      <c r="AR281" s="258" t="s">
        <v>335</v>
      </c>
      <c r="AS281" s="258" t="s">
        <v>336</v>
      </c>
      <c r="AT281" s="258" t="s">
        <v>337</v>
      </c>
      <c r="AU281" s="258"/>
      <c r="AV281" s="258" t="s">
        <v>338</v>
      </c>
      <c r="AW281" s="258" t="s">
        <v>339</v>
      </c>
      <c r="AX281" s="258" t="s">
        <v>340</v>
      </c>
      <c r="AY281" s="259" t="s">
        <v>108</v>
      </c>
      <c r="AZ281" s="256" t="s">
        <v>341</v>
      </c>
      <c r="BA281" s="257" t="s">
        <v>342</v>
      </c>
      <c r="BB281" s="257" t="s">
        <v>343</v>
      </c>
      <c r="BC281" s="257"/>
      <c r="BD281" s="257" t="s">
        <v>344</v>
      </c>
      <c r="BE281" s="257" t="s">
        <v>345</v>
      </c>
      <c r="BF281" s="257" t="s">
        <v>346</v>
      </c>
      <c r="BG281" s="257" t="s">
        <v>347</v>
      </c>
      <c r="BH281" s="257" t="s">
        <v>348</v>
      </c>
      <c r="BI281" s="257" t="s">
        <v>349</v>
      </c>
      <c r="BJ281" s="257" t="s">
        <v>350</v>
      </c>
      <c r="BK281" s="258" t="s">
        <v>351</v>
      </c>
      <c r="BL281" s="258" t="s">
        <v>352</v>
      </c>
      <c r="BM281" s="258" t="s">
        <v>353</v>
      </c>
      <c r="BN281" s="258" t="s">
        <v>354</v>
      </c>
      <c r="BO281" s="258" t="s">
        <v>355</v>
      </c>
      <c r="BP281" s="258" t="s">
        <v>356</v>
      </c>
      <c r="BQ281" s="258" t="s">
        <v>357</v>
      </c>
      <c r="BR281" s="258" t="s">
        <v>358</v>
      </c>
      <c r="BS281" s="258" t="s">
        <v>359</v>
      </c>
      <c r="BT281" s="258" t="s">
        <v>360</v>
      </c>
      <c r="BU281" s="258" t="s">
        <v>361</v>
      </c>
      <c r="BV281" s="258" t="s">
        <v>362</v>
      </c>
      <c r="BW281" s="258" t="s">
        <v>363</v>
      </c>
      <c r="BX281" s="258" t="s">
        <v>364</v>
      </c>
      <c r="BY281" s="258" t="s">
        <v>365</v>
      </c>
      <c r="BZ281" s="258" t="s">
        <v>366</v>
      </c>
      <c r="CA281" s="258" t="s">
        <v>367</v>
      </c>
      <c r="CB281" s="258" t="s">
        <v>368</v>
      </c>
      <c r="CC281" s="258" t="s">
        <v>369</v>
      </c>
      <c r="CD281" s="258" t="s">
        <v>370</v>
      </c>
      <c r="CE281" s="258" t="s">
        <v>371</v>
      </c>
      <c r="CF281" s="258" t="s">
        <v>372</v>
      </c>
      <c r="CG281" s="258" t="s">
        <v>373</v>
      </c>
      <c r="CH281" s="258" t="s">
        <v>374</v>
      </c>
      <c r="CI281" s="258" t="s">
        <v>375</v>
      </c>
      <c r="CJ281" s="258" t="s">
        <v>376</v>
      </c>
      <c r="CK281" s="258" t="s">
        <v>377</v>
      </c>
      <c r="CL281" s="258" t="s">
        <v>378</v>
      </c>
      <c r="CM281" s="258" t="s">
        <v>379</v>
      </c>
      <c r="CN281" s="258" t="s">
        <v>380</v>
      </c>
      <c r="CO281" s="258" t="s">
        <v>381</v>
      </c>
      <c r="CP281" s="258" t="s">
        <v>382</v>
      </c>
      <c r="CQ281" s="258" t="s">
        <v>383</v>
      </c>
      <c r="CR281" s="258" t="s">
        <v>384</v>
      </c>
      <c r="CS281" s="258" t="s">
        <v>385</v>
      </c>
      <c r="CT281" s="258" t="s">
        <v>386</v>
      </c>
      <c r="CU281" s="258" t="s">
        <v>387</v>
      </c>
      <c r="CV281" s="258" t="s">
        <v>388</v>
      </c>
      <c r="CW281" s="258" t="s">
        <v>389</v>
      </c>
      <c r="CX281" s="258" t="s">
        <v>390</v>
      </c>
      <c r="CY281" s="258" t="s">
        <v>391</v>
      </c>
      <c r="CZ281" s="258" t="s">
        <v>392</v>
      </c>
      <c r="DA281" s="258" t="s">
        <v>393</v>
      </c>
      <c r="DB281" s="258" t="s">
        <v>394</v>
      </c>
      <c r="DC281" s="258" t="s">
        <v>395</v>
      </c>
      <c r="DD281" s="258" t="s">
        <v>396</v>
      </c>
      <c r="DE281" s="258" t="s">
        <v>397</v>
      </c>
      <c r="DF281" s="258" t="s">
        <v>398</v>
      </c>
      <c r="DG281" s="258" t="s">
        <v>399</v>
      </c>
      <c r="DH281" s="258" t="s">
        <v>400</v>
      </c>
      <c r="DI281" s="258" t="s">
        <v>401</v>
      </c>
      <c r="DJ281" s="258" t="s">
        <v>402</v>
      </c>
      <c r="DK281" s="258" t="s">
        <v>403</v>
      </c>
      <c r="DL281" s="258" t="s">
        <v>404</v>
      </c>
      <c r="DM281" s="258" t="s">
        <v>405</v>
      </c>
      <c r="DN281" s="258" t="s">
        <v>406</v>
      </c>
      <c r="DO281" s="258" t="s">
        <v>407</v>
      </c>
      <c r="DP281" s="258" t="s">
        <v>408</v>
      </c>
      <c r="DQ281" s="258" t="s">
        <v>409</v>
      </c>
      <c r="DR281" s="258" t="s">
        <v>410</v>
      </c>
      <c r="DS281" s="258" t="s">
        <v>411</v>
      </c>
      <c r="DT281" s="259" t="s">
        <v>108</v>
      </c>
      <c r="DU281" s="260"/>
    </row>
    <row r="282" customFormat="false" ht="12.75" hidden="false" customHeight="false" outlineLevel="0" collapsed="false">
      <c r="R282" s="53" t="n">
        <f aca="false">SUM(AZ282:BH282)+BJ282</f>
        <v>640923</v>
      </c>
      <c r="S282" s="261" t="n">
        <v>36495</v>
      </c>
      <c r="T282" s="23" t="n">
        <v>139672</v>
      </c>
      <c r="U282" s="24" t="n">
        <v>78209</v>
      </c>
      <c r="V282" s="24" t="n">
        <v>4811</v>
      </c>
      <c r="W282" s="24" t="n">
        <v>0</v>
      </c>
      <c r="X282" s="24" t="n">
        <v>8214</v>
      </c>
      <c r="Y282" s="24" t="n">
        <v>0</v>
      </c>
      <c r="Z282" s="24" t="n">
        <v>11685</v>
      </c>
      <c r="AA282" s="24" t="n">
        <v>5978</v>
      </c>
      <c r="AB282" s="24" t="n">
        <v>4632</v>
      </c>
      <c r="AC282" s="24" t="n">
        <v>3086</v>
      </c>
      <c r="AD282" s="24" t="n">
        <v>9</v>
      </c>
      <c r="AE282" s="24" t="n">
        <v>3219</v>
      </c>
      <c r="AF282" s="24" t="n">
        <v>0</v>
      </c>
      <c r="AG282" s="24" t="n">
        <v>2899</v>
      </c>
      <c r="AH282" s="24" t="n">
        <v>6604</v>
      </c>
      <c r="AI282" s="24" t="n">
        <v>401</v>
      </c>
      <c r="AJ282" s="24" t="s">
        <v>54</v>
      </c>
      <c r="AK282" s="24" t="n">
        <v>5631</v>
      </c>
      <c r="AL282" s="24" t="n">
        <v>3432</v>
      </c>
      <c r="AM282" s="24" t="n">
        <v>116</v>
      </c>
      <c r="AN282" s="24" t="n">
        <v>3485</v>
      </c>
      <c r="AO282" s="24" t="n">
        <v>2365</v>
      </c>
      <c r="AP282" s="24" t="n">
        <v>6107</v>
      </c>
      <c r="AQ282" s="24" t="n">
        <v>0</v>
      </c>
      <c r="AR282" s="24" t="n">
        <v>0</v>
      </c>
      <c r="AS282" s="24" t="n">
        <v>496</v>
      </c>
      <c r="AT282" s="24" t="s">
        <v>54</v>
      </c>
      <c r="AU282" s="24"/>
      <c r="AV282" s="24" t="n">
        <v>5039</v>
      </c>
      <c r="AW282" s="24" t="s">
        <v>54</v>
      </c>
      <c r="AX282" s="24" t="n">
        <v>0</v>
      </c>
      <c r="AY282" s="11" t="n">
        <v>217881</v>
      </c>
      <c r="AZ282" s="23" t="n">
        <v>52792</v>
      </c>
      <c r="BA282" s="24" t="n">
        <v>11477</v>
      </c>
      <c r="BB282" s="24" t="n">
        <v>15365</v>
      </c>
      <c r="BC282" s="24"/>
      <c r="BD282" s="24" t="n">
        <v>39908</v>
      </c>
      <c r="BE282" s="24" t="n">
        <v>167502</v>
      </c>
      <c r="BF282" s="24" t="n">
        <v>90085</v>
      </c>
      <c r="BG282" s="24" t="n">
        <v>22364</v>
      </c>
      <c r="BH282" s="24" t="n">
        <v>17534</v>
      </c>
      <c r="BI282" s="24" t="n">
        <v>88517</v>
      </c>
      <c r="BJ282" s="24" t="n">
        <v>223896</v>
      </c>
      <c r="BK282" s="24" t="n">
        <v>1190</v>
      </c>
      <c r="BL282" s="24" t="n">
        <v>0</v>
      </c>
      <c r="BM282" s="24" t="n">
        <v>1479</v>
      </c>
      <c r="BN282" s="24" t="n">
        <v>0</v>
      </c>
      <c r="BO282" s="24" t="n">
        <v>3034</v>
      </c>
      <c r="BP282" s="24" t="n">
        <v>31</v>
      </c>
      <c r="BQ282" s="24" t="n">
        <v>1116</v>
      </c>
      <c r="BR282" s="24" t="n">
        <v>0</v>
      </c>
      <c r="BS282" s="24" t="n">
        <v>0</v>
      </c>
      <c r="BT282" s="24" t="n">
        <v>544</v>
      </c>
      <c r="BU282" s="24" t="n">
        <v>15</v>
      </c>
      <c r="BV282" s="24" t="n">
        <v>2393</v>
      </c>
      <c r="BW282" s="24" t="n">
        <v>279</v>
      </c>
      <c r="BX282" s="24" t="s">
        <v>54</v>
      </c>
      <c r="BY282" s="24" t="n">
        <v>27660</v>
      </c>
      <c r="BZ282" s="24" t="n">
        <v>10553</v>
      </c>
      <c r="CA282" s="24" t="n">
        <v>11164</v>
      </c>
      <c r="CB282" s="24" t="n">
        <v>0</v>
      </c>
      <c r="CC282" s="24" t="n">
        <v>3405</v>
      </c>
      <c r="CD282" s="24" t="n">
        <v>2011</v>
      </c>
      <c r="CE282" s="24" t="n">
        <v>0</v>
      </c>
      <c r="CF282" s="24" t="n">
        <v>7566</v>
      </c>
      <c r="CG282" s="24" t="n">
        <v>157</v>
      </c>
      <c r="CH282" s="24" t="n">
        <v>1774</v>
      </c>
      <c r="CI282" s="24" t="n">
        <v>0</v>
      </c>
      <c r="CJ282" s="24" t="n">
        <v>14051</v>
      </c>
      <c r="CK282" s="24" t="n">
        <v>490</v>
      </c>
      <c r="CL282" s="24" t="n">
        <v>111</v>
      </c>
      <c r="CM282" s="24" t="n">
        <v>14674</v>
      </c>
      <c r="CN282" s="24" t="n">
        <v>75</v>
      </c>
      <c r="CO282" s="24" t="n">
        <v>1751</v>
      </c>
      <c r="CP282" s="24" t="n">
        <v>240</v>
      </c>
      <c r="CQ282" s="24" t="n">
        <v>782</v>
      </c>
      <c r="CR282" s="24" t="n">
        <v>9475</v>
      </c>
      <c r="CS282" s="24" t="n">
        <v>862</v>
      </c>
      <c r="CT282" s="24" t="n">
        <v>0</v>
      </c>
      <c r="CU282" s="24" t="n">
        <v>80</v>
      </c>
      <c r="CV282" s="24" t="n">
        <v>625</v>
      </c>
      <c r="CW282" s="24" t="n">
        <v>8026</v>
      </c>
      <c r="CX282" s="24" t="n">
        <v>29</v>
      </c>
      <c r="CY282" s="24" t="n">
        <v>6075</v>
      </c>
      <c r="CZ282" s="24" t="n">
        <v>1231</v>
      </c>
      <c r="DA282" s="24" t="n">
        <v>167</v>
      </c>
      <c r="DB282" s="24" t="n">
        <v>71950</v>
      </c>
      <c r="DC282" s="24" t="n">
        <v>166</v>
      </c>
      <c r="DD282" s="24" t="n">
        <v>0</v>
      </c>
      <c r="DE282" s="24" t="n">
        <v>3436</v>
      </c>
      <c r="DF282" s="24" t="n">
        <v>1903</v>
      </c>
      <c r="DG282" s="24" t="n">
        <v>0</v>
      </c>
      <c r="DH282" s="24" t="n">
        <v>4033</v>
      </c>
      <c r="DI282" s="24" t="n">
        <v>0</v>
      </c>
      <c r="DJ282" s="24" t="n">
        <v>0</v>
      </c>
      <c r="DK282" s="24" t="n">
        <v>0</v>
      </c>
      <c r="DL282" s="24" t="n">
        <v>0</v>
      </c>
      <c r="DM282" s="24" t="n">
        <v>2341</v>
      </c>
      <c r="DN282" s="24" t="n">
        <v>811</v>
      </c>
      <c r="DO282" s="24" t="n">
        <v>0</v>
      </c>
      <c r="DP282" s="24" t="n">
        <v>0</v>
      </c>
      <c r="DQ282" s="24" t="s">
        <v>54</v>
      </c>
      <c r="DR282" s="24" t="n">
        <v>6141</v>
      </c>
      <c r="DS282" s="24" t="s">
        <v>54</v>
      </c>
      <c r="DT282" s="11" t="n">
        <v>729440</v>
      </c>
      <c r="DU282" s="262" t="n">
        <v>947321</v>
      </c>
    </row>
    <row r="283" customFormat="false" ht="12.75" hidden="false" customHeight="false" outlineLevel="0" collapsed="false">
      <c r="R283" s="53" t="n">
        <f aca="false">SUM(AZ283:BH283)+BJ283</f>
        <v>616728</v>
      </c>
      <c r="S283" s="263" t="n">
        <v>36526</v>
      </c>
      <c r="T283" s="29" t="n">
        <v>113367</v>
      </c>
      <c r="U283" s="30" t="n">
        <v>66974</v>
      </c>
      <c r="V283" s="30" t="n">
        <v>3543</v>
      </c>
      <c r="W283" s="30" t="n">
        <v>0</v>
      </c>
      <c r="X283" s="30" t="n">
        <v>6196</v>
      </c>
      <c r="Y283" s="30" t="n">
        <v>0</v>
      </c>
      <c r="Z283" s="30" t="n">
        <v>10070</v>
      </c>
      <c r="AA283" s="30" t="n">
        <v>5733</v>
      </c>
      <c r="AB283" s="30" t="n">
        <v>4218</v>
      </c>
      <c r="AC283" s="30" t="n">
        <v>1722</v>
      </c>
      <c r="AD283" s="30" t="n">
        <v>19</v>
      </c>
      <c r="AE283" s="30" t="n">
        <v>3155</v>
      </c>
      <c r="AF283" s="30" t="n">
        <v>0</v>
      </c>
      <c r="AG283" s="30" t="n">
        <v>2138</v>
      </c>
      <c r="AH283" s="30" t="n">
        <v>5852</v>
      </c>
      <c r="AI283" s="30" t="n">
        <v>379</v>
      </c>
      <c r="AJ283" s="30" t="s">
        <v>54</v>
      </c>
      <c r="AK283" s="30" t="n">
        <v>5639</v>
      </c>
      <c r="AL283" s="30" t="n">
        <v>2945</v>
      </c>
      <c r="AM283" s="30" t="n">
        <v>126</v>
      </c>
      <c r="AN283" s="30" t="n">
        <v>4177</v>
      </c>
      <c r="AO283" s="30" t="n">
        <v>1414</v>
      </c>
      <c r="AP283" s="30" t="n">
        <v>5649</v>
      </c>
      <c r="AQ283" s="30" t="n">
        <v>0</v>
      </c>
      <c r="AR283" s="30" t="n">
        <v>0</v>
      </c>
      <c r="AS283" s="30" t="n">
        <v>15</v>
      </c>
      <c r="AT283" s="30" t="s">
        <v>54</v>
      </c>
      <c r="AU283" s="30"/>
      <c r="AV283" s="30" t="n">
        <v>3984</v>
      </c>
      <c r="AW283" s="30" t="s">
        <v>54</v>
      </c>
      <c r="AX283" s="30" t="n">
        <v>0</v>
      </c>
      <c r="AY283" s="264" t="n">
        <v>180341</v>
      </c>
      <c r="AZ283" s="29" t="n">
        <v>44021</v>
      </c>
      <c r="BA283" s="30" t="n">
        <v>7418</v>
      </c>
      <c r="BB283" s="30" t="n">
        <v>27787</v>
      </c>
      <c r="BC283" s="30"/>
      <c r="BD283" s="30" t="n">
        <v>50174</v>
      </c>
      <c r="BE283" s="30" t="n">
        <v>144070</v>
      </c>
      <c r="BF283" s="30" t="n">
        <v>78748</v>
      </c>
      <c r="BG283" s="30" t="n">
        <v>14398</v>
      </c>
      <c r="BH283" s="30" t="n">
        <v>16798</v>
      </c>
      <c r="BI283" s="30" t="n">
        <v>117278</v>
      </c>
      <c r="BJ283" s="30" t="n">
        <v>233314</v>
      </c>
      <c r="BK283" s="30" t="n">
        <v>11082</v>
      </c>
      <c r="BL283" s="30" t="n">
        <v>0</v>
      </c>
      <c r="BM283" s="30" t="n">
        <v>1324</v>
      </c>
      <c r="BN283" s="30" t="n">
        <v>0</v>
      </c>
      <c r="BO283" s="30" t="n">
        <v>3392</v>
      </c>
      <c r="BP283" s="30" t="n">
        <v>310</v>
      </c>
      <c r="BQ283" s="30" t="n">
        <v>1177</v>
      </c>
      <c r="BR283" s="30" t="n">
        <v>0</v>
      </c>
      <c r="BS283" s="30" t="n">
        <v>0</v>
      </c>
      <c r="BT283" s="30" t="n">
        <v>705</v>
      </c>
      <c r="BU283" s="30" t="n">
        <v>0</v>
      </c>
      <c r="BV283" s="30" t="n">
        <v>1751</v>
      </c>
      <c r="BW283" s="30" t="n">
        <v>325</v>
      </c>
      <c r="BX283" s="30" t="s">
        <v>54</v>
      </c>
      <c r="BY283" s="30" t="n">
        <v>27229</v>
      </c>
      <c r="BZ283" s="30" t="n">
        <v>7065</v>
      </c>
      <c r="CA283" s="30" t="n">
        <v>11298</v>
      </c>
      <c r="CB283" s="30" t="n">
        <v>1924</v>
      </c>
      <c r="CC283" s="30" t="n">
        <v>2657</v>
      </c>
      <c r="CD283" s="30" t="n">
        <v>2194</v>
      </c>
      <c r="CE283" s="30" t="n">
        <v>0</v>
      </c>
      <c r="CF283" s="30" t="n">
        <v>5707</v>
      </c>
      <c r="CG283" s="30" t="n">
        <v>157</v>
      </c>
      <c r="CH283" s="30" t="n">
        <v>1811</v>
      </c>
      <c r="CI283" s="30" t="n">
        <v>0</v>
      </c>
      <c r="CJ283" s="30" t="n">
        <v>14962</v>
      </c>
      <c r="CK283" s="30" t="n">
        <v>507</v>
      </c>
      <c r="CL283" s="30" t="n">
        <v>275</v>
      </c>
      <c r="CM283" s="30" t="n">
        <v>13157</v>
      </c>
      <c r="CN283" s="30" t="n">
        <v>90</v>
      </c>
      <c r="CO283" s="30" t="n">
        <v>1712</v>
      </c>
      <c r="CP283" s="30" t="n">
        <v>354</v>
      </c>
      <c r="CQ283" s="30" t="n">
        <v>984</v>
      </c>
      <c r="CR283" s="30" t="n">
        <v>8863</v>
      </c>
      <c r="CS283" s="30" t="n">
        <v>811</v>
      </c>
      <c r="CT283" s="30" t="n">
        <v>0</v>
      </c>
      <c r="CU283" s="30" t="n">
        <v>264</v>
      </c>
      <c r="CV283" s="30" t="n">
        <v>628</v>
      </c>
      <c r="CW283" s="30" t="n">
        <v>12375</v>
      </c>
      <c r="CX283" s="30" t="n">
        <v>38</v>
      </c>
      <c r="CY283" s="30" t="n">
        <v>6413</v>
      </c>
      <c r="CZ283" s="30" t="n">
        <v>1164</v>
      </c>
      <c r="DA283" s="30" t="n">
        <v>196</v>
      </c>
      <c r="DB283" s="30" t="n">
        <v>64775</v>
      </c>
      <c r="DC283" s="30" t="n">
        <v>159</v>
      </c>
      <c r="DD283" s="30" t="n">
        <v>4611</v>
      </c>
      <c r="DE283" s="30" t="n">
        <v>2891</v>
      </c>
      <c r="DF283" s="30" t="n">
        <v>1327</v>
      </c>
      <c r="DG283" s="30" t="n">
        <v>2886</v>
      </c>
      <c r="DH283" s="30" t="n">
        <v>3660</v>
      </c>
      <c r="DI283" s="30" t="n">
        <v>0</v>
      </c>
      <c r="DJ283" s="30" t="n">
        <v>0</v>
      </c>
      <c r="DK283" s="30" t="n">
        <v>0</v>
      </c>
      <c r="DL283" s="30" t="n">
        <v>0</v>
      </c>
      <c r="DM283" s="30" t="n">
        <v>2189</v>
      </c>
      <c r="DN283" s="30" t="n">
        <v>657</v>
      </c>
      <c r="DO283" s="30" t="n">
        <v>0</v>
      </c>
      <c r="DP283" s="30" t="n">
        <v>0</v>
      </c>
      <c r="DQ283" s="30" t="s">
        <v>54</v>
      </c>
      <c r="DR283" s="30" t="n">
        <v>7258</v>
      </c>
      <c r="DS283" s="30" t="s">
        <v>54</v>
      </c>
      <c r="DT283" s="264" t="n">
        <v>734006</v>
      </c>
      <c r="DU283" s="265" t="n">
        <v>914347</v>
      </c>
    </row>
    <row r="284" customFormat="false" ht="12.75" hidden="false" customHeight="false" outlineLevel="0" collapsed="false">
      <c r="R284" s="53" t="n">
        <f aca="false">SUM(AZ284:BH284)+BJ284</f>
        <v>535709</v>
      </c>
      <c r="S284" s="263" t="n">
        <v>36557</v>
      </c>
      <c r="T284" s="29" t="n">
        <v>110754</v>
      </c>
      <c r="U284" s="30" t="n">
        <v>58385</v>
      </c>
      <c r="V284" s="30" t="n">
        <v>2511</v>
      </c>
      <c r="W284" s="30" t="n">
        <v>0</v>
      </c>
      <c r="X284" s="30" t="n">
        <v>4323</v>
      </c>
      <c r="Y284" s="30" t="n">
        <v>0</v>
      </c>
      <c r="Z284" s="30" t="n">
        <v>9479</v>
      </c>
      <c r="AA284" s="30" t="n">
        <v>4421</v>
      </c>
      <c r="AB284" s="30" t="n">
        <v>3088</v>
      </c>
      <c r="AC284" s="30" t="n">
        <v>1327</v>
      </c>
      <c r="AD284" s="30" t="n">
        <v>19</v>
      </c>
      <c r="AE284" s="30" t="n">
        <v>2630</v>
      </c>
      <c r="AF284" s="30" t="n">
        <v>0</v>
      </c>
      <c r="AG284" s="30" t="n">
        <v>1569</v>
      </c>
      <c r="AH284" s="30" t="n">
        <v>4898</v>
      </c>
      <c r="AI284" s="30" t="n">
        <v>473</v>
      </c>
      <c r="AJ284" s="30" t="s">
        <v>54</v>
      </c>
      <c r="AK284" s="30" t="n">
        <v>5206</v>
      </c>
      <c r="AL284" s="30" t="n">
        <v>3466</v>
      </c>
      <c r="AM284" s="30" t="n">
        <v>225</v>
      </c>
      <c r="AN284" s="30" t="n">
        <v>3245</v>
      </c>
      <c r="AO284" s="30" t="n">
        <v>1166</v>
      </c>
      <c r="AP284" s="30" t="n">
        <v>6346</v>
      </c>
      <c r="AQ284" s="30" t="n">
        <v>0</v>
      </c>
      <c r="AR284" s="30" t="n">
        <v>0</v>
      </c>
      <c r="AS284" s="30" t="n">
        <v>18</v>
      </c>
      <c r="AT284" s="30" t="s">
        <v>54</v>
      </c>
      <c r="AU284" s="30"/>
      <c r="AV284" s="30" t="n">
        <v>3975</v>
      </c>
      <c r="AW284" s="30" t="s">
        <v>54</v>
      </c>
      <c r="AX284" s="30" t="n">
        <v>0</v>
      </c>
      <c r="AY284" s="264" t="n">
        <v>169139</v>
      </c>
      <c r="AZ284" s="29" t="n">
        <v>41756</v>
      </c>
      <c r="BA284" s="30" t="n">
        <v>9352</v>
      </c>
      <c r="BB284" s="30" t="n">
        <v>15150</v>
      </c>
      <c r="BC284" s="30"/>
      <c r="BD284" s="30" t="n">
        <v>60165</v>
      </c>
      <c r="BE284" s="30" t="n">
        <v>130297</v>
      </c>
      <c r="BF284" s="30" t="n">
        <v>57988</v>
      </c>
      <c r="BG284" s="30" t="n">
        <v>5007</v>
      </c>
      <c r="BH284" s="30" t="n">
        <v>16684</v>
      </c>
      <c r="BI284" s="30" t="n">
        <v>133222</v>
      </c>
      <c r="BJ284" s="30" t="n">
        <v>199310</v>
      </c>
      <c r="BK284" s="30" t="n">
        <v>0</v>
      </c>
      <c r="BL284" s="30" t="n">
        <v>0</v>
      </c>
      <c r="BM284" s="30" t="n">
        <v>1331</v>
      </c>
      <c r="BN284" s="30" t="n">
        <v>0</v>
      </c>
      <c r="BO284" s="30" t="n">
        <v>3660</v>
      </c>
      <c r="BP284" s="30" t="n">
        <v>635</v>
      </c>
      <c r="BQ284" s="30" t="n">
        <v>851</v>
      </c>
      <c r="BR284" s="30" t="n">
        <v>0</v>
      </c>
      <c r="BS284" s="30" t="n">
        <v>0</v>
      </c>
      <c r="BT284" s="30" t="n">
        <v>87</v>
      </c>
      <c r="BU284" s="30" t="n">
        <v>0</v>
      </c>
      <c r="BV284" s="30" t="n">
        <v>1537</v>
      </c>
      <c r="BW284" s="30" t="n">
        <v>269</v>
      </c>
      <c r="BX284" s="30" t="s">
        <v>54</v>
      </c>
      <c r="BY284" s="30" t="n">
        <v>29643</v>
      </c>
      <c r="BZ284" s="30" t="n">
        <v>5646</v>
      </c>
      <c r="CA284" s="30" t="n">
        <v>6707</v>
      </c>
      <c r="CB284" s="30" t="n">
        <v>1838</v>
      </c>
      <c r="CC284" s="30" t="n">
        <v>2040</v>
      </c>
      <c r="CD284" s="30" t="n">
        <v>1717</v>
      </c>
      <c r="CE284" s="30" t="n">
        <v>0</v>
      </c>
      <c r="CF284" s="30" t="n">
        <v>7286</v>
      </c>
      <c r="CG284" s="30" t="n">
        <v>157</v>
      </c>
      <c r="CH284" s="30" t="n">
        <v>2094</v>
      </c>
      <c r="CI284" s="30" t="n">
        <v>0</v>
      </c>
      <c r="CJ284" s="30" t="n">
        <v>11054</v>
      </c>
      <c r="CK284" s="30" t="n">
        <v>503</v>
      </c>
      <c r="CL284" s="30" t="n">
        <v>166</v>
      </c>
      <c r="CM284" s="30" t="n">
        <v>11198</v>
      </c>
      <c r="CN284" s="30" t="n">
        <v>88</v>
      </c>
      <c r="CO284" s="30" t="n">
        <v>1931</v>
      </c>
      <c r="CP284" s="30" t="n">
        <v>208</v>
      </c>
      <c r="CQ284" s="30" t="n">
        <v>3648</v>
      </c>
      <c r="CR284" s="30" t="n">
        <v>6838</v>
      </c>
      <c r="CS284" s="30" t="n">
        <v>717</v>
      </c>
      <c r="CT284" s="30" t="n">
        <v>0</v>
      </c>
      <c r="CU284" s="30" t="n">
        <v>54</v>
      </c>
      <c r="CV284" s="30" t="n">
        <v>663</v>
      </c>
      <c r="CW284" s="30" t="n">
        <v>7752</v>
      </c>
      <c r="CX284" s="30" t="n">
        <v>28</v>
      </c>
      <c r="CY284" s="30" t="n">
        <v>5465</v>
      </c>
      <c r="CZ284" s="30" t="n">
        <v>1067</v>
      </c>
      <c r="DA284" s="30" t="n">
        <v>196</v>
      </c>
      <c r="DB284" s="30" t="n">
        <v>52014</v>
      </c>
      <c r="DC284" s="30" t="n">
        <v>207</v>
      </c>
      <c r="DD284" s="30" t="n">
        <v>8402</v>
      </c>
      <c r="DE284" s="30" t="n">
        <v>2085</v>
      </c>
      <c r="DF284" s="30" t="n">
        <v>1484</v>
      </c>
      <c r="DG284" s="30" t="n">
        <v>4083</v>
      </c>
      <c r="DH284" s="30" t="n">
        <v>3298</v>
      </c>
      <c r="DI284" s="30" t="n">
        <v>0</v>
      </c>
      <c r="DJ284" s="30" t="n">
        <v>0</v>
      </c>
      <c r="DK284" s="30" t="n">
        <v>0</v>
      </c>
      <c r="DL284" s="30" t="n">
        <v>0</v>
      </c>
      <c r="DM284" s="30" t="n">
        <v>1544</v>
      </c>
      <c r="DN284" s="30" t="n">
        <v>585</v>
      </c>
      <c r="DO284" s="30" t="n">
        <v>0</v>
      </c>
      <c r="DP284" s="30" t="n">
        <v>0</v>
      </c>
      <c r="DQ284" s="30" t="s">
        <v>54</v>
      </c>
      <c r="DR284" s="30" t="n">
        <v>8534</v>
      </c>
      <c r="DS284" s="30" t="s">
        <v>54</v>
      </c>
      <c r="DT284" s="264" t="n">
        <v>668931</v>
      </c>
      <c r="DU284" s="265" t="n">
        <v>838070</v>
      </c>
    </row>
    <row r="285" customFormat="false" ht="12.75" hidden="false" customHeight="false" outlineLevel="0" collapsed="false">
      <c r="R285" s="53" t="n">
        <f aca="false">SUM(AZ285:BH285)+BJ285</f>
        <v>453081</v>
      </c>
      <c r="S285" s="263" t="n">
        <v>36586</v>
      </c>
      <c r="T285" s="29" t="n">
        <v>117376</v>
      </c>
      <c r="U285" s="30" t="n">
        <v>62240</v>
      </c>
      <c r="V285" s="30" t="n">
        <v>2999</v>
      </c>
      <c r="W285" s="30" t="n">
        <v>0</v>
      </c>
      <c r="X285" s="30" t="n">
        <v>6216</v>
      </c>
      <c r="Y285" s="30" t="n">
        <v>0</v>
      </c>
      <c r="Z285" s="30" t="n">
        <v>11068</v>
      </c>
      <c r="AA285" s="30" t="n">
        <v>6966</v>
      </c>
      <c r="AB285" s="30" t="n">
        <v>3479</v>
      </c>
      <c r="AC285" s="30" t="n">
        <v>1318</v>
      </c>
      <c r="AD285" s="30" t="n">
        <v>18</v>
      </c>
      <c r="AE285" s="30" t="n">
        <v>2550</v>
      </c>
      <c r="AF285" s="30" t="n">
        <v>0</v>
      </c>
      <c r="AG285" s="30" t="n">
        <v>786</v>
      </c>
      <c r="AH285" s="30" t="n">
        <v>6280</v>
      </c>
      <c r="AI285" s="30" t="n">
        <v>547</v>
      </c>
      <c r="AJ285" s="30" t="s">
        <v>54</v>
      </c>
      <c r="AK285" s="30" t="n">
        <v>5124</v>
      </c>
      <c r="AL285" s="30" t="n">
        <v>3372</v>
      </c>
      <c r="AM285" s="30" t="n">
        <v>184</v>
      </c>
      <c r="AN285" s="30" t="n">
        <v>2484</v>
      </c>
      <c r="AO285" s="30" t="n">
        <v>881</v>
      </c>
      <c r="AP285" s="30" t="n">
        <v>4255</v>
      </c>
      <c r="AQ285" s="30" t="n">
        <v>0</v>
      </c>
      <c r="AR285" s="30" t="n">
        <v>0</v>
      </c>
      <c r="AS285" s="30" t="n">
        <v>0</v>
      </c>
      <c r="AT285" s="30" t="s">
        <v>54</v>
      </c>
      <c r="AU285" s="30"/>
      <c r="AV285" s="30" t="n">
        <v>3713</v>
      </c>
      <c r="AW285" s="30" t="s">
        <v>54</v>
      </c>
      <c r="AX285" s="30" t="n">
        <v>0</v>
      </c>
      <c r="AY285" s="264" t="n">
        <v>179616</v>
      </c>
      <c r="AZ285" s="29" t="n">
        <v>38432</v>
      </c>
      <c r="BA285" s="30" t="n">
        <v>6443</v>
      </c>
      <c r="BB285" s="30" t="n">
        <v>20613</v>
      </c>
      <c r="BC285" s="30"/>
      <c r="BD285" s="30" t="n">
        <v>37257</v>
      </c>
      <c r="BE285" s="30" t="n">
        <v>128313</v>
      </c>
      <c r="BF285" s="30" t="n">
        <v>46276</v>
      </c>
      <c r="BG285" s="30" t="n">
        <v>4446</v>
      </c>
      <c r="BH285" s="30" t="n">
        <v>14145</v>
      </c>
      <c r="BI285" s="30" t="n">
        <v>130551</v>
      </c>
      <c r="BJ285" s="30" t="n">
        <v>157156</v>
      </c>
      <c r="BK285" s="30" t="n">
        <v>3573</v>
      </c>
      <c r="BL285" s="30" t="n">
        <v>0</v>
      </c>
      <c r="BM285" s="30" t="n">
        <v>1421</v>
      </c>
      <c r="BN285" s="30" t="n">
        <v>0</v>
      </c>
      <c r="BO285" s="30" t="n">
        <v>3729</v>
      </c>
      <c r="BP285" s="30" t="n">
        <v>437</v>
      </c>
      <c r="BQ285" s="30" t="n">
        <v>1204</v>
      </c>
      <c r="BR285" s="30" t="n">
        <v>0</v>
      </c>
      <c r="BS285" s="30" t="n">
        <v>0</v>
      </c>
      <c r="BT285" s="30" t="n">
        <v>1575</v>
      </c>
      <c r="BU285" s="30" t="n">
        <v>597</v>
      </c>
      <c r="BV285" s="30" t="n">
        <v>1372</v>
      </c>
      <c r="BW285" s="30" t="n">
        <v>225</v>
      </c>
      <c r="BX285" s="30" t="s">
        <v>54</v>
      </c>
      <c r="BY285" s="30" t="n">
        <v>35115</v>
      </c>
      <c r="BZ285" s="30" t="n">
        <v>3759</v>
      </c>
      <c r="CA285" s="30" t="n">
        <v>4250</v>
      </c>
      <c r="CB285" s="30" t="n">
        <v>48</v>
      </c>
      <c r="CC285" s="30" t="n">
        <v>855</v>
      </c>
      <c r="CD285" s="30" t="n">
        <v>1013</v>
      </c>
      <c r="CE285" s="30" t="n">
        <v>0</v>
      </c>
      <c r="CF285" s="30" t="n">
        <v>7966</v>
      </c>
      <c r="CG285" s="30" t="n">
        <v>146</v>
      </c>
      <c r="CH285" s="30" t="n">
        <v>2360</v>
      </c>
      <c r="CI285" s="30" t="n">
        <v>0</v>
      </c>
      <c r="CJ285" s="30" t="n">
        <v>5965</v>
      </c>
      <c r="CK285" s="30" t="n">
        <v>418</v>
      </c>
      <c r="CL285" s="30" t="n">
        <v>195</v>
      </c>
      <c r="CM285" s="30" t="n">
        <v>10565</v>
      </c>
      <c r="CN285" s="30" t="n">
        <v>87</v>
      </c>
      <c r="CO285" s="30" t="n">
        <v>1760</v>
      </c>
      <c r="CP285" s="30" t="n">
        <v>54</v>
      </c>
      <c r="CQ285" s="30" t="n">
        <v>2179</v>
      </c>
      <c r="CR285" s="30" t="n">
        <v>9076</v>
      </c>
      <c r="CS285" s="30" t="n">
        <v>159</v>
      </c>
      <c r="CT285" s="30" t="n">
        <v>0</v>
      </c>
      <c r="CU285" s="30" t="n">
        <v>52</v>
      </c>
      <c r="CV285" s="30" t="n">
        <v>752</v>
      </c>
      <c r="CW285" s="30" t="n">
        <v>4025</v>
      </c>
      <c r="CX285" s="30" t="n">
        <v>35</v>
      </c>
      <c r="CY285" s="30" t="n">
        <v>3073</v>
      </c>
      <c r="CZ285" s="30" t="n">
        <v>821</v>
      </c>
      <c r="DA285" s="30" t="n">
        <v>161</v>
      </c>
      <c r="DB285" s="30" t="n">
        <v>26382</v>
      </c>
      <c r="DC285" s="30" t="n">
        <v>471</v>
      </c>
      <c r="DD285" s="30" t="n">
        <v>4865</v>
      </c>
      <c r="DE285" s="30" t="n">
        <v>1350</v>
      </c>
      <c r="DF285" s="30" t="n">
        <v>1182</v>
      </c>
      <c r="DG285" s="30" t="n">
        <v>2809</v>
      </c>
      <c r="DH285" s="30" t="n">
        <v>1842</v>
      </c>
      <c r="DI285" s="30" t="n">
        <v>0</v>
      </c>
      <c r="DJ285" s="30" t="n">
        <v>0</v>
      </c>
      <c r="DK285" s="30" t="n">
        <v>0</v>
      </c>
      <c r="DL285" s="30" t="n">
        <v>0</v>
      </c>
      <c r="DM285" s="30" t="n">
        <v>1213</v>
      </c>
      <c r="DN285" s="30" t="n">
        <v>431</v>
      </c>
      <c r="DO285" s="30" t="n">
        <v>0</v>
      </c>
      <c r="DP285" s="30" t="n">
        <v>0</v>
      </c>
      <c r="DQ285" s="30" t="s">
        <v>54</v>
      </c>
      <c r="DR285" s="30" t="n">
        <v>7589</v>
      </c>
      <c r="DS285" s="30" t="s">
        <v>54</v>
      </c>
      <c r="DT285" s="264" t="n">
        <v>583632</v>
      </c>
      <c r="DU285" s="265" t="n">
        <v>763248</v>
      </c>
    </row>
    <row r="286" customFormat="false" ht="12.75" hidden="false" customHeight="false" outlineLevel="0" collapsed="false">
      <c r="R286" s="53" t="n">
        <f aca="false">SUM(AZ286:BH286)+BJ286</f>
        <v>452600</v>
      </c>
      <c r="S286" s="263" t="n">
        <v>36617</v>
      </c>
      <c r="T286" s="29" t="n">
        <v>109691</v>
      </c>
      <c r="U286" s="30" t="n">
        <v>53057</v>
      </c>
      <c r="V286" s="30" t="n">
        <v>2217</v>
      </c>
      <c r="W286" s="30" t="n">
        <v>0</v>
      </c>
      <c r="X286" s="30" t="n">
        <v>4366</v>
      </c>
      <c r="Y286" s="30" t="n">
        <v>0</v>
      </c>
      <c r="Z286" s="30" t="n">
        <v>7770</v>
      </c>
      <c r="AA286" s="30" t="n">
        <v>5039</v>
      </c>
      <c r="AB286" s="30" t="n">
        <v>2780</v>
      </c>
      <c r="AC286" s="30" t="n">
        <v>2627</v>
      </c>
      <c r="AD286" s="30" t="n">
        <v>19</v>
      </c>
      <c r="AE286" s="30" t="n">
        <v>1936</v>
      </c>
      <c r="AF286" s="30" t="n">
        <v>0</v>
      </c>
      <c r="AG286" s="30" t="n">
        <v>2704</v>
      </c>
      <c r="AH286" s="30" t="n">
        <v>3057</v>
      </c>
      <c r="AI286" s="30" t="n">
        <v>597</v>
      </c>
      <c r="AJ286" s="30" t="s">
        <v>54</v>
      </c>
      <c r="AK286" s="30" t="n">
        <v>5605</v>
      </c>
      <c r="AL286" s="30" t="n">
        <v>3018</v>
      </c>
      <c r="AM286" s="30" t="n">
        <v>97</v>
      </c>
      <c r="AN286" s="30" t="n">
        <v>2324</v>
      </c>
      <c r="AO286" s="30" t="n">
        <v>912</v>
      </c>
      <c r="AP286" s="30" t="n">
        <v>2690</v>
      </c>
      <c r="AQ286" s="30" t="n">
        <v>0</v>
      </c>
      <c r="AR286" s="30" t="n">
        <v>0</v>
      </c>
      <c r="AS286" s="30" t="n">
        <v>0</v>
      </c>
      <c r="AT286" s="30" t="s">
        <v>54</v>
      </c>
      <c r="AU286" s="30"/>
      <c r="AV286" s="30" t="n">
        <v>3984</v>
      </c>
      <c r="AW286" s="30" t="s">
        <v>54</v>
      </c>
      <c r="AX286" s="30" t="n">
        <v>1315</v>
      </c>
      <c r="AY286" s="264" t="n">
        <v>162748</v>
      </c>
      <c r="AZ286" s="29" t="n">
        <v>42351</v>
      </c>
      <c r="BA286" s="30" t="n">
        <v>2017</v>
      </c>
      <c r="BB286" s="30" t="n">
        <v>33301</v>
      </c>
      <c r="BC286" s="30"/>
      <c r="BD286" s="30" t="n">
        <v>58903</v>
      </c>
      <c r="BE286" s="30" t="n">
        <v>89891</v>
      </c>
      <c r="BF286" s="30" t="n">
        <v>63458</v>
      </c>
      <c r="BG286" s="30" t="n">
        <v>300</v>
      </c>
      <c r="BH286" s="30" t="n">
        <v>6629</v>
      </c>
      <c r="BI286" s="30" t="n">
        <v>109780</v>
      </c>
      <c r="BJ286" s="30" t="n">
        <v>155750</v>
      </c>
      <c r="BK286" s="30" t="n">
        <v>16721</v>
      </c>
      <c r="BL286" s="30" t="n">
        <v>0</v>
      </c>
      <c r="BM286" s="30" t="n">
        <v>1619</v>
      </c>
      <c r="BN286" s="30" t="n">
        <v>0</v>
      </c>
      <c r="BO286" s="30" t="n">
        <v>3147</v>
      </c>
      <c r="BP286" s="30" t="n">
        <v>392</v>
      </c>
      <c r="BQ286" s="30" t="n">
        <v>520</v>
      </c>
      <c r="BR286" s="30" t="n">
        <v>0</v>
      </c>
      <c r="BS286" s="30" t="n">
        <v>0</v>
      </c>
      <c r="BT286" s="30" t="n">
        <v>8759</v>
      </c>
      <c r="BU286" s="30" t="n">
        <v>1548</v>
      </c>
      <c r="BV286" s="30" t="n">
        <v>791</v>
      </c>
      <c r="BW286" s="30" t="n">
        <v>141</v>
      </c>
      <c r="BX286" s="30" t="s">
        <v>54</v>
      </c>
      <c r="BY286" s="30" t="n">
        <v>29868</v>
      </c>
      <c r="BZ286" s="30" t="n">
        <v>2498</v>
      </c>
      <c r="CA286" s="30" t="n">
        <v>2385</v>
      </c>
      <c r="CB286" s="30" t="n">
        <v>45</v>
      </c>
      <c r="CC286" s="30" t="n">
        <v>1583</v>
      </c>
      <c r="CD286" s="30" t="n">
        <v>584</v>
      </c>
      <c r="CE286" s="30" t="n">
        <v>0</v>
      </c>
      <c r="CF286" s="30" t="n">
        <v>6787</v>
      </c>
      <c r="CG286" s="30" t="n">
        <v>157</v>
      </c>
      <c r="CH286" s="30" t="n">
        <v>2278</v>
      </c>
      <c r="CI286" s="30" t="n">
        <v>0</v>
      </c>
      <c r="CJ286" s="30" t="n">
        <v>6221</v>
      </c>
      <c r="CK286" s="30" t="n">
        <v>175</v>
      </c>
      <c r="CL286" s="30" t="n">
        <v>156</v>
      </c>
      <c r="CM286" s="30" t="n">
        <v>8099</v>
      </c>
      <c r="CN286" s="30" t="n">
        <v>91</v>
      </c>
      <c r="CO286" s="30" t="n">
        <v>1663</v>
      </c>
      <c r="CP286" s="30" t="n">
        <v>165</v>
      </c>
      <c r="CQ286" s="30" t="n">
        <v>3021</v>
      </c>
      <c r="CR286" s="30" t="n">
        <v>6798</v>
      </c>
      <c r="CS286" s="30" t="n">
        <v>2022</v>
      </c>
      <c r="CT286" s="30" t="n">
        <v>0</v>
      </c>
      <c r="CU286" s="30" t="n">
        <v>1251</v>
      </c>
      <c r="CV286" s="30" t="n">
        <v>907</v>
      </c>
      <c r="CW286" s="30" t="n">
        <v>3715</v>
      </c>
      <c r="CX286" s="30" t="n">
        <v>37</v>
      </c>
      <c r="CY286" s="30" t="n">
        <v>2820</v>
      </c>
      <c r="CZ286" s="30" t="n">
        <v>591</v>
      </c>
      <c r="DA286" s="30" t="n">
        <v>137</v>
      </c>
      <c r="DB286" s="30" t="n">
        <v>19973</v>
      </c>
      <c r="DC286" s="30" t="n">
        <v>353</v>
      </c>
      <c r="DD286" s="30" t="n">
        <v>2849</v>
      </c>
      <c r="DE286" s="30" t="n">
        <v>317</v>
      </c>
      <c r="DF286" s="30" t="n">
        <v>2246</v>
      </c>
      <c r="DG286" s="30" t="n">
        <v>1268</v>
      </c>
      <c r="DH286" s="30" t="n">
        <v>675</v>
      </c>
      <c r="DI286" s="30" t="n">
        <v>0</v>
      </c>
      <c r="DJ286" s="30" t="n">
        <v>0</v>
      </c>
      <c r="DK286" s="30" t="n">
        <v>0</v>
      </c>
      <c r="DL286" s="30" t="n">
        <v>0</v>
      </c>
      <c r="DM286" s="30" t="n">
        <v>1159</v>
      </c>
      <c r="DN286" s="30" t="n">
        <v>331</v>
      </c>
      <c r="DO286" s="30" t="n">
        <v>0</v>
      </c>
      <c r="DP286" s="30" t="n">
        <v>0</v>
      </c>
      <c r="DQ286" s="30" t="s">
        <v>54</v>
      </c>
      <c r="DR286" s="30" t="n">
        <v>8887</v>
      </c>
      <c r="DS286" s="30" t="s">
        <v>54</v>
      </c>
      <c r="DT286" s="264" t="n">
        <v>562380</v>
      </c>
      <c r="DU286" s="265" t="n">
        <v>725128</v>
      </c>
    </row>
    <row r="287" customFormat="false" ht="12.75" hidden="false" customHeight="false" outlineLevel="0" collapsed="false">
      <c r="R287" s="53" t="n">
        <f aca="false">SUM(AZ287:BH287)+BJ287</f>
        <v>543734</v>
      </c>
      <c r="S287" s="263" t="n">
        <v>36647</v>
      </c>
      <c r="T287" s="29" t="n">
        <v>121790</v>
      </c>
      <c r="U287" s="30" t="n">
        <v>50307</v>
      </c>
      <c r="V287" s="30" t="n">
        <v>829</v>
      </c>
      <c r="W287" s="30" t="n">
        <v>0</v>
      </c>
      <c r="X287" s="30" t="n">
        <v>4078</v>
      </c>
      <c r="Y287" s="30" t="n">
        <v>0</v>
      </c>
      <c r="Z287" s="30" t="n">
        <v>5607</v>
      </c>
      <c r="AA287" s="30" t="n">
        <v>2717</v>
      </c>
      <c r="AB287" s="30" t="n">
        <v>2011</v>
      </c>
      <c r="AC287" s="30" t="n">
        <v>2495</v>
      </c>
      <c r="AD287" s="30" t="n">
        <v>19</v>
      </c>
      <c r="AE287" s="30" t="n">
        <v>1004</v>
      </c>
      <c r="AF287" s="30" t="n">
        <v>0</v>
      </c>
      <c r="AG287" s="30" t="n">
        <v>2418</v>
      </c>
      <c r="AH287" s="30" t="n">
        <v>2479</v>
      </c>
      <c r="AI287" s="30" t="n">
        <v>765</v>
      </c>
      <c r="AJ287" s="30" t="n">
        <v>0</v>
      </c>
      <c r="AK287" s="30" t="n">
        <v>5378</v>
      </c>
      <c r="AL287" s="30" t="n">
        <v>2406</v>
      </c>
      <c r="AM287" s="30" t="n">
        <v>19</v>
      </c>
      <c r="AN287" s="30" t="n">
        <v>1413</v>
      </c>
      <c r="AO287" s="30" t="n">
        <v>230</v>
      </c>
      <c r="AP287" s="30" t="n">
        <v>2799</v>
      </c>
      <c r="AQ287" s="30" t="n">
        <v>0</v>
      </c>
      <c r="AR287" s="30" t="n">
        <v>0</v>
      </c>
      <c r="AS287" s="30" t="n">
        <v>0</v>
      </c>
      <c r="AT287" s="30" t="s">
        <v>54</v>
      </c>
      <c r="AU287" s="30"/>
      <c r="AV287" s="30" t="n">
        <v>3981</v>
      </c>
      <c r="AW287" s="30" t="s">
        <v>54</v>
      </c>
      <c r="AX287" s="30" t="n">
        <v>9659</v>
      </c>
      <c r="AY287" s="264" t="n">
        <v>172097</v>
      </c>
      <c r="AZ287" s="29" t="n">
        <v>70107</v>
      </c>
      <c r="BA287" s="30" t="n">
        <v>10283</v>
      </c>
      <c r="BB287" s="30" t="n">
        <v>28769</v>
      </c>
      <c r="BC287" s="30"/>
      <c r="BD287" s="30" t="n">
        <v>90682</v>
      </c>
      <c r="BE287" s="30" t="n">
        <v>74897</v>
      </c>
      <c r="BF287" s="30" t="n">
        <v>66249</v>
      </c>
      <c r="BG287" s="30" t="n">
        <v>1365</v>
      </c>
      <c r="BH287" s="30" t="n">
        <v>15873</v>
      </c>
      <c r="BI287" s="30" t="n">
        <v>170804</v>
      </c>
      <c r="BJ287" s="30" t="n">
        <v>185509</v>
      </c>
      <c r="BK287" s="30" t="n">
        <v>21112</v>
      </c>
      <c r="BL287" s="30" t="n">
        <v>0</v>
      </c>
      <c r="BM287" s="30" t="n">
        <v>847</v>
      </c>
      <c r="BN287" s="30" t="n">
        <v>0</v>
      </c>
      <c r="BO287" s="30" t="n">
        <v>1858</v>
      </c>
      <c r="BP287" s="30" t="n">
        <v>392</v>
      </c>
      <c r="BQ287" s="30" t="n">
        <v>639</v>
      </c>
      <c r="BR287" s="30" t="n">
        <v>0</v>
      </c>
      <c r="BS287" s="30" t="n">
        <v>0</v>
      </c>
      <c r="BT287" s="30" t="n">
        <v>10244</v>
      </c>
      <c r="BU287" s="30" t="n">
        <v>1557</v>
      </c>
      <c r="BV287" s="30" t="n">
        <v>596</v>
      </c>
      <c r="BW287" s="30" t="n">
        <v>146</v>
      </c>
      <c r="BX287" s="30" t="s">
        <v>54</v>
      </c>
      <c r="BY287" s="30" t="n">
        <v>34994</v>
      </c>
      <c r="BZ287" s="30" t="n">
        <v>2207</v>
      </c>
      <c r="CA287" s="30" t="n">
        <v>1338</v>
      </c>
      <c r="CB287" s="30" t="n">
        <v>35</v>
      </c>
      <c r="CC287" s="30" t="n">
        <v>1782</v>
      </c>
      <c r="CD287" s="30" t="n">
        <v>556</v>
      </c>
      <c r="CE287" s="30" t="n">
        <v>0</v>
      </c>
      <c r="CF287" s="30" t="n">
        <v>5605</v>
      </c>
      <c r="CG287" s="30" t="n">
        <v>156</v>
      </c>
      <c r="CH287" s="30" t="n">
        <v>1190</v>
      </c>
      <c r="CI287" s="30" t="n">
        <v>0</v>
      </c>
      <c r="CJ287" s="30" t="n">
        <v>2494</v>
      </c>
      <c r="CK287" s="30" t="n">
        <v>56</v>
      </c>
      <c r="CL287" s="30" t="n">
        <v>114</v>
      </c>
      <c r="CM287" s="30" t="n">
        <v>6449</v>
      </c>
      <c r="CN287" s="30" t="n">
        <v>119</v>
      </c>
      <c r="CO287" s="30" t="n">
        <v>1713</v>
      </c>
      <c r="CP287" s="30" t="n">
        <v>86</v>
      </c>
      <c r="CQ287" s="30" t="n">
        <v>2887</v>
      </c>
      <c r="CR287" s="30" t="n">
        <v>8626</v>
      </c>
      <c r="CS287" s="30" t="n">
        <v>1768</v>
      </c>
      <c r="CT287" s="30" t="n">
        <v>0</v>
      </c>
      <c r="CU287" s="30" t="n">
        <v>617</v>
      </c>
      <c r="CV287" s="30" t="n">
        <v>833</v>
      </c>
      <c r="CW287" s="30" t="n">
        <v>20542</v>
      </c>
      <c r="CX287" s="30" t="n">
        <v>1</v>
      </c>
      <c r="CY287" s="30" t="n">
        <v>1975</v>
      </c>
      <c r="CZ287" s="30" t="n">
        <v>213</v>
      </c>
      <c r="DA287" s="30" t="n">
        <v>118</v>
      </c>
      <c r="DB287" s="30" t="n">
        <v>22820</v>
      </c>
      <c r="DC287" s="30" t="n">
        <v>1440</v>
      </c>
      <c r="DD287" s="30" t="n">
        <v>6597</v>
      </c>
      <c r="DE287" s="30" t="n">
        <v>2592</v>
      </c>
      <c r="DF287" s="30" t="n">
        <v>5835</v>
      </c>
      <c r="DG287" s="30" t="n">
        <v>1569</v>
      </c>
      <c r="DH287" s="30" t="n">
        <v>1820</v>
      </c>
      <c r="DI287" s="30" t="n">
        <v>0</v>
      </c>
      <c r="DJ287" s="30" t="n">
        <v>0</v>
      </c>
      <c r="DK287" s="30" t="n">
        <v>0</v>
      </c>
      <c r="DL287" s="30" t="n">
        <v>0</v>
      </c>
      <c r="DM287" s="30" t="n">
        <v>1333</v>
      </c>
      <c r="DN287" s="30" t="n">
        <v>156</v>
      </c>
      <c r="DO287" s="30" t="n">
        <v>0</v>
      </c>
      <c r="DP287" s="30" t="n">
        <v>0</v>
      </c>
      <c r="DQ287" s="30" t="s">
        <v>54</v>
      </c>
      <c r="DR287" s="30" t="n">
        <v>7482</v>
      </c>
      <c r="DS287" s="30" t="s">
        <v>54</v>
      </c>
      <c r="DT287" s="264" t="n">
        <v>714538</v>
      </c>
      <c r="DU287" s="265" t="n">
        <v>886635</v>
      </c>
    </row>
    <row r="288" customFormat="false" ht="12.75" hidden="false" customHeight="false" outlineLevel="0" collapsed="false">
      <c r="R288" s="53" t="n">
        <f aca="false">SUM(AZ288:BH288)+BJ288</f>
        <v>609197</v>
      </c>
      <c r="S288" s="263" t="n">
        <v>36678</v>
      </c>
      <c r="T288" s="29" t="n">
        <v>96179</v>
      </c>
      <c r="U288" s="30" t="n">
        <v>40484</v>
      </c>
      <c r="V288" s="30" t="n">
        <v>759</v>
      </c>
      <c r="W288" s="30" t="n">
        <v>0</v>
      </c>
      <c r="X288" s="30" t="n">
        <v>5526</v>
      </c>
      <c r="Y288" s="30" t="n">
        <v>0</v>
      </c>
      <c r="Z288" s="30" t="n">
        <v>7211</v>
      </c>
      <c r="AA288" s="30" t="n">
        <v>3394</v>
      </c>
      <c r="AB288" s="30" t="n">
        <v>2448</v>
      </c>
      <c r="AC288" s="30" t="n">
        <v>2408</v>
      </c>
      <c r="AD288" s="30" t="n">
        <v>29</v>
      </c>
      <c r="AE288" s="30" t="n">
        <v>822</v>
      </c>
      <c r="AF288" s="30" t="n">
        <v>0</v>
      </c>
      <c r="AG288" s="30" t="n">
        <v>1011</v>
      </c>
      <c r="AH288" s="30" t="n">
        <v>1551</v>
      </c>
      <c r="AI288" s="30" t="n">
        <v>819</v>
      </c>
      <c r="AJ288" s="30" t="n">
        <v>0</v>
      </c>
      <c r="AK288" s="30" t="n">
        <v>4161</v>
      </c>
      <c r="AL288" s="30" t="n">
        <v>529</v>
      </c>
      <c r="AM288" s="30" t="n">
        <v>9</v>
      </c>
      <c r="AN288" s="30" t="n">
        <v>483</v>
      </c>
      <c r="AO288" s="30" t="n">
        <v>423</v>
      </c>
      <c r="AP288" s="30" t="n">
        <v>2438</v>
      </c>
      <c r="AQ288" s="30" t="n">
        <v>461</v>
      </c>
      <c r="AR288" s="30" t="n">
        <v>0</v>
      </c>
      <c r="AS288" s="30" t="n">
        <v>0</v>
      </c>
      <c r="AT288" s="30" t="s">
        <v>54</v>
      </c>
      <c r="AU288" s="30"/>
      <c r="AV288" s="30" t="n">
        <v>4681</v>
      </c>
      <c r="AW288" s="30" t="s">
        <v>54</v>
      </c>
      <c r="AX288" s="30" t="n">
        <v>1321</v>
      </c>
      <c r="AY288" s="264" t="n">
        <v>136663</v>
      </c>
      <c r="AZ288" s="29" t="n">
        <v>103581</v>
      </c>
      <c r="BA288" s="30" t="n">
        <v>8280</v>
      </c>
      <c r="BB288" s="30" t="n">
        <v>29291</v>
      </c>
      <c r="BC288" s="30"/>
      <c r="BD288" s="30" t="n">
        <v>123333</v>
      </c>
      <c r="BE288" s="30" t="n">
        <v>71488</v>
      </c>
      <c r="BF288" s="30" t="n">
        <v>60984</v>
      </c>
      <c r="BG288" s="30" t="n">
        <v>1454</v>
      </c>
      <c r="BH288" s="30" t="n">
        <v>15847</v>
      </c>
      <c r="BI288" s="30" t="n">
        <v>150730</v>
      </c>
      <c r="BJ288" s="30" t="n">
        <v>194939</v>
      </c>
      <c r="BK288" s="30" t="n">
        <v>20851</v>
      </c>
      <c r="BL288" s="30" t="n">
        <v>0</v>
      </c>
      <c r="BM288" s="30" t="n">
        <v>2434</v>
      </c>
      <c r="BN288" s="30" t="n">
        <v>0</v>
      </c>
      <c r="BO288" s="30" t="n">
        <v>2554</v>
      </c>
      <c r="BP288" s="30" t="n">
        <v>338</v>
      </c>
      <c r="BQ288" s="30" t="n">
        <v>688</v>
      </c>
      <c r="BR288" s="30" t="n">
        <v>0</v>
      </c>
      <c r="BS288" s="30" t="n">
        <v>0</v>
      </c>
      <c r="BT288" s="30" t="n">
        <v>6999</v>
      </c>
      <c r="BU288" s="30" t="n">
        <v>511</v>
      </c>
      <c r="BV288" s="30" t="n">
        <v>704</v>
      </c>
      <c r="BW288" s="30" t="n">
        <v>110</v>
      </c>
      <c r="BX288" s="30" t="s">
        <v>54</v>
      </c>
      <c r="BY288" s="30" t="n">
        <v>36340</v>
      </c>
      <c r="BZ288" s="30" t="n">
        <v>1890</v>
      </c>
      <c r="CA288" s="30" t="n">
        <v>2175</v>
      </c>
      <c r="CB288" s="30" t="n">
        <v>15</v>
      </c>
      <c r="CC288" s="30" t="n">
        <v>1055</v>
      </c>
      <c r="CD288" s="30" t="n">
        <v>330</v>
      </c>
      <c r="CE288" s="30" t="n">
        <v>0</v>
      </c>
      <c r="CF288" s="30" t="n">
        <v>5714</v>
      </c>
      <c r="CG288" s="30" t="n">
        <v>156</v>
      </c>
      <c r="CH288" s="30" t="n">
        <v>1809</v>
      </c>
      <c r="CI288" s="30" t="n">
        <v>0</v>
      </c>
      <c r="CJ288" s="30" t="n">
        <v>3506</v>
      </c>
      <c r="CK288" s="30" t="n">
        <v>20</v>
      </c>
      <c r="CL288" s="30" t="n">
        <v>119</v>
      </c>
      <c r="CM288" s="30" t="n">
        <v>4839</v>
      </c>
      <c r="CN288" s="30" t="n">
        <v>115</v>
      </c>
      <c r="CO288" s="30" t="n">
        <v>1520</v>
      </c>
      <c r="CP288" s="30" t="n">
        <v>669</v>
      </c>
      <c r="CQ288" s="30" t="n">
        <v>5436</v>
      </c>
      <c r="CR288" s="30" t="n">
        <v>11491</v>
      </c>
      <c r="CS288" s="30" t="n">
        <v>675</v>
      </c>
      <c r="CT288" s="30" t="n">
        <v>0</v>
      </c>
      <c r="CU288" s="30" t="n">
        <v>76</v>
      </c>
      <c r="CV288" s="30" t="n">
        <v>800</v>
      </c>
      <c r="CW288" s="30" t="n">
        <v>26535</v>
      </c>
      <c r="CX288" s="30" t="n">
        <v>5</v>
      </c>
      <c r="CY288" s="30" t="n">
        <v>1704</v>
      </c>
      <c r="CZ288" s="30" t="n">
        <v>255</v>
      </c>
      <c r="DA288" s="30" t="n">
        <v>169</v>
      </c>
      <c r="DB288" s="30" t="n">
        <v>22364</v>
      </c>
      <c r="DC288" s="30" t="n">
        <v>1483</v>
      </c>
      <c r="DD288" s="30" t="n">
        <v>7220</v>
      </c>
      <c r="DE288" s="30" t="n">
        <v>3345</v>
      </c>
      <c r="DF288" s="30" t="n">
        <v>7098</v>
      </c>
      <c r="DG288" s="30" t="n">
        <v>673</v>
      </c>
      <c r="DH288" s="30" t="n">
        <v>1558</v>
      </c>
      <c r="DI288" s="30" t="n">
        <v>0</v>
      </c>
      <c r="DJ288" s="30" t="n">
        <v>0</v>
      </c>
      <c r="DK288" s="30" t="n">
        <v>0</v>
      </c>
      <c r="DL288" s="30" t="n">
        <v>0</v>
      </c>
      <c r="DM288" s="30" t="n">
        <v>888</v>
      </c>
      <c r="DN288" s="30" t="n">
        <v>151</v>
      </c>
      <c r="DO288" s="30" t="n">
        <v>0</v>
      </c>
      <c r="DP288" s="30" t="n">
        <v>0</v>
      </c>
      <c r="DQ288" s="30" t="s">
        <v>54</v>
      </c>
      <c r="DR288" s="30" t="n">
        <v>7552</v>
      </c>
      <c r="DS288" s="30" t="s">
        <v>54</v>
      </c>
      <c r="DT288" s="264" t="n">
        <v>759927</v>
      </c>
      <c r="DU288" s="265" t="n">
        <v>896590</v>
      </c>
    </row>
    <row r="289" customFormat="false" ht="12.75" hidden="false" customHeight="false" outlineLevel="0" collapsed="false">
      <c r="R289" s="53" t="n">
        <f aca="false">SUM(AZ289:BH289)+BJ289</f>
        <v>697436</v>
      </c>
      <c r="S289" s="263" t="n">
        <v>36708</v>
      </c>
      <c r="T289" s="29" t="n">
        <v>107177</v>
      </c>
      <c r="U289" s="30" t="n">
        <v>38394</v>
      </c>
      <c r="V289" s="30" t="n">
        <v>950</v>
      </c>
      <c r="W289" s="30" t="n">
        <v>0</v>
      </c>
      <c r="X289" s="30" t="n">
        <v>3149</v>
      </c>
      <c r="Y289" s="30" t="n">
        <v>0</v>
      </c>
      <c r="Z289" s="30" t="n">
        <v>2970</v>
      </c>
      <c r="AA289" s="30" t="n">
        <v>2793</v>
      </c>
      <c r="AB289" s="30" t="n">
        <v>2064</v>
      </c>
      <c r="AC289" s="30" t="n">
        <v>2327</v>
      </c>
      <c r="AD289" s="30" t="n">
        <v>15</v>
      </c>
      <c r="AE289" s="30" t="n">
        <v>780</v>
      </c>
      <c r="AF289" s="30" t="n">
        <v>0</v>
      </c>
      <c r="AG289" s="30" t="n">
        <v>313</v>
      </c>
      <c r="AH289" s="30" t="n">
        <v>539</v>
      </c>
      <c r="AI289" s="30" t="n">
        <v>721</v>
      </c>
      <c r="AJ289" s="30" t="n">
        <v>0</v>
      </c>
      <c r="AK289" s="30" t="n">
        <v>4236</v>
      </c>
      <c r="AL289" s="30" t="n">
        <v>1605</v>
      </c>
      <c r="AM289" s="30" t="n">
        <v>9</v>
      </c>
      <c r="AN289" s="30" t="n">
        <v>95</v>
      </c>
      <c r="AO289" s="30" t="n">
        <v>295</v>
      </c>
      <c r="AP289" s="30" t="n">
        <v>4220</v>
      </c>
      <c r="AQ289" s="30" t="n">
        <v>859</v>
      </c>
      <c r="AR289" s="30" t="n">
        <v>0</v>
      </c>
      <c r="AS289" s="30" t="n">
        <v>0</v>
      </c>
      <c r="AT289" s="30" t="s">
        <v>54</v>
      </c>
      <c r="AU289" s="30"/>
      <c r="AV289" s="30" t="n">
        <v>4499</v>
      </c>
      <c r="AW289" s="30" t="s">
        <v>54</v>
      </c>
      <c r="AX289" s="30" t="n">
        <v>5955</v>
      </c>
      <c r="AY289" s="264" t="n">
        <v>145571</v>
      </c>
      <c r="AZ289" s="29" t="n">
        <v>123914</v>
      </c>
      <c r="BA289" s="30" t="n">
        <v>11630</v>
      </c>
      <c r="BB289" s="30" t="n">
        <v>39580</v>
      </c>
      <c r="BC289" s="30"/>
      <c r="BD289" s="30" t="n">
        <v>156419</v>
      </c>
      <c r="BE289" s="30" t="n">
        <v>60664</v>
      </c>
      <c r="BF289" s="30" t="n">
        <v>68867</v>
      </c>
      <c r="BG289" s="30" t="n">
        <v>1133</v>
      </c>
      <c r="BH289" s="30" t="n">
        <v>15812</v>
      </c>
      <c r="BI289" s="30" t="n">
        <v>141192</v>
      </c>
      <c r="BJ289" s="30" t="n">
        <v>219417</v>
      </c>
      <c r="BK289" s="30" t="n">
        <v>27739</v>
      </c>
      <c r="BL289" s="30" t="n">
        <v>0</v>
      </c>
      <c r="BM289" s="30" t="n">
        <v>1293</v>
      </c>
      <c r="BN289" s="30" t="n">
        <v>0</v>
      </c>
      <c r="BO289" s="30" t="n">
        <v>3154</v>
      </c>
      <c r="BP289" s="30" t="n">
        <v>392</v>
      </c>
      <c r="BQ289" s="30" t="n">
        <v>477</v>
      </c>
      <c r="BR289" s="30" t="n">
        <v>0</v>
      </c>
      <c r="BS289" s="30" t="n">
        <v>0</v>
      </c>
      <c r="BT289" s="30" t="n">
        <v>2852</v>
      </c>
      <c r="BU289" s="30" t="n">
        <v>0</v>
      </c>
      <c r="BV289" s="30" t="n">
        <v>641</v>
      </c>
      <c r="BW289" s="30" t="n">
        <v>122</v>
      </c>
      <c r="BX289" s="30" t="s">
        <v>54</v>
      </c>
      <c r="BY289" s="30" t="n">
        <v>43259</v>
      </c>
      <c r="BZ289" s="30" t="n">
        <v>677</v>
      </c>
      <c r="CA289" s="30" t="n">
        <v>2851</v>
      </c>
      <c r="CB289" s="30" t="n">
        <v>35</v>
      </c>
      <c r="CC289" s="30" t="n">
        <v>901</v>
      </c>
      <c r="CD289" s="30" t="n">
        <v>306</v>
      </c>
      <c r="CE289" s="30" t="n">
        <v>0</v>
      </c>
      <c r="CF289" s="30" t="n">
        <v>8126</v>
      </c>
      <c r="CG289" s="30" t="n">
        <v>146</v>
      </c>
      <c r="CH289" s="30" t="n">
        <v>727</v>
      </c>
      <c r="CI289" s="30" t="n">
        <v>0</v>
      </c>
      <c r="CJ289" s="30" t="n">
        <v>4812</v>
      </c>
      <c r="CK289" s="30" t="n">
        <v>15</v>
      </c>
      <c r="CL289" s="30" t="n">
        <v>111</v>
      </c>
      <c r="CM289" s="30" t="n">
        <v>5185</v>
      </c>
      <c r="CN289" s="30" t="n">
        <v>254</v>
      </c>
      <c r="CO289" s="30" t="n">
        <v>2058</v>
      </c>
      <c r="CP289" s="30" t="n">
        <v>5283</v>
      </c>
      <c r="CQ289" s="30" t="n">
        <v>12800</v>
      </c>
      <c r="CR289" s="30" t="n">
        <v>12813</v>
      </c>
      <c r="CS289" s="30" t="n">
        <v>1262</v>
      </c>
      <c r="CT289" s="30" t="n">
        <v>1646</v>
      </c>
      <c r="CU289" s="30" t="n">
        <v>1306</v>
      </c>
      <c r="CV289" s="30" t="n">
        <v>609</v>
      </c>
      <c r="CW289" s="30" t="n">
        <v>24812</v>
      </c>
      <c r="CX289" s="30" t="n">
        <v>2</v>
      </c>
      <c r="CY289" s="30" t="n">
        <v>1563</v>
      </c>
      <c r="CZ289" s="30" t="n">
        <v>211</v>
      </c>
      <c r="DA289" s="30" t="n">
        <v>98</v>
      </c>
      <c r="DB289" s="30" t="n">
        <v>21384</v>
      </c>
      <c r="DC289" s="30" t="n">
        <v>1406</v>
      </c>
      <c r="DD289" s="30" t="n">
        <v>7615</v>
      </c>
      <c r="DE289" s="30" t="n">
        <v>2807</v>
      </c>
      <c r="DF289" s="30" t="n">
        <v>6869</v>
      </c>
      <c r="DG289" s="30" t="n">
        <v>511</v>
      </c>
      <c r="DH289" s="30" t="n">
        <v>1788</v>
      </c>
      <c r="DI289" s="30" t="n">
        <v>0</v>
      </c>
      <c r="DJ289" s="30" t="n">
        <v>0</v>
      </c>
      <c r="DK289" s="30" t="n">
        <v>0</v>
      </c>
      <c r="DL289" s="30" t="n">
        <v>0</v>
      </c>
      <c r="DM289" s="30" t="n">
        <v>1303</v>
      </c>
      <c r="DN289" s="30" t="n">
        <v>92</v>
      </c>
      <c r="DO289" s="30" t="n">
        <v>0</v>
      </c>
      <c r="DP289" s="30" t="n">
        <v>0</v>
      </c>
      <c r="DQ289" s="30" t="s">
        <v>54</v>
      </c>
      <c r="DR289" s="30" t="n">
        <v>7104</v>
      </c>
      <c r="DS289" s="30" t="s">
        <v>54</v>
      </c>
      <c r="DT289" s="264" t="n">
        <v>838628</v>
      </c>
      <c r="DU289" s="265" t="n">
        <v>984199</v>
      </c>
    </row>
    <row r="290" customFormat="false" ht="12.75" hidden="false" customHeight="false" outlineLevel="0" collapsed="false">
      <c r="R290" s="53" t="n">
        <f aca="false">SUM(AZ290:BH290)+BJ290</f>
        <v>783040</v>
      </c>
      <c r="S290" s="263" t="n">
        <v>36739</v>
      </c>
      <c r="T290" s="29" t="n">
        <v>135415</v>
      </c>
      <c r="U290" s="30" t="n">
        <v>50732</v>
      </c>
      <c r="V290" s="30" t="n">
        <v>844</v>
      </c>
      <c r="W290" s="30" t="n">
        <v>0</v>
      </c>
      <c r="X290" s="30" t="n">
        <v>2614</v>
      </c>
      <c r="Y290" s="30" t="n">
        <v>0</v>
      </c>
      <c r="Z290" s="30" t="n">
        <v>4315</v>
      </c>
      <c r="AA290" s="30" t="n">
        <v>3113</v>
      </c>
      <c r="AB290" s="30" t="n">
        <v>766</v>
      </c>
      <c r="AC290" s="30" t="n">
        <v>1108</v>
      </c>
      <c r="AD290" s="30" t="n">
        <v>19</v>
      </c>
      <c r="AE290" s="30" t="n">
        <v>808</v>
      </c>
      <c r="AF290" s="30" t="n">
        <v>0</v>
      </c>
      <c r="AG290" s="30" t="n">
        <v>681</v>
      </c>
      <c r="AH290" s="30" t="n">
        <v>558</v>
      </c>
      <c r="AI290" s="30" t="n">
        <v>641</v>
      </c>
      <c r="AJ290" s="30" t="n">
        <v>0</v>
      </c>
      <c r="AK290" s="30" t="n">
        <v>4264</v>
      </c>
      <c r="AL290" s="30" t="n">
        <v>1329</v>
      </c>
      <c r="AM290" s="30" t="n">
        <v>14</v>
      </c>
      <c r="AN290" s="30" t="n">
        <v>380</v>
      </c>
      <c r="AO290" s="30" t="n">
        <v>312</v>
      </c>
      <c r="AP290" s="30" t="n">
        <v>3688</v>
      </c>
      <c r="AQ290" s="30" t="n">
        <v>749</v>
      </c>
      <c r="AR290" s="30" t="n">
        <v>0</v>
      </c>
      <c r="AS290" s="30" t="n">
        <v>0</v>
      </c>
      <c r="AT290" s="30" t="s">
        <v>54</v>
      </c>
      <c r="AU290" s="30"/>
      <c r="AV290" s="30" t="n">
        <v>3573</v>
      </c>
      <c r="AW290" s="30" t="s">
        <v>54</v>
      </c>
      <c r="AX290" s="30" t="n">
        <v>20956</v>
      </c>
      <c r="AY290" s="264" t="n">
        <v>186147</v>
      </c>
      <c r="AZ290" s="29" t="n">
        <v>169839</v>
      </c>
      <c r="BA290" s="30" t="n">
        <v>12586</v>
      </c>
      <c r="BB290" s="30" t="n">
        <v>42730</v>
      </c>
      <c r="BC290" s="30"/>
      <c r="BD290" s="30" t="n">
        <v>200138</v>
      </c>
      <c r="BE290" s="30" t="n">
        <v>59779</v>
      </c>
      <c r="BF290" s="30" t="n">
        <v>77557</v>
      </c>
      <c r="BG290" s="30" t="n">
        <v>940</v>
      </c>
      <c r="BH290" s="30" t="n">
        <v>12710</v>
      </c>
      <c r="BI290" s="30" t="n">
        <v>110141</v>
      </c>
      <c r="BJ290" s="30" t="n">
        <v>206761</v>
      </c>
      <c r="BK290" s="30" t="n">
        <v>35049</v>
      </c>
      <c r="BL290" s="30" t="n">
        <v>0</v>
      </c>
      <c r="BM290" s="30" t="n">
        <v>1987</v>
      </c>
      <c r="BN290" s="30" t="n">
        <v>0</v>
      </c>
      <c r="BO290" s="30" t="n">
        <v>3519</v>
      </c>
      <c r="BP290" s="30" t="n">
        <v>99</v>
      </c>
      <c r="BQ290" s="30" t="n">
        <v>562</v>
      </c>
      <c r="BR290" s="30" t="n">
        <v>0</v>
      </c>
      <c r="BS290" s="30" t="n">
        <v>0</v>
      </c>
      <c r="BT290" s="30" t="n">
        <v>1103</v>
      </c>
      <c r="BU290" s="30" t="n">
        <v>0</v>
      </c>
      <c r="BV290" s="30" t="n">
        <v>1240</v>
      </c>
      <c r="BW290" s="30" t="n">
        <v>100</v>
      </c>
      <c r="BX290" s="30" t="s">
        <v>54</v>
      </c>
      <c r="BY290" s="30" t="n">
        <v>34686</v>
      </c>
      <c r="BZ290" s="30" t="n">
        <v>1029</v>
      </c>
      <c r="CA290" s="30" t="n">
        <v>2233</v>
      </c>
      <c r="CB290" s="30" t="n">
        <v>21</v>
      </c>
      <c r="CC290" s="30" t="n">
        <v>769</v>
      </c>
      <c r="CD290" s="30" t="n">
        <v>293</v>
      </c>
      <c r="CE290" s="30" t="n">
        <v>0</v>
      </c>
      <c r="CF290" s="30" t="n">
        <v>8339</v>
      </c>
      <c r="CG290" s="30" t="n">
        <v>109</v>
      </c>
      <c r="CH290" s="30" t="n">
        <v>405</v>
      </c>
      <c r="CI290" s="30" t="n">
        <v>0</v>
      </c>
      <c r="CJ290" s="30" t="n">
        <v>4354</v>
      </c>
      <c r="CK290" s="30" t="n">
        <v>26</v>
      </c>
      <c r="CL290" s="30" t="n">
        <v>23</v>
      </c>
      <c r="CM290" s="30" t="n">
        <v>5247</v>
      </c>
      <c r="CN290" s="30" t="n">
        <v>185</v>
      </c>
      <c r="CO290" s="30" t="n">
        <v>1</v>
      </c>
      <c r="CP290" s="30" t="n">
        <v>6402</v>
      </c>
      <c r="CQ290" s="30" t="n">
        <v>10855</v>
      </c>
      <c r="CR290" s="30" t="n">
        <v>10291</v>
      </c>
      <c r="CS290" s="30" t="n">
        <v>1048</v>
      </c>
      <c r="CT290" s="30" t="n">
        <v>30</v>
      </c>
      <c r="CU290" s="30" t="n">
        <v>2454</v>
      </c>
      <c r="CV290" s="30" t="n">
        <v>402</v>
      </c>
      <c r="CW290" s="30" t="n">
        <v>23084</v>
      </c>
      <c r="CX290" s="30" t="n">
        <v>1</v>
      </c>
      <c r="CY290" s="30" t="n">
        <v>1760</v>
      </c>
      <c r="CZ290" s="30" t="n">
        <v>186</v>
      </c>
      <c r="DA290" s="30" t="n">
        <v>175</v>
      </c>
      <c r="DB290" s="30" t="n">
        <v>21638</v>
      </c>
      <c r="DC290" s="30" t="n">
        <v>795</v>
      </c>
      <c r="DD290" s="30" t="n">
        <v>6236</v>
      </c>
      <c r="DE290" s="30" t="n">
        <v>2530</v>
      </c>
      <c r="DF290" s="30" t="n">
        <v>5654</v>
      </c>
      <c r="DG290" s="30" t="n">
        <v>407</v>
      </c>
      <c r="DH290" s="30" t="n">
        <v>1710</v>
      </c>
      <c r="DI290" s="30" t="n">
        <v>0</v>
      </c>
      <c r="DJ290" s="30" t="n">
        <v>0</v>
      </c>
      <c r="DK290" s="30" t="n">
        <v>0</v>
      </c>
      <c r="DL290" s="30" t="n">
        <v>0</v>
      </c>
      <c r="DM290" s="30" t="n">
        <v>1037</v>
      </c>
      <c r="DN290" s="30" t="n">
        <v>120</v>
      </c>
      <c r="DO290" s="30" t="n">
        <v>0</v>
      </c>
      <c r="DP290" s="30" t="n">
        <v>0</v>
      </c>
      <c r="DQ290" s="30" t="s">
        <v>54</v>
      </c>
      <c r="DR290" s="30" t="n">
        <v>8567</v>
      </c>
      <c r="DS290" s="30" t="s">
        <v>54</v>
      </c>
      <c r="DT290" s="264" t="n">
        <v>893181</v>
      </c>
      <c r="DU290" s="265" t="n">
        <v>1079328</v>
      </c>
    </row>
    <row r="291" customFormat="false" ht="12.75" hidden="false" customHeight="false" outlineLevel="0" collapsed="false">
      <c r="R291" s="53" t="n">
        <f aca="false">SUM(AZ291:BH291)+BJ291</f>
        <v>696514</v>
      </c>
      <c r="S291" s="263" t="n">
        <v>36770</v>
      </c>
      <c r="T291" s="29" t="n">
        <v>133900</v>
      </c>
      <c r="U291" s="30" t="n">
        <v>21744</v>
      </c>
      <c r="V291" s="30" t="n">
        <v>859</v>
      </c>
      <c r="W291" s="30" t="n">
        <v>0</v>
      </c>
      <c r="X291" s="30" t="n">
        <v>1062</v>
      </c>
      <c r="Y291" s="30" t="n">
        <v>0</v>
      </c>
      <c r="Z291" s="30" t="n">
        <v>1829</v>
      </c>
      <c r="AA291" s="30" t="n">
        <v>994</v>
      </c>
      <c r="AB291" s="30" t="n">
        <v>1695</v>
      </c>
      <c r="AC291" s="30" t="n">
        <v>0</v>
      </c>
      <c r="AD291" s="30" t="n">
        <v>19</v>
      </c>
      <c r="AE291" s="30" t="n">
        <v>669</v>
      </c>
      <c r="AF291" s="30" t="n">
        <v>0</v>
      </c>
      <c r="AG291" s="30" t="n">
        <v>240</v>
      </c>
      <c r="AH291" s="30" t="n">
        <v>1407</v>
      </c>
      <c r="AI291" s="30" t="n">
        <v>610</v>
      </c>
      <c r="AJ291" s="30" t="n">
        <v>0</v>
      </c>
      <c r="AK291" s="30" t="n">
        <v>4089</v>
      </c>
      <c r="AL291" s="30" t="n">
        <v>298</v>
      </c>
      <c r="AM291" s="30" t="n">
        <v>14</v>
      </c>
      <c r="AN291" s="30" t="n">
        <v>522</v>
      </c>
      <c r="AO291" s="30" t="n">
        <v>319</v>
      </c>
      <c r="AP291" s="30" t="n">
        <v>3310</v>
      </c>
      <c r="AQ291" s="30" t="n">
        <v>197</v>
      </c>
      <c r="AR291" s="30" t="n">
        <v>0</v>
      </c>
      <c r="AS291" s="30" t="n">
        <v>0</v>
      </c>
      <c r="AT291" s="30" t="s">
        <v>54</v>
      </c>
      <c r="AU291" s="30"/>
      <c r="AV291" s="30" t="n">
        <v>3611</v>
      </c>
      <c r="AW291" s="30" t="s">
        <v>54</v>
      </c>
      <c r="AX291" s="30" t="n">
        <v>0</v>
      </c>
      <c r="AY291" s="264" t="n">
        <v>155644</v>
      </c>
      <c r="AZ291" s="29" t="n">
        <v>119720</v>
      </c>
      <c r="BA291" s="30" t="n">
        <v>13995</v>
      </c>
      <c r="BB291" s="30" t="n">
        <v>42699</v>
      </c>
      <c r="BC291" s="30"/>
      <c r="BD291" s="30" t="n">
        <v>160545</v>
      </c>
      <c r="BE291" s="30" t="n">
        <v>59552</v>
      </c>
      <c r="BF291" s="30" t="n">
        <v>56783</v>
      </c>
      <c r="BG291" s="30" t="n">
        <v>2193</v>
      </c>
      <c r="BH291" s="30" t="n">
        <v>17232</v>
      </c>
      <c r="BI291" s="30" t="n">
        <v>119965</v>
      </c>
      <c r="BJ291" s="30" t="n">
        <v>223795</v>
      </c>
      <c r="BK291" s="30" t="n">
        <v>28858</v>
      </c>
      <c r="BL291" s="30" t="n">
        <v>0</v>
      </c>
      <c r="BM291" s="30" t="n">
        <v>588</v>
      </c>
      <c r="BN291" s="30" t="n">
        <v>0</v>
      </c>
      <c r="BO291" s="30" t="n">
        <v>3225</v>
      </c>
      <c r="BP291" s="30" t="n">
        <v>83</v>
      </c>
      <c r="BQ291" s="30" t="n">
        <v>853</v>
      </c>
      <c r="BR291" s="30" t="n">
        <v>0</v>
      </c>
      <c r="BS291" s="30" t="n">
        <v>0</v>
      </c>
      <c r="BT291" s="30" t="n">
        <v>1077</v>
      </c>
      <c r="BU291" s="30" t="n">
        <v>3</v>
      </c>
      <c r="BV291" s="30" t="n">
        <v>1756</v>
      </c>
      <c r="BW291" s="30" t="n">
        <v>88</v>
      </c>
      <c r="BX291" s="30" t="s">
        <v>54</v>
      </c>
      <c r="BY291" s="30" t="n">
        <v>42363</v>
      </c>
      <c r="BZ291" s="30" t="n">
        <v>2741</v>
      </c>
      <c r="CA291" s="30" t="n">
        <v>2796</v>
      </c>
      <c r="CB291" s="30" t="n">
        <v>242</v>
      </c>
      <c r="CC291" s="30" t="n">
        <v>1363</v>
      </c>
      <c r="CD291" s="30" t="n">
        <v>353</v>
      </c>
      <c r="CE291" s="30" t="n">
        <v>0</v>
      </c>
      <c r="CF291" s="30" t="n">
        <v>5008</v>
      </c>
      <c r="CG291" s="30" t="n">
        <v>126</v>
      </c>
      <c r="CH291" s="30" t="n">
        <v>720</v>
      </c>
      <c r="CI291" s="30" t="n">
        <v>0</v>
      </c>
      <c r="CJ291" s="30" t="n">
        <v>6458</v>
      </c>
      <c r="CK291" s="30" t="n">
        <v>89</v>
      </c>
      <c r="CL291" s="30" t="n">
        <v>220</v>
      </c>
      <c r="CM291" s="30" t="n">
        <v>4718</v>
      </c>
      <c r="CN291" s="30" t="n">
        <v>196</v>
      </c>
      <c r="CO291" s="30" t="n">
        <v>379</v>
      </c>
      <c r="CP291" s="30" t="n">
        <v>6656</v>
      </c>
      <c r="CQ291" s="30" t="n">
        <v>14651</v>
      </c>
      <c r="CR291" s="30" t="n">
        <v>13726</v>
      </c>
      <c r="CS291" s="30" t="n">
        <v>506</v>
      </c>
      <c r="CT291" s="30" t="n">
        <v>149</v>
      </c>
      <c r="CU291" s="30" t="n">
        <v>1272</v>
      </c>
      <c r="CV291" s="30" t="n">
        <v>682</v>
      </c>
      <c r="CW291" s="30" t="n">
        <v>26877</v>
      </c>
      <c r="CX291" s="30" t="n">
        <v>1</v>
      </c>
      <c r="CY291" s="30" t="n">
        <v>1846</v>
      </c>
      <c r="CZ291" s="30" t="n">
        <v>219</v>
      </c>
      <c r="DA291" s="30" t="n">
        <v>282</v>
      </c>
      <c r="DB291" s="30" t="n">
        <v>18638</v>
      </c>
      <c r="DC291" s="30" t="n">
        <v>458</v>
      </c>
      <c r="DD291" s="30" t="n">
        <v>7340</v>
      </c>
      <c r="DE291" s="30" t="n">
        <v>3898</v>
      </c>
      <c r="DF291" s="30" t="n">
        <v>6627</v>
      </c>
      <c r="DG291" s="30" t="n">
        <v>1203</v>
      </c>
      <c r="DH291" s="30" t="n">
        <v>1952</v>
      </c>
      <c r="DI291" s="30" t="n">
        <v>0</v>
      </c>
      <c r="DJ291" s="30" t="n">
        <v>0</v>
      </c>
      <c r="DK291" s="30" t="n">
        <v>0</v>
      </c>
      <c r="DL291" s="30" t="n">
        <v>0</v>
      </c>
      <c r="DM291" s="30" t="n">
        <v>1023</v>
      </c>
      <c r="DN291" s="30" t="n">
        <v>186</v>
      </c>
      <c r="DO291" s="30" t="n">
        <v>0</v>
      </c>
      <c r="DP291" s="30" t="n">
        <v>0</v>
      </c>
      <c r="DQ291" s="30" t="s">
        <v>54</v>
      </c>
      <c r="DR291" s="30" t="n">
        <v>11300</v>
      </c>
      <c r="DS291" s="30" t="s">
        <v>54</v>
      </c>
      <c r="DT291" s="264" t="n">
        <v>816479</v>
      </c>
      <c r="DU291" s="265" t="n">
        <v>972123</v>
      </c>
    </row>
    <row r="292" customFormat="false" ht="12.75" hidden="false" customHeight="false" outlineLevel="0" collapsed="false">
      <c r="R292" s="53" t="n">
        <f aca="false">SUM(AZ292:BH292)+BJ292</f>
        <v>615487</v>
      </c>
      <c r="S292" s="263" t="n">
        <v>36800</v>
      </c>
      <c r="T292" s="29" t="n">
        <v>138559</v>
      </c>
      <c r="U292" s="30" t="n">
        <v>37690</v>
      </c>
      <c r="V292" s="30" t="n">
        <v>2142</v>
      </c>
      <c r="W292" s="30" t="n">
        <v>0</v>
      </c>
      <c r="X292" s="30" t="n">
        <v>3496</v>
      </c>
      <c r="Y292" s="30" t="n">
        <v>0</v>
      </c>
      <c r="Z292" s="30" t="n">
        <v>4649</v>
      </c>
      <c r="AA292" s="30" t="n">
        <v>2203</v>
      </c>
      <c r="AB292" s="30" t="n">
        <v>1902</v>
      </c>
      <c r="AC292" s="30" t="n">
        <v>564</v>
      </c>
      <c r="AD292" s="30" t="n">
        <v>38</v>
      </c>
      <c r="AE292" s="30" t="n">
        <v>1071</v>
      </c>
      <c r="AF292" s="30" t="n">
        <v>0</v>
      </c>
      <c r="AG292" s="30" t="n">
        <v>2060</v>
      </c>
      <c r="AH292" s="30" t="n">
        <v>2417</v>
      </c>
      <c r="AI292" s="30" t="n">
        <v>890</v>
      </c>
      <c r="AJ292" s="30" t="n">
        <v>0</v>
      </c>
      <c r="AK292" s="30" t="n">
        <v>5705</v>
      </c>
      <c r="AL292" s="30" t="n">
        <v>532</v>
      </c>
      <c r="AM292" s="30" t="n">
        <v>115</v>
      </c>
      <c r="AN292" s="30" t="n">
        <v>1078</v>
      </c>
      <c r="AO292" s="30" t="n">
        <v>549</v>
      </c>
      <c r="AP292" s="30" t="n">
        <v>3127</v>
      </c>
      <c r="AQ292" s="30" t="n">
        <v>1000</v>
      </c>
      <c r="AR292" s="30" t="n">
        <v>0</v>
      </c>
      <c r="AS292" s="30" t="n">
        <v>0</v>
      </c>
      <c r="AT292" s="30" t="s">
        <v>54</v>
      </c>
      <c r="AU292" s="30"/>
      <c r="AV292" s="30" t="n">
        <v>4152</v>
      </c>
      <c r="AW292" s="30" t="s">
        <v>54</v>
      </c>
      <c r="AX292" s="30" t="n">
        <v>0</v>
      </c>
      <c r="AY292" s="264" t="n">
        <v>176249</v>
      </c>
      <c r="AZ292" s="29" t="n">
        <v>85268</v>
      </c>
      <c r="BA292" s="30" t="n">
        <v>4691</v>
      </c>
      <c r="BB292" s="30" t="n">
        <v>49327</v>
      </c>
      <c r="BC292" s="30"/>
      <c r="BD292" s="30" t="n">
        <v>124975</v>
      </c>
      <c r="BE292" s="30" t="n">
        <v>70447</v>
      </c>
      <c r="BF292" s="30" t="n">
        <v>66435</v>
      </c>
      <c r="BG292" s="30" t="n">
        <v>1743</v>
      </c>
      <c r="BH292" s="30" t="n">
        <v>16942</v>
      </c>
      <c r="BI292" s="30" t="n">
        <v>106059</v>
      </c>
      <c r="BJ292" s="30" t="n">
        <v>195659</v>
      </c>
      <c r="BK292" s="30" t="n">
        <v>20141</v>
      </c>
      <c r="BL292" s="30" t="n">
        <v>0</v>
      </c>
      <c r="BM292" s="30" t="n">
        <v>1959</v>
      </c>
      <c r="BN292" s="30" t="n">
        <v>0</v>
      </c>
      <c r="BO292" s="30" t="n">
        <v>3265</v>
      </c>
      <c r="BP292" s="30" t="n">
        <v>93</v>
      </c>
      <c r="BQ292" s="30" t="n">
        <v>1189</v>
      </c>
      <c r="BR292" s="30" t="n">
        <v>0</v>
      </c>
      <c r="BS292" s="30" t="n">
        <v>0</v>
      </c>
      <c r="BT292" s="30" t="n">
        <v>205</v>
      </c>
      <c r="BU292" s="30" t="n">
        <v>0</v>
      </c>
      <c r="BV292" s="30" t="n">
        <v>836</v>
      </c>
      <c r="BW292" s="30" t="n">
        <v>101</v>
      </c>
      <c r="BX292" s="30" t="s">
        <v>54</v>
      </c>
      <c r="BY292" s="30" t="n">
        <v>29632</v>
      </c>
      <c r="BZ292" s="30" t="n">
        <v>4139</v>
      </c>
      <c r="CA292" s="30" t="n">
        <v>2315</v>
      </c>
      <c r="CB292" s="30" t="n">
        <v>745</v>
      </c>
      <c r="CC292" s="30" t="n">
        <v>1845</v>
      </c>
      <c r="CD292" s="30" t="n">
        <v>587</v>
      </c>
      <c r="CE292" s="30" t="n">
        <v>0</v>
      </c>
      <c r="CF292" s="30" t="n">
        <v>7278</v>
      </c>
      <c r="CG292" s="30" t="n">
        <v>126</v>
      </c>
      <c r="CH292" s="30" t="n">
        <v>0</v>
      </c>
      <c r="CI292" s="30" t="n">
        <v>0</v>
      </c>
      <c r="CJ292" s="30" t="n">
        <v>8280</v>
      </c>
      <c r="CK292" s="30" t="n">
        <v>797</v>
      </c>
      <c r="CL292" s="30" t="n">
        <v>67</v>
      </c>
      <c r="CM292" s="30" t="n">
        <v>7274</v>
      </c>
      <c r="CN292" s="30" t="n">
        <v>282</v>
      </c>
      <c r="CO292" s="30" t="n">
        <v>158</v>
      </c>
      <c r="CP292" s="30" t="n">
        <v>61</v>
      </c>
      <c r="CQ292" s="30" t="n">
        <v>4091</v>
      </c>
      <c r="CR292" s="30" t="n">
        <v>9924</v>
      </c>
      <c r="CS292" s="30" t="n">
        <v>308</v>
      </c>
      <c r="CT292" s="30" t="n">
        <v>0</v>
      </c>
      <c r="CU292" s="30" t="n">
        <v>0</v>
      </c>
      <c r="CV292" s="30" t="n">
        <v>601</v>
      </c>
      <c r="CW292" s="30" t="n">
        <v>26465</v>
      </c>
      <c r="CX292" s="30" t="n">
        <v>3</v>
      </c>
      <c r="CY292" s="30" t="n">
        <v>3867</v>
      </c>
      <c r="CZ292" s="30" t="n">
        <v>295</v>
      </c>
      <c r="DA292" s="30" t="n">
        <v>0</v>
      </c>
      <c r="DB292" s="30" t="n">
        <v>28689</v>
      </c>
      <c r="DC292" s="30" t="n">
        <v>18</v>
      </c>
      <c r="DD292" s="30" t="n">
        <v>6720</v>
      </c>
      <c r="DE292" s="30" t="n">
        <v>3351</v>
      </c>
      <c r="DF292" s="30" t="n">
        <v>4488</v>
      </c>
      <c r="DG292" s="30" t="n">
        <v>479</v>
      </c>
      <c r="DH292" s="30" t="n">
        <v>2695</v>
      </c>
      <c r="DI292" s="30" t="n">
        <v>0</v>
      </c>
      <c r="DJ292" s="30" t="n">
        <v>0</v>
      </c>
      <c r="DK292" s="30" t="n">
        <v>0</v>
      </c>
      <c r="DL292" s="30" t="n">
        <v>0</v>
      </c>
      <c r="DM292" s="30" t="n">
        <v>678</v>
      </c>
      <c r="DN292" s="30" t="n">
        <v>250</v>
      </c>
      <c r="DO292" s="30" t="n">
        <v>0</v>
      </c>
      <c r="DP292" s="30" t="n">
        <v>0</v>
      </c>
      <c r="DQ292" s="30" t="s">
        <v>54</v>
      </c>
      <c r="DR292" s="30" t="n">
        <v>11362</v>
      </c>
      <c r="DS292" s="30" t="s">
        <v>54</v>
      </c>
      <c r="DT292" s="264" t="n">
        <v>721546</v>
      </c>
      <c r="DU292" s="265" t="n">
        <v>897795</v>
      </c>
    </row>
    <row r="293" customFormat="false" ht="12.75" hidden="false" customHeight="false" outlineLevel="0" collapsed="false">
      <c r="R293" s="53" t="n">
        <f aca="false">SUM(AZ293:BH293)+BJ293</f>
        <v>813002</v>
      </c>
      <c r="S293" s="263" t="n">
        <v>36831</v>
      </c>
      <c r="T293" s="29" t="n">
        <v>132378</v>
      </c>
      <c r="U293" s="30" t="n">
        <v>68503</v>
      </c>
      <c r="V293" s="30" t="n">
        <v>4588</v>
      </c>
      <c r="W293" s="30" t="n">
        <v>0</v>
      </c>
      <c r="X293" s="30" t="n">
        <v>7899</v>
      </c>
      <c r="Y293" s="30" t="n">
        <v>0</v>
      </c>
      <c r="Z293" s="30" t="n">
        <v>9821</v>
      </c>
      <c r="AA293" s="30" t="n">
        <v>5774</v>
      </c>
      <c r="AB293" s="30" t="n">
        <v>1728</v>
      </c>
      <c r="AC293" s="30" t="n">
        <v>3615</v>
      </c>
      <c r="AD293" s="30" t="n">
        <v>58</v>
      </c>
      <c r="AE293" s="30" t="n">
        <v>1965</v>
      </c>
      <c r="AF293" s="30" t="n">
        <v>0</v>
      </c>
      <c r="AG293" s="30" t="n">
        <v>3622</v>
      </c>
      <c r="AH293" s="30" t="n">
        <v>3502</v>
      </c>
      <c r="AI293" s="30" t="n">
        <v>737</v>
      </c>
      <c r="AJ293" s="30" t="n">
        <v>0</v>
      </c>
      <c r="AK293" s="30" t="n">
        <v>6685</v>
      </c>
      <c r="AL293" s="30" t="n">
        <v>2914</v>
      </c>
      <c r="AM293" s="30" t="n">
        <v>49</v>
      </c>
      <c r="AN293" s="30" t="n">
        <v>2587</v>
      </c>
      <c r="AO293" s="30" t="n">
        <v>1655</v>
      </c>
      <c r="AP293" s="30" t="n">
        <v>8477</v>
      </c>
      <c r="AQ293" s="30" t="n">
        <v>1000</v>
      </c>
      <c r="AR293" s="30" t="n">
        <v>29</v>
      </c>
      <c r="AS293" s="30" t="n">
        <v>0</v>
      </c>
      <c r="AT293" s="30" t="s">
        <v>54</v>
      </c>
      <c r="AU293" s="30"/>
      <c r="AV293" s="30" t="n">
        <v>1798</v>
      </c>
      <c r="AW293" s="30" t="s">
        <v>54</v>
      </c>
      <c r="AX293" s="30" t="n">
        <v>0</v>
      </c>
      <c r="AY293" s="264" t="n">
        <v>200881</v>
      </c>
      <c r="AZ293" s="29" t="n">
        <v>104796</v>
      </c>
      <c r="BA293" s="30" t="n">
        <v>321</v>
      </c>
      <c r="BB293" s="30" t="n">
        <v>34724</v>
      </c>
      <c r="BC293" s="30"/>
      <c r="BD293" s="30" t="n">
        <v>118356</v>
      </c>
      <c r="BE293" s="30" t="n">
        <v>144244</v>
      </c>
      <c r="BF293" s="30" t="n">
        <v>127598</v>
      </c>
      <c r="BG293" s="30" t="n">
        <v>8107</v>
      </c>
      <c r="BH293" s="30" t="n">
        <v>14866</v>
      </c>
      <c r="BI293" s="30" t="n">
        <v>100205</v>
      </c>
      <c r="BJ293" s="30" t="n">
        <v>259990</v>
      </c>
      <c r="BK293" s="30" t="n">
        <v>31223</v>
      </c>
      <c r="BL293" s="30" t="n">
        <v>0</v>
      </c>
      <c r="BM293" s="30" t="n">
        <v>1417</v>
      </c>
      <c r="BN293" s="30" t="n">
        <v>0</v>
      </c>
      <c r="BO293" s="30" t="n">
        <v>3607</v>
      </c>
      <c r="BP293" s="30" t="n">
        <v>206</v>
      </c>
      <c r="BQ293" s="30" t="n">
        <v>2046</v>
      </c>
      <c r="BR293" s="30" t="n">
        <v>0</v>
      </c>
      <c r="BS293" s="30" t="n">
        <v>0</v>
      </c>
      <c r="BT293" s="30" t="n">
        <v>8421</v>
      </c>
      <c r="BU293" s="30" t="n">
        <v>1312</v>
      </c>
      <c r="BV293" s="30" t="n">
        <v>1956</v>
      </c>
      <c r="BW293" s="30" t="n">
        <v>171</v>
      </c>
      <c r="BX293" s="30" t="s">
        <v>54</v>
      </c>
      <c r="BY293" s="30" t="n">
        <v>19608</v>
      </c>
      <c r="BZ293" s="30" t="n">
        <v>6925</v>
      </c>
      <c r="CA293" s="30" t="n">
        <v>8025</v>
      </c>
      <c r="CB293" s="30" t="n">
        <v>2462</v>
      </c>
      <c r="CC293" s="30" t="n">
        <v>1526</v>
      </c>
      <c r="CD293" s="30" t="n">
        <v>1243</v>
      </c>
      <c r="CE293" s="30" t="n">
        <v>0</v>
      </c>
      <c r="CF293" s="30" t="n">
        <v>8051</v>
      </c>
      <c r="CG293" s="30" t="n">
        <v>52</v>
      </c>
      <c r="CH293" s="30" t="n">
        <v>0</v>
      </c>
      <c r="CI293" s="30" t="n">
        <v>0</v>
      </c>
      <c r="CJ293" s="30" t="n">
        <v>10428</v>
      </c>
      <c r="CK293" s="30" t="n">
        <v>265</v>
      </c>
      <c r="CL293" s="30" t="n">
        <v>76</v>
      </c>
      <c r="CM293" s="30" t="n">
        <v>14535</v>
      </c>
      <c r="CN293" s="30" t="n">
        <v>179</v>
      </c>
      <c r="CO293" s="30" t="n">
        <v>7</v>
      </c>
      <c r="CP293" s="30" t="n">
        <v>25</v>
      </c>
      <c r="CQ293" s="30" t="n">
        <v>6201</v>
      </c>
      <c r="CR293" s="30" t="n">
        <v>12379</v>
      </c>
      <c r="CS293" s="30" t="n">
        <v>264</v>
      </c>
      <c r="CT293" s="30" t="n">
        <v>0</v>
      </c>
      <c r="CU293" s="30" t="n">
        <v>0</v>
      </c>
      <c r="CV293" s="30" t="n">
        <v>395</v>
      </c>
      <c r="CW293" s="30" t="n">
        <v>3782</v>
      </c>
      <c r="CX293" s="30" t="n">
        <v>24</v>
      </c>
      <c r="CY293" s="30" t="n">
        <v>5366</v>
      </c>
      <c r="CZ293" s="30" t="n">
        <v>1012</v>
      </c>
      <c r="DA293" s="30" t="n">
        <v>0</v>
      </c>
      <c r="DB293" s="30" t="n">
        <v>79405</v>
      </c>
      <c r="DC293" s="30" t="n">
        <v>79</v>
      </c>
      <c r="DD293" s="30" t="n">
        <v>4130</v>
      </c>
      <c r="DE293" s="30" t="n">
        <v>4497</v>
      </c>
      <c r="DF293" s="30" t="n">
        <v>1533</v>
      </c>
      <c r="DG293" s="30" t="n">
        <v>1644</v>
      </c>
      <c r="DH293" s="30" t="n">
        <v>2399</v>
      </c>
      <c r="DI293" s="30" t="n">
        <v>0</v>
      </c>
      <c r="DJ293" s="30" t="n">
        <v>0</v>
      </c>
      <c r="DK293" s="30" t="n">
        <v>0</v>
      </c>
      <c r="DL293" s="30" t="n">
        <v>0</v>
      </c>
      <c r="DM293" s="30" t="n">
        <v>1291</v>
      </c>
      <c r="DN293" s="30" t="n">
        <v>596</v>
      </c>
      <c r="DO293" s="30" t="n">
        <v>0</v>
      </c>
      <c r="DP293" s="30" t="n">
        <v>0</v>
      </c>
      <c r="DQ293" s="30" t="s">
        <v>54</v>
      </c>
      <c r="DR293" s="30" t="n">
        <v>11227</v>
      </c>
      <c r="DS293" s="30" t="s">
        <v>54</v>
      </c>
      <c r="DT293" s="264" t="n">
        <v>913207</v>
      </c>
      <c r="DU293" s="265" t="n">
        <v>1114088</v>
      </c>
    </row>
    <row r="294" customFormat="false" ht="12.75" hidden="false" customHeight="false" outlineLevel="0" collapsed="false">
      <c r="R294" s="53" t="n">
        <f aca="false">SUM(AZ294:BH294)+BJ294</f>
        <v>838515</v>
      </c>
      <c r="S294" s="263" t="n">
        <v>36861</v>
      </c>
      <c r="T294" s="29" t="n">
        <v>126618</v>
      </c>
      <c r="U294" s="30" t="n">
        <v>69266</v>
      </c>
      <c r="V294" s="30" t="n">
        <v>4668</v>
      </c>
      <c r="W294" s="30" t="n">
        <v>0</v>
      </c>
      <c r="X294" s="30" t="n">
        <v>7126</v>
      </c>
      <c r="Y294" s="30" t="n">
        <v>0</v>
      </c>
      <c r="Z294" s="30" t="n">
        <v>9439</v>
      </c>
      <c r="AA294" s="30" t="n">
        <v>6124</v>
      </c>
      <c r="AB294" s="30" t="n">
        <v>5238</v>
      </c>
      <c r="AC294" s="30" t="n">
        <v>3316</v>
      </c>
      <c r="AD294" s="30" t="n">
        <v>49</v>
      </c>
      <c r="AE294" s="30" t="n">
        <v>2625</v>
      </c>
      <c r="AF294" s="30" t="n">
        <v>0</v>
      </c>
      <c r="AG294" s="30" t="n">
        <v>2553</v>
      </c>
      <c r="AH294" s="30" t="n">
        <v>5519</v>
      </c>
      <c r="AI294" s="30" t="n">
        <v>212</v>
      </c>
      <c r="AJ294" s="30" t="n">
        <v>0</v>
      </c>
      <c r="AK294" s="30" t="n">
        <v>5755</v>
      </c>
      <c r="AL294" s="30" t="n">
        <v>2275</v>
      </c>
      <c r="AM294" s="30" t="n">
        <v>29</v>
      </c>
      <c r="AN294" s="30" t="n">
        <v>4481</v>
      </c>
      <c r="AO294" s="30" t="n">
        <v>1771</v>
      </c>
      <c r="AP294" s="30" t="n">
        <v>6765</v>
      </c>
      <c r="AQ294" s="30" t="n">
        <v>0</v>
      </c>
      <c r="AR294" s="30" t="n">
        <v>32</v>
      </c>
      <c r="AS294" s="30" t="n">
        <v>0</v>
      </c>
      <c r="AT294" s="30" t="s">
        <v>54</v>
      </c>
      <c r="AU294" s="30"/>
      <c r="AV294" s="30" t="n">
        <v>1289</v>
      </c>
      <c r="AW294" s="30" t="s">
        <v>54</v>
      </c>
      <c r="AX294" s="30" t="n">
        <v>0</v>
      </c>
      <c r="AY294" s="264" t="n">
        <v>195884</v>
      </c>
      <c r="AZ294" s="29" t="n">
        <v>91142</v>
      </c>
      <c r="BA294" s="30" t="n">
        <v>12226</v>
      </c>
      <c r="BB294" s="30" t="n">
        <v>47284</v>
      </c>
      <c r="BC294" s="30"/>
      <c r="BD294" s="30" t="n">
        <v>108500</v>
      </c>
      <c r="BE294" s="30" t="n">
        <v>150765</v>
      </c>
      <c r="BF294" s="30" t="n">
        <v>133937</v>
      </c>
      <c r="BG294" s="30" t="n">
        <v>6206</v>
      </c>
      <c r="BH294" s="30" t="n">
        <v>15913</v>
      </c>
      <c r="BI294" s="30" t="n">
        <v>82352</v>
      </c>
      <c r="BJ294" s="30" t="n">
        <v>272542</v>
      </c>
      <c r="BK294" s="30" t="n">
        <v>22081</v>
      </c>
      <c r="BL294" s="30" t="n">
        <v>0</v>
      </c>
      <c r="BM294" s="30" t="n">
        <v>1400</v>
      </c>
      <c r="BN294" s="30" t="n">
        <v>0</v>
      </c>
      <c r="BO294" s="30" t="n">
        <v>5364</v>
      </c>
      <c r="BP294" s="30" t="n">
        <v>912</v>
      </c>
      <c r="BQ294" s="30" t="n">
        <v>1997</v>
      </c>
      <c r="BR294" s="30" t="n">
        <v>0</v>
      </c>
      <c r="BS294" s="30" t="n">
        <v>0</v>
      </c>
      <c r="BT294" s="30" t="n">
        <v>5844</v>
      </c>
      <c r="BU294" s="30" t="n">
        <v>0</v>
      </c>
      <c r="BV294" s="30" t="n">
        <v>2230</v>
      </c>
      <c r="BW294" s="30" t="n">
        <v>345</v>
      </c>
      <c r="BX294" s="30" t="n">
        <v>0</v>
      </c>
      <c r="BY294" s="30" t="n">
        <v>13149</v>
      </c>
      <c r="BZ294" s="30" t="n">
        <v>9081</v>
      </c>
      <c r="CA294" s="30" t="n">
        <v>11868</v>
      </c>
      <c r="CB294" s="30" t="n">
        <v>1749</v>
      </c>
      <c r="CC294" s="30" t="n">
        <v>2375</v>
      </c>
      <c r="CD294" s="30" t="n">
        <v>2395</v>
      </c>
      <c r="CE294" s="30" t="n">
        <v>0</v>
      </c>
      <c r="CF294" s="30" t="n">
        <v>8657</v>
      </c>
      <c r="CG294" s="30" t="n">
        <v>43</v>
      </c>
      <c r="CH294" s="30" t="n">
        <v>0</v>
      </c>
      <c r="CI294" s="30" t="n">
        <v>0</v>
      </c>
      <c r="CJ294" s="30" t="n">
        <v>13878</v>
      </c>
      <c r="CK294" s="30" t="n">
        <v>91</v>
      </c>
      <c r="CL294" s="30" t="n">
        <v>370</v>
      </c>
      <c r="CM294" s="30" t="n">
        <v>12557</v>
      </c>
      <c r="CN294" s="30" t="n">
        <v>196</v>
      </c>
      <c r="CO294" s="30" t="n">
        <v>1048</v>
      </c>
      <c r="CP294" s="30" t="n">
        <v>22</v>
      </c>
      <c r="CQ294" s="30" t="n">
        <v>7651</v>
      </c>
      <c r="CR294" s="30" t="n">
        <v>10343</v>
      </c>
      <c r="CS294" s="30" t="n">
        <v>303</v>
      </c>
      <c r="CT294" s="30" t="n">
        <v>121</v>
      </c>
      <c r="CU294" s="30" t="n">
        <v>0</v>
      </c>
      <c r="CV294" s="30" t="n">
        <v>490</v>
      </c>
      <c r="CW294" s="30" t="n">
        <v>4234</v>
      </c>
      <c r="CX294" s="30" t="n">
        <v>40</v>
      </c>
      <c r="CY294" s="30" t="n">
        <v>6325</v>
      </c>
      <c r="CZ294" s="30" t="n">
        <v>1548</v>
      </c>
      <c r="DA294" s="30" t="n">
        <v>0</v>
      </c>
      <c r="DB294" s="30" t="n">
        <v>92276</v>
      </c>
      <c r="DC294" s="30" t="n">
        <v>135</v>
      </c>
      <c r="DD294" s="30" t="n">
        <v>9561</v>
      </c>
      <c r="DE294" s="30" t="n">
        <v>3619</v>
      </c>
      <c r="DF294" s="30" t="n">
        <v>1646</v>
      </c>
      <c r="DG294" s="30" t="n">
        <v>1996</v>
      </c>
      <c r="DH294" s="30" t="n">
        <v>4055</v>
      </c>
      <c r="DI294" s="30" t="n">
        <v>0</v>
      </c>
      <c r="DJ294" s="30" t="n">
        <v>0</v>
      </c>
      <c r="DK294" s="30" t="n">
        <v>0</v>
      </c>
      <c r="DL294" s="30" t="n">
        <v>0</v>
      </c>
      <c r="DM294" s="30" t="n">
        <v>2240</v>
      </c>
      <c r="DN294" s="30" t="n">
        <v>407</v>
      </c>
      <c r="DO294" s="30" t="n">
        <v>0</v>
      </c>
      <c r="DP294" s="30" t="n">
        <v>0</v>
      </c>
      <c r="DQ294" s="30" t="s">
        <v>54</v>
      </c>
      <c r="DR294" s="30" t="n">
        <v>7900</v>
      </c>
      <c r="DS294" s="30" t="s">
        <v>54</v>
      </c>
      <c r="DT294" s="264" t="n">
        <v>920867</v>
      </c>
      <c r="DU294" s="265" t="n">
        <v>1116751</v>
      </c>
    </row>
    <row r="295" customFormat="false" ht="12.75" hidden="false" customHeight="false" outlineLevel="0" collapsed="false">
      <c r="R295" s="53" t="n">
        <f aca="false">SUM(AZ295:BH295)+BJ295</f>
        <v>837035</v>
      </c>
      <c r="S295" s="263" t="n">
        <v>36892</v>
      </c>
      <c r="T295" s="29" t="n">
        <v>163983</v>
      </c>
      <c r="U295" s="30" t="n">
        <v>82083</v>
      </c>
      <c r="V295" s="30" t="n">
        <v>5163</v>
      </c>
      <c r="W295" s="30" t="n">
        <v>0</v>
      </c>
      <c r="X295" s="30" t="n">
        <v>8656</v>
      </c>
      <c r="Y295" s="30" t="n">
        <v>0</v>
      </c>
      <c r="Z295" s="30" t="n">
        <v>19161</v>
      </c>
      <c r="AA295" s="30" t="n">
        <v>7431</v>
      </c>
      <c r="AB295" s="30" t="n">
        <v>3882</v>
      </c>
      <c r="AC295" s="30" t="n">
        <v>2504</v>
      </c>
      <c r="AD295" s="30" t="n">
        <v>49</v>
      </c>
      <c r="AE295" s="30" t="n">
        <v>3041</v>
      </c>
      <c r="AF295" s="30" t="n">
        <v>0</v>
      </c>
      <c r="AG295" s="30" t="n">
        <v>259</v>
      </c>
      <c r="AH295" s="30" t="n">
        <v>9426</v>
      </c>
      <c r="AI295" s="30" t="n">
        <v>352</v>
      </c>
      <c r="AJ295" s="30" t="n">
        <v>0</v>
      </c>
      <c r="AK295" s="30" t="n">
        <v>5139</v>
      </c>
      <c r="AL295" s="30" t="n">
        <v>2246</v>
      </c>
      <c r="AM295" s="30" t="n">
        <v>29</v>
      </c>
      <c r="AN295" s="30" t="n">
        <v>4498</v>
      </c>
      <c r="AO295" s="30" t="n">
        <v>2243</v>
      </c>
      <c r="AP295" s="30" t="n">
        <v>4441</v>
      </c>
      <c r="AQ295" s="30" t="n">
        <v>959</v>
      </c>
      <c r="AR295" s="30" t="n">
        <v>0</v>
      </c>
      <c r="AS295" s="30" t="n">
        <v>0</v>
      </c>
      <c r="AT295" s="30" t="s">
        <v>54</v>
      </c>
      <c r="AU295" s="30"/>
      <c r="AV295" s="30" t="n">
        <v>2604</v>
      </c>
      <c r="AW295" s="30" t="s">
        <v>54</v>
      </c>
      <c r="AX295" s="30" t="n">
        <v>0</v>
      </c>
      <c r="AY295" s="264" t="n">
        <v>246066</v>
      </c>
      <c r="AZ295" s="29" t="n">
        <v>83890</v>
      </c>
      <c r="BA295" s="30" t="n">
        <v>18024</v>
      </c>
      <c r="BB295" s="30" t="n">
        <v>36401</v>
      </c>
      <c r="BC295" s="30"/>
      <c r="BD295" s="30" t="n">
        <v>85412</v>
      </c>
      <c r="BE295" s="30" t="n">
        <v>173213</v>
      </c>
      <c r="BF295" s="30" t="n">
        <v>139610</v>
      </c>
      <c r="BG295" s="30" t="n">
        <v>11447</v>
      </c>
      <c r="BH295" s="30" t="n">
        <v>17198</v>
      </c>
      <c r="BI295" s="30" t="n">
        <v>107446</v>
      </c>
      <c r="BJ295" s="30" t="n">
        <v>271840</v>
      </c>
      <c r="BK295" s="30" t="n">
        <v>10052</v>
      </c>
      <c r="BL295" s="30" t="n">
        <v>0</v>
      </c>
      <c r="BM295" s="30" t="n">
        <v>1271</v>
      </c>
      <c r="BN295" s="30" t="n">
        <v>0</v>
      </c>
      <c r="BO295" s="30" t="n">
        <v>2479</v>
      </c>
      <c r="BP295" s="30" t="n">
        <v>494</v>
      </c>
      <c r="BQ295" s="30" t="n">
        <v>2399</v>
      </c>
      <c r="BR295" s="30" t="n">
        <v>0</v>
      </c>
      <c r="BS295" s="30" t="n">
        <v>0</v>
      </c>
      <c r="BT295" s="30" t="n">
        <v>13096</v>
      </c>
      <c r="BU295" s="30" t="n">
        <v>126</v>
      </c>
      <c r="BV295" s="30" t="n">
        <v>2345</v>
      </c>
      <c r="BW295" s="30" t="n">
        <v>601</v>
      </c>
      <c r="BX295" s="30" t="n">
        <v>0</v>
      </c>
      <c r="BY295" s="30" t="n">
        <v>5224</v>
      </c>
      <c r="BZ295" s="30" t="n">
        <v>7993</v>
      </c>
      <c r="CA295" s="30" t="n">
        <v>7882</v>
      </c>
      <c r="CB295" s="30" t="n">
        <v>439</v>
      </c>
      <c r="CC295" s="30" t="n">
        <v>3882</v>
      </c>
      <c r="CD295" s="30" t="n">
        <v>1824</v>
      </c>
      <c r="CE295" s="30" t="n">
        <v>0</v>
      </c>
      <c r="CF295" s="30" t="n">
        <v>8213</v>
      </c>
      <c r="CG295" s="30" t="n">
        <v>94</v>
      </c>
      <c r="CH295" s="30" t="n">
        <v>0</v>
      </c>
      <c r="CI295" s="30" t="n">
        <v>0</v>
      </c>
      <c r="CJ295" s="30" t="n">
        <v>15431</v>
      </c>
      <c r="CK295" s="30" t="n">
        <v>93</v>
      </c>
      <c r="CL295" s="30" t="n">
        <v>463</v>
      </c>
      <c r="CM295" s="30" t="n">
        <v>14703</v>
      </c>
      <c r="CN295" s="30" t="n">
        <v>196</v>
      </c>
      <c r="CO295" s="30" t="n">
        <v>319</v>
      </c>
      <c r="CP295" s="30" t="n">
        <v>23</v>
      </c>
      <c r="CQ295" s="30" t="n">
        <v>8652</v>
      </c>
      <c r="CR295" s="30" t="n">
        <v>10235</v>
      </c>
      <c r="CS295" s="30" t="n">
        <v>254</v>
      </c>
      <c r="CT295" s="30" t="n">
        <v>1866</v>
      </c>
      <c r="CU295" s="30" t="n">
        <v>1435</v>
      </c>
      <c r="CV295" s="30" t="n">
        <v>560</v>
      </c>
      <c r="CW295" s="30" t="n">
        <v>4091</v>
      </c>
      <c r="CX295" s="30" t="n">
        <v>35</v>
      </c>
      <c r="CY295" s="30" t="n">
        <v>6761</v>
      </c>
      <c r="CZ295" s="30" t="n">
        <v>1369</v>
      </c>
      <c r="DA295" s="30" t="n">
        <v>19</v>
      </c>
      <c r="DB295" s="30" t="n">
        <v>104588</v>
      </c>
      <c r="DC295" s="30" t="n">
        <v>1576</v>
      </c>
      <c r="DD295" s="30" t="n">
        <v>7884</v>
      </c>
      <c r="DE295" s="30" t="n">
        <v>6571</v>
      </c>
      <c r="DF295" s="30" t="n">
        <v>1108</v>
      </c>
      <c r="DG295" s="30" t="n">
        <v>4098</v>
      </c>
      <c r="DH295" s="30" t="n">
        <v>3948</v>
      </c>
      <c r="DI295" s="30" t="n">
        <v>0</v>
      </c>
      <c r="DJ295" s="30" t="n">
        <v>0</v>
      </c>
      <c r="DK295" s="30" t="n">
        <v>0</v>
      </c>
      <c r="DL295" s="30" t="n">
        <v>0</v>
      </c>
      <c r="DM295" s="30" t="n">
        <v>2766</v>
      </c>
      <c r="DN295" s="30" t="n">
        <v>818</v>
      </c>
      <c r="DO295" s="30" t="n">
        <v>0</v>
      </c>
      <c r="DP295" s="30" t="n">
        <v>0</v>
      </c>
      <c r="DQ295" s="30" t="s">
        <v>54</v>
      </c>
      <c r="DR295" s="30" t="n">
        <v>3564</v>
      </c>
      <c r="DS295" s="30" t="s">
        <v>54</v>
      </c>
      <c r="DT295" s="264" t="n">
        <v>944481</v>
      </c>
      <c r="DU295" s="265" t="n">
        <v>1190547</v>
      </c>
    </row>
    <row r="296" customFormat="false" ht="12.75" hidden="false" customHeight="false" outlineLevel="0" collapsed="false">
      <c r="R296" s="53" t="n">
        <f aca="false">SUM(AZ296:BH296)+BJ296</f>
        <v>876331</v>
      </c>
      <c r="S296" s="263" t="n">
        <v>36923</v>
      </c>
      <c r="T296" s="29" t="n">
        <v>163937</v>
      </c>
      <c r="U296" s="30" t="n">
        <v>77781</v>
      </c>
      <c r="V296" s="30" t="n">
        <v>4314</v>
      </c>
      <c r="W296" s="30" t="n">
        <v>0</v>
      </c>
      <c r="X296" s="30" t="n">
        <v>5967</v>
      </c>
      <c r="Y296" s="30" t="n">
        <v>0</v>
      </c>
      <c r="Z296" s="30" t="n">
        <v>21661</v>
      </c>
      <c r="AA296" s="30" t="n">
        <v>4117</v>
      </c>
      <c r="AB296" s="30" t="n">
        <v>1840</v>
      </c>
      <c r="AC296" s="30" t="n">
        <v>1190</v>
      </c>
      <c r="AD296" s="30" t="n">
        <v>49</v>
      </c>
      <c r="AE296" s="30" t="n">
        <v>4259</v>
      </c>
      <c r="AF296" s="30" t="n">
        <v>0</v>
      </c>
      <c r="AG296" s="30" t="n">
        <v>82</v>
      </c>
      <c r="AH296" s="30" t="n">
        <v>11487</v>
      </c>
      <c r="AI296" s="30" t="n">
        <v>431</v>
      </c>
      <c r="AJ296" s="30" t="n">
        <v>0</v>
      </c>
      <c r="AK296" s="30" t="n">
        <v>5676</v>
      </c>
      <c r="AL296" s="30" t="n">
        <v>2544</v>
      </c>
      <c r="AM296" s="30" t="n">
        <v>102</v>
      </c>
      <c r="AN296" s="30" t="n">
        <v>3935</v>
      </c>
      <c r="AO296" s="30" t="n">
        <v>861</v>
      </c>
      <c r="AP296" s="30" t="n">
        <v>4437</v>
      </c>
      <c r="AQ296" s="30" t="n">
        <v>988</v>
      </c>
      <c r="AR296" s="30" t="n">
        <v>0</v>
      </c>
      <c r="AS296" s="30" t="n">
        <v>0</v>
      </c>
      <c r="AT296" s="30" t="s">
        <v>54</v>
      </c>
      <c r="AU296" s="30"/>
      <c r="AV296" s="30" t="n">
        <v>3841</v>
      </c>
      <c r="AW296" s="30" t="s">
        <v>54</v>
      </c>
      <c r="AX296" s="30" t="n">
        <v>0</v>
      </c>
      <c r="AY296" s="264" t="n">
        <v>241718</v>
      </c>
      <c r="AZ296" s="29" t="n">
        <v>119211</v>
      </c>
      <c r="BA296" s="30" t="n">
        <v>11577</v>
      </c>
      <c r="BB296" s="30" t="n">
        <v>38399</v>
      </c>
      <c r="BC296" s="30"/>
      <c r="BD296" s="30" t="n">
        <v>146342</v>
      </c>
      <c r="BE296" s="30" t="n">
        <v>144157</v>
      </c>
      <c r="BF296" s="30" t="n">
        <v>134169</v>
      </c>
      <c r="BG296" s="30" t="n">
        <v>9393</v>
      </c>
      <c r="BH296" s="30" t="n">
        <v>16404</v>
      </c>
      <c r="BI296" s="30" t="n">
        <v>93365</v>
      </c>
      <c r="BJ296" s="30" t="n">
        <v>256679</v>
      </c>
      <c r="BK296" s="30" t="n">
        <v>15792</v>
      </c>
      <c r="BL296" s="30" t="n">
        <v>0</v>
      </c>
      <c r="BM296" s="30" t="n">
        <v>1598</v>
      </c>
      <c r="BN296" s="30" t="n">
        <v>0</v>
      </c>
      <c r="BO296" s="30" t="n">
        <v>3542</v>
      </c>
      <c r="BP296" s="30" t="n">
        <v>440</v>
      </c>
      <c r="BQ296" s="30" t="n">
        <v>2512</v>
      </c>
      <c r="BR296" s="30" t="n">
        <v>0</v>
      </c>
      <c r="BS296" s="30" t="n">
        <v>0</v>
      </c>
      <c r="BT296" s="30" t="n">
        <v>10701</v>
      </c>
      <c r="BU296" s="30" t="n">
        <v>0</v>
      </c>
      <c r="BV296" s="30" t="n">
        <v>1691</v>
      </c>
      <c r="BW296" s="30" t="n">
        <v>199</v>
      </c>
      <c r="BX296" s="30" t="n">
        <v>0</v>
      </c>
      <c r="BY296" s="30" t="n">
        <v>17283</v>
      </c>
      <c r="BZ296" s="30" t="n">
        <v>6887</v>
      </c>
      <c r="CA296" s="30" t="n">
        <v>10188</v>
      </c>
      <c r="CB296" s="30" t="n">
        <v>560</v>
      </c>
      <c r="CC296" s="30" t="n">
        <v>3518</v>
      </c>
      <c r="CD296" s="30" t="n">
        <v>1664</v>
      </c>
      <c r="CE296" s="30" t="n">
        <v>0</v>
      </c>
      <c r="CF296" s="30" t="n">
        <v>8189</v>
      </c>
      <c r="CG296" s="30" t="n">
        <v>28</v>
      </c>
      <c r="CH296" s="30" t="n">
        <v>0</v>
      </c>
      <c r="CI296" s="30" t="n">
        <v>0</v>
      </c>
      <c r="CJ296" s="30" t="n">
        <v>13488</v>
      </c>
      <c r="CK296" s="30" t="n">
        <v>447</v>
      </c>
      <c r="CL296" s="30" t="n">
        <v>2804</v>
      </c>
      <c r="CM296" s="30" t="n">
        <v>13852</v>
      </c>
      <c r="CN296" s="30" t="n">
        <v>438</v>
      </c>
      <c r="CO296" s="30" t="n">
        <v>547</v>
      </c>
      <c r="CP296" s="30" t="n">
        <v>148</v>
      </c>
      <c r="CQ296" s="30" t="n">
        <v>15507</v>
      </c>
      <c r="CR296" s="30" t="n">
        <v>12123</v>
      </c>
      <c r="CS296" s="30" t="n">
        <v>134</v>
      </c>
      <c r="CT296" s="30" t="n">
        <v>168</v>
      </c>
      <c r="CU296" s="30" t="n">
        <v>212</v>
      </c>
      <c r="CV296" s="30" t="n">
        <v>473</v>
      </c>
      <c r="CW296" s="30" t="n">
        <v>3214</v>
      </c>
      <c r="CX296" s="30" t="n">
        <v>21</v>
      </c>
      <c r="CY296" s="30" t="n">
        <v>5461</v>
      </c>
      <c r="CZ296" s="30" t="n">
        <v>966</v>
      </c>
      <c r="DA296" s="30" t="n">
        <v>0</v>
      </c>
      <c r="DB296" s="30" t="n">
        <v>75775</v>
      </c>
      <c r="DC296" s="30" t="n">
        <v>375</v>
      </c>
      <c r="DD296" s="30" t="n">
        <v>6551</v>
      </c>
      <c r="DE296" s="30" t="n">
        <v>3869</v>
      </c>
      <c r="DF296" s="30" t="n">
        <v>1373</v>
      </c>
      <c r="DG296" s="30" t="n">
        <v>5333</v>
      </c>
      <c r="DH296" s="30" t="n">
        <v>2402</v>
      </c>
      <c r="DI296" s="30" t="n">
        <v>0</v>
      </c>
      <c r="DJ296" s="30" t="n">
        <v>0</v>
      </c>
      <c r="DK296" s="30" t="n">
        <v>0</v>
      </c>
      <c r="DL296" s="30" t="n">
        <v>0</v>
      </c>
      <c r="DM296" s="30" t="n">
        <v>874</v>
      </c>
      <c r="DN296" s="30" t="n">
        <v>590</v>
      </c>
      <c r="DO296" s="30" t="n">
        <v>0</v>
      </c>
      <c r="DP296" s="30" t="n">
        <v>0</v>
      </c>
      <c r="DQ296" s="30" t="s">
        <v>54</v>
      </c>
      <c r="DR296" s="30" t="n">
        <v>4742</v>
      </c>
      <c r="DS296" s="30" t="s">
        <v>54</v>
      </c>
      <c r="DT296" s="264" t="n">
        <v>969696</v>
      </c>
      <c r="DU296" s="265" t="n">
        <v>1211414</v>
      </c>
    </row>
    <row r="297" customFormat="false" ht="12.75" hidden="false" customHeight="false" outlineLevel="0" collapsed="false">
      <c r="R297" s="53" t="n">
        <f aca="false">SUM(AZ297:BH297)+BJ297</f>
        <v>795260</v>
      </c>
      <c r="S297" s="263" t="n">
        <v>36951</v>
      </c>
      <c r="T297" s="29" t="n">
        <v>109309</v>
      </c>
      <c r="U297" s="30" t="n">
        <v>72940</v>
      </c>
      <c r="V297" s="30" t="n">
        <v>3553</v>
      </c>
      <c r="W297" s="30" t="n">
        <v>0</v>
      </c>
      <c r="X297" s="30" t="n">
        <v>5318</v>
      </c>
      <c r="Y297" s="30" t="n">
        <v>0</v>
      </c>
      <c r="Z297" s="30" t="n">
        <v>24307</v>
      </c>
      <c r="AA297" s="30" t="n">
        <v>3229</v>
      </c>
      <c r="AB297" s="30" t="n">
        <v>2943</v>
      </c>
      <c r="AC297" s="30" t="n">
        <v>1605</v>
      </c>
      <c r="AD297" s="30" t="n">
        <v>34</v>
      </c>
      <c r="AE297" s="30" t="n">
        <v>2479</v>
      </c>
      <c r="AF297" s="30" t="n">
        <v>0</v>
      </c>
      <c r="AG297" s="30" t="n">
        <v>98</v>
      </c>
      <c r="AH297" s="30" t="n">
        <v>6007</v>
      </c>
      <c r="AI297" s="30" t="n">
        <v>473</v>
      </c>
      <c r="AJ297" s="30" t="n">
        <v>0</v>
      </c>
      <c r="AK297" s="30" t="n">
        <v>4782</v>
      </c>
      <c r="AL297" s="30" t="n">
        <v>2748</v>
      </c>
      <c r="AM297" s="30" t="n">
        <v>133</v>
      </c>
      <c r="AN297" s="30" t="n">
        <v>2988</v>
      </c>
      <c r="AO297" s="30" t="n">
        <v>884</v>
      </c>
      <c r="AP297" s="30" t="n">
        <v>3629</v>
      </c>
      <c r="AQ297" s="30" t="n">
        <v>899</v>
      </c>
      <c r="AR297" s="30" t="n">
        <v>0</v>
      </c>
      <c r="AS297" s="30" t="n">
        <v>0</v>
      </c>
      <c r="AT297" s="30" t="s">
        <v>54</v>
      </c>
      <c r="AU297" s="30"/>
      <c r="AV297" s="30" t="n">
        <v>6831</v>
      </c>
      <c r="AW297" s="30" t="s">
        <v>54</v>
      </c>
      <c r="AX297" s="30" t="n">
        <v>0</v>
      </c>
      <c r="AY297" s="264" t="n">
        <v>182249</v>
      </c>
      <c r="AZ297" s="29" t="n">
        <v>116636</v>
      </c>
      <c r="BA297" s="30" t="n">
        <v>8170</v>
      </c>
      <c r="BB297" s="30" t="n">
        <v>48853</v>
      </c>
      <c r="BC297" s="30"/>
      <c r="BD297" s="30" t="n">
        <v>188164</v>
      </c>
      <c r="BE297" s="30" t="n">
        <v>104007</v>
      </c>
      <c r="BF297" s="30" t="n">
        <v>95239</v>
      </c>
      <c r="BG297" s="30" t="n">
        <v>6788</v>
      </c>
      <c r="BH297" s="30" t="n">
        <v>13477</v>
      </c>
      <c r="BI297" s="30" t="n">
        <v>66618</v>
      </c>
      <c r="BJ297" s="30" t="n">
        <v>213926</v>
      </c>
      <c r="BK297" s="30" t="n">
        <v>23396</v>
      </c>
      <c r="BL297" s="30" t="n">
        <v>0</v>
      </c>
      <c r="BM297" s="30" t="n">
        <v>1009</v>
      </c>
      <c r="BN297" s="30" t="n">
        <v>0</v>
      </c>
      <c r="BO297" s="30" t="n">
        <v>3402</v>
      </c>
      <c r="BP297" s="30" t="n">
        <v>332</v>
      </c>
      <c r="BQ297" s="30" t="n">
        <v>2140</v>
      </c>
      <c r="BR297" s="30" t="n">
        <v>0</v>
      </c>
      <c r="BS297" s="30" t="n">
        <v>0</v>
      </c>
      <c r="BT297" s="30" t="n">
        <v>7017</v>
      </c>
      <c r="BU297" s="30" t="n">
        <v>0</v>
      </c>
      <c r="BV297" s="30" t="n">
        <v>1290</v>
      </c>
      <c r="BW297" s="30" t="n">
        <v>191</v>
      </c>
      <c r="BX297" s="30" t="n">
        <v>0</v>
      </c>
      <c r="BY297" s="30" t="n">
        <v>18045</v>
      </c>
      <c r="BZ297" s="30" t="n">
        <v>3674</v>
      </c>
      <c r="CA297" s="30" t="n">
        <v>4813</v>
      </c>
      <c r="CB297" s="30" t="n">
        <v>328</v>
      </c>
      <c r="CC297" s="30" t="n">
        <v>1134</v>
      </c>
      <c r="CD297" s="30" t="n">
        <v>967</v>
      </c>
      <c r="CE297" s="30" t="n">
        <v>0</v>
      </c>
      <c r="CF297" s="30" t="n">
        <v>7413</v>
      </c>
      <c r="CG297" s="30" t="n">
        <v>102</v>
      </c>
      <c r="CH297" s="30" t="n">
        <v>0</v>
      </c>
      <c r="CI297" s="30" t="n">
        <v>0</v>
      </c>
      <c r="CJ297" s="30" t="n">
        <v>9119</v>
      </c>
      <c r="CK297" s="30" t="n">
        <v>239</v>
      </c>
      <c r="CL297" s="30" t="n">
        <v>2703</v>
      </c>
      <c r="CM297" s="30" t="n">
        <v>10352</v>
      </c>
      <c r="CN297" s="30" t="n">
        <v>576</v>
      </c>
      <c r="CO297" s="30" t="n">
        <v>209</v>
      </c>
      <c r="CP297" s="30" t="n">
        <v>188</v>
      </c>
      <c r="CQ297" s="30" t="n">
        <v>12300</v>
      </c>
      <c r="CR297" s="30" t="n">
        <v>12452</v>
      </c>
      <c r="CS297" s="30" t="n">
        <v>139</v>
      </c>
      <c r="CT297" s="30" t="n">
        <v>2641</v>
      </c>
      <c r="CU297" s="30" t="n">
        <v>2215</v>
      </c>
      <c r="CV297" s="30" t="n">
        <v>513</v>
      </c>
      <c r="CW297" s="30" t="n">
        <v>3460</v>
      </c>
      <c r="CX297" s="30" t="n">
        <v>0</v>
      </c>
      <c r="CY297" s="30" t="n">
        <v>4118</v>
      </c>
      <c r="CZ297" s="30" t="n">
        <v>746</v>
      </c>
      <c r="DA297" s="30" t="n">
        <v>0</v>
      </c>
      <c r="DB297" s="30" t="n">
        <v>47764</v>
      </c>
      <c r="DC297" s="30" t="n">
        <v>1299</v>
      </c>
      <c r="DD297" s="30" t="n">
        <v>5754</v>
      </c>
      <c r="DE297" s="30" t="n">
        <v>3844</v>
      </c>
      <c r="DF297" s="30" t="n">
        <v>1918</v>
      </c>
      <c r="DG297" s="30" t="n">
        <v>4352</v>
      </c>
      <c r="DH297" s="30" t="n">
        <v>2309</v>
      </c>
      <c r="DI297" s="30" t="n">
        <v>0</v>
      </c>
      <c r="DJ297" s="30" t="n">
        <v>0</v>
      </c>
      <c r="DK297" s="30" t="n">
        <v>0</v>
      </c>
      <c r="DL297" s="30" t="n">
        <v>0</v>
      </c>
      <c r="DM297" s="30" t="n">
        <v>1202</v>
      </c>
      <c r="DN297" s="30" t="n">
        <v>42</v>
      </c>
      <c r="DO297" s="30" t="n">
        <v>0</v>
      </c>
      <c r="DP297" s="30" t="n">
        <v>0</v>
      </c>
      <c r="DQ297" s="30" t="s">
        <v>54</v>
      </c>
      <c r="DR297" s="30" t="n">
        <v>8219</v>
      </c>
      <c r="DS297" s="30" t="s">
        <v>54</v>
      </c>
      <c r="DT297" s="264" t="n">
        <v>861878</v>
      </c>
      <c r="DU297" s="265" t="n">
        <v>1044127</v>
      </c>
    </row>
    <row r="298" customFormat="false" ht="12.75" hidden="false" customHeight="false" outlineLevel="0" collapsed="false">
      <c r="R298" s="53" t="n">
        <f aca="false">SUM(AZ298:BH298)+BJ298</f>
        <v>752500</v>
      </c>
      <c r="S298" s="263" t="n">
        <v>36982</v>
      </c>
      <c r="T298" s="29" t="n">
        <v>81412</v>
      </c>
      <c r="U298" s="30" t="n">
        <v>74547</v>
      </c>
      <c r="V298" s="30" t="n">
        <v>1769</v>
      </c>
      <c r="W298" s="30" t="n">
        <v>0</v>
      </c>
      <c r="X298" s="30" t="n">
        <v>6504</v>
      </c>
      <c r="Y298" s="30" t="n">
        <v>0</v>
      </c>
      <c r="Z298" s="30" t="n">
        <v>24402</v>
      </c>
      <c r="AA298" s="30" t="n">
        <v>3255</v>
      </c>
      <c r="AB298" s="30" t="n">
        <v>3882</v>
      </c>
      <c r="AC298" s="30" t="n">
        <v>1656</v>
      </c>
      <c r="AD298" s="30" t="n">
        <v>29</v>
      </c>
      <c r="AE298" s="30" t="n">
        <v>1487</v>
      </c>
      <c r="AF298" s="30" t="n">
        <v>0</v>
      </c>
      <c r="AG298" s="30" t="n">
        <v>714</v>
      </c>
      <c r="AH298" s="30" t="n">
        <v>4374</v>
      </c>
      <c r="AI298" s="30" t="n">
        <v>621</v>
      </c>
      <c r="AJ298" s="30" t="n">
        <v>8</v>
      </c>
      <c r="AK298" s="30" t="n">
        <v>4314</v>
      </c>
      <c r="AL298" s="30" t="n">
        <v>3516</v>
      </c>
      <c r="AM298" s="30" t="n">
        <v>129</v>
      </c>
      <c r="AN298" s="30" t="n">
        <v>2537</v>
      </c>
      <c r="AO298" s="30" t="n">
        <v>3913</v>
      </c>
      <c r="AP298" s="30" t="n">
        <v>2365</v>
      </c>
      <c r="AQ298" s="30" t="n">
        <v>566</v>
      </c>
      <c r="AR298" s="30" t="n">
        <v>0</v>
      </c>
      <c r="AS298" s="30" t="n">
        <v>0</v>
      </c>
      <c r="AT298" s="30" t="n">
        <v>0</v>
      </c>
      <c r="AU298" s="30"/>
      <c r="AV298" s="30" t="n">
        <v>5943</v>
      </c>
      <c r="AW298" s="30" t="n">
        <v>2563</v>
      </c>
      <c r="AX298" s="30" t="n">
        <v>0</v>
      </c>
      <c r="AY298" s="264" t="n">
        <v>155959</v>
      </c>
      <c r="AZ298" s="29" t="n">
        <v>148595</v>
      </c>
      <c r="BA298" s="30" t="n">
        <v>11197</v>
      </c>
      <c r="BB298" s="30" t="n">
        <v>60501</v>
      </c>
      <c r="BC298" s="30"/>
      <c r="BD298" s="30" t="n">
        <v>159845</v>
      </c>
      <c r="BE298" s="30" t="n">
        <v>87438</v>
      </c>
      <c r="BF298" s="30" t="n">
        <v>82681</v>
      </c>
      <c r="BG298" s="30" t="n">
        <v>7133</v>
      </c>
      <c r="BH298" s="30" t="n">
        <v>15817</v>
      </c>
      <c r="BI298" s="30" t="n">
        <v>69301</v>
      </c>
      <c r="BJ298" s="30" t="n">
        <v>179293</v>
      </c>
      <c r="BK298" s="30" t="n">
        <v>33472</v>
      </c>
      <c r="BL298" s="30" t="n">
        <v>0</v>
      </c>
      <c r="BM298" s="30" t="n">
        <v>1028</v>
      </c>
      <c r="BN298" s="30" t="n">
        <v>0</v>
      </c>
      <c r="BO298" s="30" t="n">
        <v>3126</v>
      </c>
      <c r="BP298" s="30" t="n">
        <v>294</v>
      </c>
      <c r="BQ298" s="30" t="n">
        <v>1757</v>
      </c>
      <c r="BR298" s="30" t="n">
        <v>0</v>
      </c>
      <c r="BS298" s="30" t="n">
        <v>0</v>
      </c>
      <c r="BT298" s="30" t="n">
        <v>3038</v>
      </c>
      <c r="BU298" s="30" t="n">
        <v>0</v>
      </c>
      <c r="BV298" s="30" t="n">
        <v>914</v>
      </c>
      <c r="BW298" s="30" t="n">
        <v>164</v>
      </c>
      <c r="BX298" s="30" t="n">
        <v>0</v>
      </c>
      <c r="BY298" s="30" t="n">
        <v>23952</v>
      </c>
      <c r="BZ298" s="30" t="n">
        <v>3695</v>
      </c>
      <c r="CA298" s="30" t="n">
        <v>3111</v>
      </c>
      <c r="CB298" s="30" t="n">
        <v>310</v>
      </c>
      <c r="CC298" s="30" t="n">
        <v>977</v>
      </c>
      <c r="CD298" s="30" t="n">
        <v>1156</v>
      </c>
      <c r="CE298" s="30" t="n">
        <v>0</v>
      </c>
      <c r="CF298" s="30" t="n">
        <v>5864</v>
      </c>
      <c r="CG298" s="30" t="n">
        <v>39</v>
      </c>
      <c r="CH298" s="30" t="n">
        <v>0</v>
      </c>
      <c r="CI298" s="30" t="n">
        <v>0</v>
      </c>
      <c r="CJ298" s="30" t="n">
        <v>5832</v>
      </c>
      <c r="CK298" s="30" t="n">
        <v>174</v>
      </c>
      <c r="CL298" s="30" t="n">
        <v>0</v>
      </c>
      <c r="CM298" s="30" t="n">
        <v>6779</v>
      </c>
      <c r="CN298" s="30" t="n">
        <v>589</v>
      </c>
      <c r="CO298" s="30" t="n">
        <v>581</v>
      </c>
      <c r="CP298" s="30" t="n">
        <v>1281</v>
      </c>
      <c r="CQ298" s="30" t="n">
        <v>4135</v>
      </c>
      <c r="CR298" s="30" t="n">
        <v>9864</v>
      </c>
      <c r="CS298" s="30" t="n">
        <v>1228</v>
      </c>
      <c r="CT298" s="30" t="n">
        <v>672</v>
      </c>
      <c r="CU298" s="30" t="n">
        <v>1412</v>
      </c>
      <c r="CV298" s="30" t="n">
        <v>467</v>
      </c>
      <c r="CW298" s="30" t="n">
        <v>4021</v>
      </c>
      <c r="CX298" s="30" t="n">
        <v>0</v>
      </c>
      <c r="CY298" s="30" t="n">
        <v>3325</v>
      </c>
      <c r="CZ298" s="30" t="n">
        <v>476</v>
      </c>
      <c r="DA298" s="30" t="n">
        <v>0</v>
      </c>
      <c r="DB298" s="30" t="n">
        <v>30021</v>
      </c>
      <c r="DC298" s="30" t="n">
        <v>1007</v>
      </c>
      <c r="DD298" s="30" t="n">
        <v>4015</v>
      </c>
      <c r="DE298" s="30" t="n">
        <v>1929</v>
      </c>
      <c r="DF298" s="30" t="n">
        <v>2756</v>
      </c>
      <c r="DG298" s="30" t="n">
        <v>2171</v>
      </c>
      <c r="DH298" s="30" t="n">
        <v>1767</v>
      </c>
      <c r="DI298" s="30" t="n">
        <v>0</v>
      </c>
      <c r="DJ298" s="30" t="n">
        <v>0</v>
      </c>
      <c r="DK298" s="30" t="n">
        <v>0</v>
      </c>
      <c r="DL298" s="30" t="n">
        <v>0</v>
      </c>
      <c r="DM298" s="30" t="n">
        <v>546</v>
      </c>
      <c r="DN298" s="30" t="n">
        <v>0</v>
      </c>
      <c r="DO298" s="30" t="n">
        <v>0</v>
      </c>
      <c r="DP298" s="30" t="n">
        <v>0</v>
      </c>
      <c r="DQ298" s="30" t="n">
        <v>1147</v>
      </c>
      <c r="DR298" s="30" t="n">
        <v>10201</v>
      </c>
      <c r="DS298" s="30" t="n">
        <v>0</v>
      </c>
      <c r="DT298" s="264" t="n">
        <v>821801</v>
      </c>
      <c r="DU298" s="265" t="n">
        <v>977760</v>
      </c>
    </row>
    <row r="299" customFormat="false" ht="12.75" hidden="false" customHeight="false" outlineLevel="0" collapsed="false">
      <c r="R299" s="53" t="n">
        <f aca="false">SUM(AZ299:BH299)+BJ299</f>
        <v>785535</v>
      </c>
      <c r="S299" s="263" t="n">
        <v>37012</v>
      </c>
      <c r="T299" s="29" t="n">
        <v>102544</v>
      </c>
      <c r="U299" s="30" t="n">
        <v>61550</v>
      </c>
      <c r="V299" s="30" t="n">
        <v>837</v>
      </c>
      <c r="W299" s="30" t="n">
        <v>0</v>
      </c>
      <c r="X299" s="30" t="n">
        <v>4632</v>
      </c>
      <c r="Y299" s="30" t="n">
        <v>0</v>
      </c>
      <c r="Z299" s="30" t="n">
        <v>17152</v>
      </c>
      <c r="AA299" s="30" t="n">
        <v>3089</v>
      </c>
      <c r="AB299" s="30" t="n">
        <v>4861</v>
      </c>
      <c r="AC299" s="30" t="n">
        <v>1368</v>
      </c>
      <c r="AD299" s="30" t="n">
        <v>24</v>
      </c>
      <c r="AE299" s="30" t="n">
        <v>841</v>
      </c>
      <c r="AF299" s="30" t="n">
        <v>0</v>
      </c>
      <c r="AG299" s="30" t="n">
        <v>729</v>
      </c>
      <c r="AH299" s="30" t="n">
        <v>2028</v>
      </c>
      <c r="AI299" s="30" t="n">
        <v>646</v>
      </c>
      <c r="AJ299" s="30" t="n">
        <v>9</v>
      </c>
      <c r="AK299" s="30" t="n">
        <v>4765</v>
      </c>
      <c r="AL299" s="30" t="n">
        <v>3516</v>
      </c>
      <c r="AM299" s="30" t="n">
        <v>69</v>
      </c>
      <c r="AN299" s="30" t="n">
        <v>983</v>
      </c>
      <c r="AO299" s="30" t="n">
        <v>928</v>
      </c>
      <c r="AP299" s="30" t="n">
        <v>3004</v>
      </c>
      <c r="AQ299" s="30" t="n">
        <v>0</v>
      </c>
      <c r="AR299" s="30" t="n">
        <v>0</v>
      </c>
      <c r="AS299" s="30" t="n">
        <v>0</v>
      </c>
      <c r="AT299" s="30" t="n">
        <v>5098</v>
      </c>
      <c r="AU299" s="30"/>
      <c r="AV299" s="30" t="n">
        <v>6610</v>
      </c>
      <c r="AW299" s="30" t="n">
        <v>361</v>
      </c>
      <c r="AX299" s="30" t="n">
        <v>0</v>
      </c>
      <c r="AY299" s="264" t="n">
        <v>164094</v>
      </c>
      <c r="AZ299" s="29" t="n">
        <v>193447</v>
      </c>
      <c r="BA299" s="30" t="n">
        <v>15524</v>
      </c>
      <c r="BB299" s="30" t="n">
        <v>58034</v>
      </c>
      <c r="BC299" s="30"/>
      <c r="BD299" s="30" t="n">
        <v>156331</v>
      </c>
      <c r="BE299" s="30" t="n">
        <v>83540</v>
      </c>
      <c r="BF299" s="30" t="n">
        <v>81730</v>
      </c>
      <c r="BG299" s="30" t="n">
        <v>4685</v>
      </c>
      <c r="BH299" s="30" t="n">
        <v>14972</v>
      </c>
      <c r="BI299" s="30" t="n">
        <v>91512</v>
      </c>
      <c r="BJ299" s="30" t="n">
        <v>177272</v>
      </c>
      <c r="BK299" s="30" t="n">
        <v>27168</v>
      </c>
      <c r="BL299" s="30" t="n">
        <v>0</v>
      </c>
      <c r="BM299" s="30" t="n">
        <v>1128</v>
      </c>
      <c r="BN299" s="30" t="n">
        <v>0</v>
      </c>
      <c r="BO299" s="30" t="n">
        <v>3232</v>
      </c>
      <c r="BP299" s="30" t="n">
        <v>177</v>
      </c>
      <c r="BQ299" s="30" t="n">
        <v>906</v>
      </c>
      <c r="BR299" s="30" t="n">
        <v>0</v>
      </c>
      <c r="BS299" s="30" t="n">
        <v>0</v>
      </c>
      <c r="BT299" s="30" t="n">
        <v>2537</v>
      </c>
      <c r="BU299" s="30" t="n">
        <v>0</v>
      </c>
      <c r="BV299" s="30" t="n">
        <v>728</v>
      </c>
      <c r="BW299" s="30" t="n">
        <v>140</v>
      </c>
      <c r="BX299" s="30" t="n">
        <v>5</v>
      </c>
      <c r="BY299" s="30" t="n">
        <v>23359</v>
      </c>
      <c r="BZ299" s="30" t="n">
        <v>3805</v>
      </c>
      <c r="CA299" s="30" t="n">
        <v>1127</v>
      </c>
      <c r="CB299" s="30" t="n">
        <v>805</v>
      </c>
      <c r="CC299" s="30" t="n">
        <v>658</v>
      </c>
      <c r="CD299" s="30" t="n">
        <v>342</v>
      </c>
      <c r="CE299" s="30" t="n">
        <v>0</v>
      </c>
      <c r="CF299" s="30" t="n">
        <v>7848</v>
      </c>
      <c r="CG299" s="30" t="n">
        <v>44</v>
      </c>
      <c r="CH299" s="30" t="n">
        <v>0</v>
      </c>
      <c r="CI299" s="30" t="n">
        <v>0</v>
      </c>
      <c r="CJ299" s="30" t="n">
        <v>3129</v>
      </c>
      <c r="CK299" s="30" t="n">
        <v>91</v>
      </c>
      <c r="CL299" s="30" t="n">
        <v>5</v>
      </c>
      <c r="CM299" s="30" t="n">
        <v>6251</v>
      </c>
      <c r="CN299" s="30" t="n">
        <v>589</v>
      </c>
      <c r="CO299" s="30" t="n">
        <v>427</v>
      </c>
      <c r="CP299" s="30" t="n">
        <v>438</v>
      </c>
      <c r="CQ299" s="30" t="n">
        <v>11484</v>
      </c>
      <c r="CR299" s="30" t="n">
        <v>10335</v>
      </c>
      <c r="CS299" s="30" t="n">
        <v>454</v>
      </c>
      <c r="CT299" s="30" t="n">
        <v>341</v>
      </c>
      <c r="CU299" s="30" t="n">
        <v>88</v>
      </c>
      <c r="CV299" s="30" t="n">
        <v>466</v>
      </c>
      <c r="CW299" s="30" t="n">
        <v>15384</v>
      </c>
      <c r="CX299" s="30" t="n">
        <v>0</v>
      </c>
      <c r="CY299" s="30" t="n">
        <v>2115</v>
      </c>
      <c r="CZ299" s="30" t="n">
        <v>252</v>
      </c>
      <c r="DA299" s="30" t="n">
        <v>0</v>
      </c>
      <c r="DB299" s="30" t="n">
        <v>24032</v>
      </c>
      <c r="DC299" s="30" t="n">
        <v>1457</v>
      </c>
      <c r="DD299" s="30" t="n">
        <v>3683</v>
      </c>
      <c r="DE299" s="30" t="n">
        <v>1696</v>
      </c>
      <c r="DF299" s="30" t="n">
        <v>3224</v>
      </c>
      <c r="DG299" s="30" t="n">
        <v>2957</v>
      </c>
      <c r="DH299" s="30" t="n">
        <v>1697</v>
      </c>
      <c r="DI299" s="30" t="n">
        <v>0</v>
      </c>
      <c r="DJ299" s="30" t="n">
        <v>0</v>
      </c>
      <c r="DK299" s="30" t="n">
        <v>0</v>
      </c>
      <c r="DL299" s="30" t="n">
        <v>0</v>
      </c>
      <c r="DM299" s="30" t="n">
        <v>1409</v>
      </c>
      <c r="DN299" s="30" t="n">
        <v>143</v>
      </c>
      <c r="DO299" s="30" t="n">
        <v>0</v>
      </c>
      <c r="DP299" s="30" t="n">
        <v>0</v>
      </c>
      <c r="DQ299" s="30" t="n">
        <v>6079</v>
      </c>
      <c r="DR299" s="30" t="n">
        <v>5037</v>
      </c>
      <c r="DS299" s="30" t="n">
        <v>0</v>
      </c>
      <c r="DT299" s="264" t="n">
        <v>877047</v>
      </c>
      <c r="DU299" s="265" t="n">
        <v>1041141</v>
      </c>
    </row>
    <row r="300" customFormat="false" ht="12.75" hidden="false" customHeight="false" outlineLevel="0" collapsed="false">
      <c r="R300" s="53" t="n">
        <f aca="false">SUM(AZ300:BH300)+BJ300</f>
        <v>692318</v>
      </c>
      <c r="S300" s="263" t="n">
        <v>37043</v>
      </c>
      <c r="T300" s="29" t="n">
        <v>102899</v>
      </c>
      <c r="U300" s="30" t="n">
        <v>39064</v>
      </c>
      <c r="V300" s="30" t="n">
        <v>755</v>
      </c>
      <c r="W300" s="30" t="n">
        <v>0</v>
      </c>
      <c r="X300" s="30" t="n">
        <v>2625</v>
      </c>
      <c r="Y300" s="30" t="n">
        <v>0</v>
      </c>
      <c r="Z300" s="30" t="n">
        <v>10168</v>
      </c>
      <c r="AA300" s="30" t="n">
        <v>3072</v>
      </c>
      <c r="AB300" s="30" t="n">
        <v>3386</v>
      </c>
      <c r="AC300" s="30" t="n">
        <v>725</v>
      </c>
      <c r="AD300" s="30" t="n">
        <v>17</v>
      </c>
      <c r="AE300" s="30" t="n">
        <v>548</v>
      </c>
      <c r="AF300" s="30" t="s">
        <v>54</v>
      </c>
      <c r="AG300" s="30" t="n">
        <v>911</v>
      </c>
      <c r="AH300" s="30" t="n">
        <v>2827</v>
      </c>
      <c r="AI300" s="30" t="n">
        <v>749</v>
      </c>
      <c r="AJ300" s="30" t="n">
        <v>5</v>
      </c>
      <c r="AK300" s="30" t="n">
        <v>4014</v>
      </c>
      <c r="AL300" s="30" t="n">
        <v>2656</v>
      </c>
      <c r="AM300" s="30" t="n">
        <v>39</v>
      </c>
      <c r="AN300" s="30" t="n">
        <v>916</v>
      </c>
      <c r="AO300" s="30" t="n">
        <v>735</v>
      </c>
      <c r="AP300" s="30" t="n">
        <v>2298</v>
      </c>
      <c r="AQ300" s="30" t="n">
        <v>295</v>
      </c>
      <c r="AR300" s="30" t="n">
        <v>52</v>
      </c>
      <c r="AS300" s="30" t="n">
        <v>0</v>
      </c>
      <c r="AT300" s="30" t="n">
        <v>0</v>
      </c>
      <c r="AU300" s="30"/>
      <c r="AV300" s="30" t="n">
        <v>1162</v>
      </c>
      <c r="AW300" s="30" t="n">
        <v>979</v>
      </c>
      <c r="AX300" s="30" t="n">
        <v>130</v>
      </c>
      <c r="AY300" s="264" t="n">
        <v>141963</v>
      </c>
      <c r="AZ300" s="29" t="n">
        <v>144552</v>
      </c>
      <c r="BA300" s="30" t="n">
        <v>14655</v>
      </c>
      <c r="BB300" s="30" t="n">
        <v>54168</v>
      </c>
      <c r="BC300" s="30"/>
      <c r="BD300" s="30" t="n">
        <v>140081</v>
      </c>
      <c r="BE300" s="30" t="n">
        <v>65713</v>
      </c>
      <c r="BF300" s="30" t="n">
        <v>79908</v>
      </c>
      <c r="BG300" s="30" t="n">
        <v>5108</v>
      </c>
      <c r="BH300" s="30" t="n">
        <v>15047</v>
      </c>
      <c r="BI300" s="30" t="n">
        <v>130362</v>
      </c>
      <c r="BJ300" s="30" t="n">
        <v>173086</v>
      </c>
      <c r="BK300" s="30" t="n">
        <v>22776</v>
      </c>
      <c r="BL300" s="30" t="n">
        <v>0</v>
      </c>
      <c r="BM300" s="30" t="n">
        <v>1264</v>
      </c>
      <c r="BN300" s="30" t="n">
        <v>0</v>
      </c>
      <c r="BO300" s="30" t="n">
        <v>2937</v>
      </c>
      <c r="BP300" s="30" t="n">
        <v>210</v>
      </c>
      <c r="BQ300" s="30" t="n">
        <v>782</v>
      </c>
      <c r="BR300" s="30" t="n">
        <v>0</v>
      </c>
      <c r="BS300" s="30" t="n">
        <v>0</v>
      </c>
      <c r="BT300" s="30" t="n">
        <v>2837</v>
      </c>
      <c r="BU300" s="30" t="n">
        <v>0</v>
      </c>
      <c r="BV300" s="30" t="n">
        <v>746</v>
      </c>
      <c r="BW300" s="30" t="n">
        <v>166</v>
      </c>
      <c r="BX300" s="30" t="n">
        <v>5</v>
      </c>
      <c r="BY300" s="30" t="n">
        <v>29770</v>
      </c>
      <c r="BZ300" s="30" t="n">
        <v>453</v>
      </c>
      <c r="CA300" s="30" t="n">
        <v>1875</v>
      </c>
      <c r="CB300" s="30" t="n">
        <v>486</v>
      </c>
      <c r="CC300" s="30" t="n">
        <v>1783</v>
      </c>
      <c r="CD300" s="30" t="n">
        <v>213</v>
      </c>
      <c r="CE300" s="30" t="n">
        <v>0</v>
      </c>
      <c r="CF300" s="30" t="n">
        <v>5731</v>
      </c>
      <c r="CG300" s="30" t="n">
        <v>152</v>
      </c>
      <c r="CH300" s="30" t="n">
        <v>0</v>
      </c>
      <c r="CI300" s="30" t="n">
        <v>0</v>
      </c>
      <c r="CJ300" s="30" t="n">
        <v>3167</v>
      </c>
      <c r="CK300" s="30" t="n">
        <v>84</v>
      </c>
      <c r="CL300" s="30" t="n">
        <v>0</v>
      </c>
      <c r="CM300" s="30" t="n">
        <v>4450</v>
      </c>
      <c r="CN300" s="30" t="n">
        <v>461</v>
      </c>
      <c r="CO300" s="30" t="n">
        <v>425</v>
      </c>
      <c r="CP300" s="30" t="n">
        <v>82</v>
      </c>
      <c r="CQ300" s="30" t="n">
        <v>10701</v>
      </c>
      <c r="CR300" s="30" t="n">
        <v>9723</v>
      </c>
      <c r="CS300" s="30" t="n">
        <v>1549</v>
      </c>
      <c r="CT300" s="30" t="n">
        <v>188</v>
      </c>
      <c r="CU300" s="30" t="n">
        <v>6</v>
      </c>
      <c r="CV300" s="30" t="n">
        <v>616</v>
      </c>
      <c r="CW300" s="30" t="n">
        <v>20107</v>
      </c>
      <c r="CX300" s="30" t="n">
        <v>0</v>
      </c>
      <c r="CY300" s="30" t="n">
        <v>1832</v>
      </c>
      <c r="CZ300" s="30" t="n">
        <v>219</v>
      </c>
      <c r="DA300" s="30" t="n">
        <v>0</v>
      </c>
      <c r="DB300" s="30" t="n">
        <v>21634</v>
      </c>
      <c r="DC300" s="30" t="n">
        <v>1267</v>
      </c>
      <c r="DD300" s="30" t="n">
        <v>3468</v>
      </c>
      <c r="DE300" s="30" t="n">
        <v>1490</v>
      </c>
      <c r="DF300" s="30" t="n">
        <v>2969</v>
      </c>
      <c r="DG300" s="30" t="n">
        <v>1480</v>
      </c>
      <c r="DH300" s="30" t="n">
        <v>1763</v>
      </c>
      <c r="DI300" s="30" t="n">
        <v>0</v>
      </c>
      <c r="DJ300" s="30" t="n">
        <v>0</v>
      </c>
      <c r="DK300" s="30" t="n">
        <v>0</v>
      </c>
      <c r="DL300" s="30" t="n">
        <v>0</v>
      </c>
      <c r="DM300" s="30" t="n">
        <v>1223</v>
      </c>
      <c r="DN300" s="30" t="n">
        <v>162</v>
      </c>
      <c r="DO300" s="30" t="n">
        <v>0</v>
      </c>
      <c r="DP300" s="30" t="n">
        <v>0</v>
      </c>
      <c r="DQ300" s="30" t="n">
        <v>4963</v>
      </c>
      <c r="DR300" s="30" t="n">
        <v>6871</v>
      </c>
      <c r="DS300" s="30" t="n">
        <v>0</v>
      </c>
      <c r="DT300" s="264" t="n">
        <v>822680</v>
      </c>
      <c r="DU300" s="265" t="n">
        <v>964643</v>
      </c>
    </row>
    <row r="301" customFormat="false" ht="12.75" hidden="false" customHeight="false" outlineLevel="0" collapsed="false">
      <c r="R301" s="53" t="n">
        <f aca="false">SUM(AZ301:BH301)+BJ301</f>
        <v>703902</v>
      </c>
      <c r="S301" s="263" t="n">
        <v>37073</v>
      </c>
      <c r="T301" s="29" t="n">
        <v>103506</v>
      </c>
      <c r="U301" s="30" t="n">
        <v>33355</v>
      </c>
      <c r="V301" s="30" t="n">
        <v>1004</v>
      </c>
      <c r="W301" s="30" t="n">
        <v>0</v>
      </c>
      <c r="X301" s="30" t="n">
        <v>1812</v>
      </c>
      <c r="Y301" s="30" t="n">
        <v>0</v>
      </c>
      <c r="Z301" s="30" t="n">
        <v>6862</v>
      </c>
      <c r="AA301" s="30" t="n">
        <v>2079</v>
      </c>
      <c r="AB301" s="30" t="n">
        <v>1498</v>
      </c>
      <c r="AC301" s="30" t="n">
        <v>830</v>
      </c>
      <c r="AD301" s="30" t="n">
        <v>14</v>
      </c>
      <c r="AE301" s="30" t="n">
        <v>383</v>
      </c>
      <c r="AF301" s="30" t="s">
        <v>54</v>
      </c>
      <c r="AG301" s="30" t="n">
        <v>258</v>
      </c>
      <c r="AH301" s="30" t="n">
        <v>927</v>
      </c>
      <c r="AI301" s="30" t="n">
        <v>226</v>
      </c>
      <c r="AJ301" s="30" t="n">
        <v>0</v>
      </c>
      <c r="AK301" s="30" t="n">
        <v>4062</v>
      </c>
      <c r="AL301" s="30" t="n">
        <v>2545</v>
      </c>
      <c r="AM301" s="30" t="n">
        <v>39</v>
      </c>
      <c r="AN301" s="30" t="n">
        <v>677</v>
      </c>
      <c r="AO301" s="30" t="n">
        <v>466</v>
      </c>
      <c r="AP301" s="30" t="n">
        <v>2791</v>
      </c>
      <c r="AQ301" s="30" t="n">
        <v>96</v>
      </c>
      <c r="AR301" s="30" t="n">
        <v>47</v>
      </c>
      <c r="AS301" s="30" t="n">
        <v>0</v>
      </c>
      <c r="AT301" s="30" t="n">
        <v>0</v>
      </c>
      <c r="AU301" s="30"/>
      <c r="AV301" s="30" t="n">
        <v>6308</v>
      </c>
      <c r="AW301" s="30" t="n">
        <v>0</v>
      </c>
      <c r="AX301" s="30" t="n">
        <v>431</v>
      </c>
      <c r="AY301" s="264" t="n">
        <v>136861</v>
      </c>
      <c r="AZ301" s="29" t="n">
        <v>130328</v>
      </c>
      <c r="BA301" s="30" t="n">
        <v>16111</v>
      </c>
      <c r="BB301" s="30" t="n">
        <v>41587</v>
      </c>
      <c r="BC301" s="30"/>
      <c r="BD301" s="30" t="n">
        <v>160790</v>
      </c>
      <c r="BE301" s="30" t="n">
        <v>61779</v>
      </c>
      <c r="BF301" s="30" t="n">
        <v>71856</v>
      </c>
      <c r="BG301" s="30" t="n">
        <v>5714</v>
      </c>
      <c r="BH301" s="30" t="n">
        <v>16147</v>
      </c>
      <c r="BI301" s="30" t="n">
        <v>123506</v>
      </c>
      <c r="BJ301" s="30" t="n">
        <v>199590</v>
      </c>
      <c r="BK301" s="30" t="n">
        <v>16512</v>
      </c>
      <c r="BL301" s="30" t="n">
        <v>0</v>
      </c>
      <c r="BM301" s="30" t="n">
        <v>1263</v>
      </c>
      <c r="BN301" s="30" t="n">
        <v>0</v>
      </c>
      <c r="BO301" s="30" t="n">
        <v>3404</v>
      </c>
      <c r="BP301" s="30" t="n">
        <v>64</v>
      </c>
      <c r="BQ301" s="30" t="n">
        <v>694</v>
      </c>
      <c r="BR301" s="30" t="n">
        <v>0</v>
      </c>
      <c r="BS301" s="30" t="n">
        <v>0</v>
      </c>
      <c r="BT301" s="30" t="n">
        <v>1604</v>
      </c>
      <c r="BU301" s="30" t="n">
        <v>0</v>
      </c>
      <c r="BV301" s="30" t="n">
        <v>739</v>
      </c>
      <c r="BW301" s="30" t="n">
        <v>60</v>
      </c>
      <c r="BX301" s="30" t="n">
        <v>5</v>
      </c>
      <c r="BY301" s="30" t="n">
        <v>38131</v>
      </c>
      <c r="BZ301" s="30" t="n">
        <v>1421</v>
      </c>
      <c r="CA301" s="30" t="n">
        <v>1685</v>
      </c>
      <c r="CB301" s="30" t="n">
        <v>1444</v>
      </c>
      <c r="CC301" s="30" t="n">
        <v>787</v>
      </c>
      <c r="CD301" s="30" t="n">
        <v>439</v>
      </c>
      <c r="CE301" s="30" t="n">
        <v>0</v>
      </c>
      <c r="CF301" s="30" t="n">
        <v>6052</v>
      </c>
      <c r="CG301" s="30" t="n">
        <v>160</v>
      </c>
      <c r="CH301" s="30" t="n">
        <v>0</v>
      </c>
      <c r="CI301" s="30" t="n">
        <v>0</v>
      </c>
      <c r="CJ301" s="30" t="n">
        <v>2927</v>
      </c>
      <c r="CK301" s="30" t="n">
        <v>73</v>
      </c>
      <c r="CL301" s="30" t="n">
        <v>0</v>
      </c>
      <c r="CM301" s="30" t="n">
        <v>5171</v>
      </c>
      <c r="CN301" s="30" t="n">
        <v>437</v>
      </c>
      <c r="CO301" s="30" t="n">
        <v>557</v>
      </c>
      <c r="CP301" s="30" t="n">
        <v>897</v>
      </c>
      <c r="CQ301" s="30" t="n">
        <v>7973</v>
      </c>
      <c r="CR301" s="30" t="n">
        <v>11667</v>
      </c>
      <c r="CS301" s="30" t="n">
        <v>943</v>
      </c>
      <c r="CT301" s="30" t="n">
        <v>5</v>
      </c>
      <c r="CU301" s="30" t="n">
        <v>36</v>
      </c>
      <c r="CV301" s="30" t="n">
        <v>502</v>
      </c>
      <c r="CW301" s="30" t="n">
        <v>25400</v>
      </c>
      <c r="CX301" s="30" t="n">
        <v>0</v>
      </c>
      <c r="CY301" s="30" t="n">
        <v>1544</v>
      </c>
      <c r="CZ301" s="30" t="n">
        <v>203</v>
      </c>
      <c r="DA301" s="30" t="n">
        <v>0</v>
      </c>
      <c r="DB301" s="30" t="n">
        <v>23326</v>
      </c>
      <c r="DC301" s="30" t="n">
        <v>1324</v>
      </c>
      <c r="DD301" s="30" t="n">
        <v>3741</v>
      </c>
      <c r="DE301" s="30" t="n">
        <v>1311</v>
      </c>
      <c r="DF301" s="30" t="n">
        <v>3138</v>
      </c>
      <c r="DG301" s="30" t="n">
        <v>1308</v>
      </c>
      <c r="DH301" s="30" t="n">
        <v>1863</v>
      </c>
      <c r="DI301" s="30" t="n">
        <v>0</v>
      </c>
      <c r="DJ301" s="30" t="n">
        <v>0</v>
      </c>
      <c r="DK301" s="30" t="n">
        <v>0</v>
      </c>
      <c r="DL301" s="30" t="n">
        <v>0</v>
      </c>
      <c r="DM301" s="30" t="n">
        <v>690</v>
      </c>
      <c r="DN301" s="30" t="n">
        <v>130</v>
      </c>
      <c r="DO301" s="30" t="n">
        <v>0</v>
      </c>
      <c r="DP301" s="30" t="n">
        <v>0</v>
      </c>
      <c r="DQ301" s="30" t="n">
        <v>21194</v>
      </c>
      <c r="DR301" s="30" t="n">
        <v>8766</v>
      </c>
      <c r="DS301" s="30" t="n">
        <v>0</v>
      </c>
      <c r="DT301" s="264" t="n">
        <v>827408</v>
      </c>
      <c r="DU301" s="265" t="n">
        <v>964269</v>
      </c>
    </row>
    <row r="302" customFormat="false" ht="12.75" hidden="false" customHeight="false" outlineLevel="0" collapsed="false">
      <c r="R302" s="53" t="n">
        <f aca="false">SUM(AZ302:BH302)+BJ302</f>
        <v>690675</v>
      </c>
      <c r="S302" s="263" t="n">
        <v>37104</v>
      </c>
      <c r="T302" s="29" t="n">
        <v>75147</v>
      </c>
      <c r="U302" s="30" t="n">
        <v>34187</v>
      </c>
      <c r="V302" s="30" t="n">
        <v>819</v>
      </c>
      <c r="W302" s="30" t="n">
        <v>0</v>
      </c>
      <c r="X302" s="30" t="n">
        <v>1384</v>
      </c>
      <c r="Y302" s="30" t="n">
        <v>0</v>
      </c>
      <c r="Z302" s="30" t="n">
        <v>5170</v>
      </c>
      <c r="AA302" s="30" t="n">
        <v>1861</v>
      </c>
      <c r="AB302" s="30" t="n">
        <v>964</v>
      </c>
      <c r="AC302" s="30" t="n">
        <v>1557</v>
      </c>
      <c r="AD302" s="30" t="n">
        <v>16</v>
      </c>
      <c r="AE302" s="30" t="n">
        <v>467</v>
      </c>
      <c r="AF302" s="30" t="s">
        <v>54</v>
      </c>
      <c r="AG302" s="30" t="n">
        <v>0</v>
      </c>
      <c r="AH302" s="30" t="n">
        <v>1173</v>
      </c>
      <c r="AI302" s="30" t="n">
        <v>850</v>
      </c>
      <c r="AJ302" s="30" t="n">
        <v>0</v>
      </c>
      <c r="AK302" s="30" t="n">
        <v>4068</v>
      </c>
      <c r="AL302" s="30" t="n">
        <v>3649</v>
      </c>
      <c r="AM302" s="30" t="n">
        <v>37</v>
      </c>
      <c r="AN302" s="30" t="n">
        <v>562</v>
      </c>
      <c r="AO302" s="30" t="n">
        <v>240</v>
      </c>
      <c r="AP302" s="30" t="n">
        <v>2088</v>
      </c>
      <c r="AQ302" s="30" t="n">
        <v>728</v>
      </c>
      <c r="AR302" s="30" t="n">
        <v>0</v>
      </c>
      <c r="AS302" s="30" t="n">
        <v>0</v>
      </c>
      <c r="AT302" s="30" t="n">
        <v>32</v>
      </c>
      <c r="AU302" s="30"/>
      <c r="AV302" s="30" t="n">
        <v>6522</v>
      </c>
      <c r="AW302" s="30" t="n">
        <v>2000</v>
      </c>
      <c r="AX302" s="30" t="n">
        <v>0</v>
      </c>
      <c r="AY302" s="264" t="n">
        <v>109334</v>
      </c>
      <c r="AZ302" s="29" t="n">
        <v>149954</v>
      </c>
      <c r="BA302" s="30" t="n">
        <v>11659</v>
      </c>
      <c r="BB302" s="30" t="n">
        <v>55485</v>
      </c>
      <c r="BC302" s="30"/>
      <c r="BD302" s="30" t="n">
        <v>140610</v>
      </c>
      <c r="BE302" s="30" t="n">
        <v>59149</v>
      </c>
      <c r="BF302" s="30" t="n">
        <v>69491</v>
      </c>
      <c r="BG302" s="30" t="n">
        <v>4697</v>
      </c>
      <c r="BH302" s="30" t="n">
        <v>13311</v>
      </c>
      <c r="BI302" s="30" t="n">
        <v>113898</v>
      </c>
      <c r="BJ302" s="30" t="n">
        <v>186319</v>
      </c>
      <c r="BK302" s="30" t="n">
        <v>15669</v>
      </c>
      <c r="BL302" s="30" t="n">
        <v>0</v>
      </c>
      <c r="BM302" s="30" t="n">
        <v>1436</v>
      </c>
      <c r="BN302" s="30" t="n">
        <v>0</v>
      </c>
      <c r="BO302" s="30" t="n">
        <v>3067</v>
      </c>
      <c r="BP302" s="30" t="n">
        <v>78</v>
      </c>
      <c r="BQ302" s="30" t="n">
        <v>831</v>
      </c>
      <c r="BR302" s="30" t="n">
        <v>0</v>
      </c>
      <c r="BS302" s="30" t="n">
        <v>13</v>
      </c>
      <c r="BT302" s="30" t="n">
        <v>1523</v>
      </c>
      <c r="BU302" s="30" t="n">
        <v>0</v>
      </c>
      <c r="BV302" s="30" t="n">
        <v>2013</v>
      </c>
      <c r="BW302" s="30" t="n">
        <v>62</v>
      </c>
      <c r="BX302" s="30" t="n">
        <v>5</v>
      </c>
      <c r="BY302" s="30" t="n">
        <v>23640</v>
      </c>
      <c r="BZ302" s="30" t="n">
        <v>2211</v>
      </c>
      <c r="CA302" s="30" t="n">
        <v>1615</v>
      </c>
      <c r="CB302" s="30" t="n">
        <v>1812</v>
      </c>
      <c r="CC302" s="30" t="n">
        <v>875</v>
      </c>
      <c r="CD302" s="30" t="n">
        <v>279</v>
      </c>
      <c r="CE302" s="30" t="n">
        <v>0</v>
      </c>
      <c r="CF302" s="30" t="n">
        <v>7627</v>
      </c>
      <c r="CG302" s="30" t="n">
        <v>196</v>
      </c>
      <c r="CH302" s="30" t="n">
        <v>0</v>
      </c>
      <c r="CI302" s="30" t="n">
        <v>0</v>
      </c>
      <c r="CJ302" s="30" t="n">
        <v>3267</v>
      </c>
      <c r="CK302" s="30" t="n">
        <v>67</v>
      </c>
      <c r="CL302" s="30" t="n">
        <v>109</v>
      </c>
      <c r="CM302" s="30" t="n">
        <v>4621</v>
      </c>
      <c r="CN302" s="30" t="n">
        <v>395</v>
      </c>
      <c r="CO302" s="30" t="n">
        <v>128</v>
      </c>
      <c r="CP302" s="30" t="n">
        <v>73</v>
      </c>
      <c r="CQ302" s="30" t="n">
        <v>9484</v>
      </c>
      <c r="CR302" s="30" t="n">
        <v>14934</v>
      </c>
      <c r="CS302" s="30" t="n">
        <v>220</v>
      </c>
      <c r="CT302" s="30" t="n">
        <v>534</v>
      </c>
      <c r="CU302" s="30" t="n">
        <v>575</v>
      </c>
      <c r="CV302" s="30" t="n">
        <v>559</v>
      </c>
      <c r="CW302" s="30" t="n">
        <v>24483</v>
      </c>
      <c r="CX302" s="30" t="n">
        <v>0</v>
      </c>
      <c r="CY302" s="30" t="n">
        <v>1657</v>
      </c>
      <c r="CZ302" s="30" t="n">
        <v>235</v>
      </c>
      <c r="DA302" s="30" t="n">
        <v>0</v>
      </c>
      <c r="DB302" s="30" t="n">
        <v>20604</v>
      </c>
      <c r="DC302" s="30" t="n">
        <v>1383</v>
      </c>
      <c r="DD302" s="30" t="n">
        <v>4091</v>
      </c>
      <c r="DE302" s="30" t="n">
        <v>1252</v>
      </c>
      <c r="DF302" s="30" t="n">
        <v>2505</v>
      </c>
      <c r="DG302" s="30" t="n">
        <v>1250</v>
      </c>
      <c r="DH302" s="30" t="n">
        <v>1252</v>
      </c>
      <c r="DI302" s="30" t="n">
        <v>0</v>
      </c>
      <c r="DJ302" s="30" t="n">
        <v>0</v>
      </c>
      <c r="DK302" s="30" t="n">
        <v>0</v>
      </c>
      <c r="DL302" s="30" t="n">
        <v>0</v>
      </c>
      <c r="DM302" s="30" t="n">
        <v>372</v>
      </c>
      <c r="DN302" s="30" t="n">
        <v>125</v>
      </c>
      <c r="DO302" s="30" t="n">
        <v>0</v>
      </c>
      <c r="DP302" s="30" t="n">
        <v>0</v>
      </c>
      <c r="DQ302" s="30" t="n">
        <v>16978</v>
      </c>
      <c r="DR302" s="30" t="n">
        <v>12214</v>
      </c>
      <c r="DS302" s="30" t="n">
        <v>0</v>
      </c>
      <c r="DT302" s="264" t="n">
        <v>804573</v>
      </c>
      <c r="DU302" s="265" t="n">
        <v>913907</v>
      </c>
    </row>
    <row r="303" customFormat="false" ht="12.75" hidden="false" customHeight="false" outlineLevel="0" collapsed="false">
      <c r="R303" s="53" t="n">
        <f aca="false">SUM(AZ303:BH303)+BJ303</f>
        <v>600184</v>
      </c>
      <c r="S303" s="263" t="n">
        <v>37135</v>
      </c>
      <c r="T303" s="29" t="n">
        <v>87821</v>
      </c>
      <c r="U303" s="30" t="n">
        <v>31962</v>
      </c>
      <c r="V303" s="30" t="n">
        <v>785</v>
      </c>
      <c r="W303" s="30" t="n">
        <v>0</v>
      </c>
      <c r="X303" s="30" t="n">
        <v>1948</v>
      </c>
      <c r="Y303" s="30" t="n">
        <v>0</v>
      </c>
      <c r="Z303" s="30" t="n">
        <v>4312</v>
      </c>
      <c r="AA303" s="30" t="n">
        <v>2377</v>
      </c>
      <c r="AB303" s="30" t="n">
        <v>1762</v>
      </c>
      <c r="AC303" s="30" t="n">
        <v>1342</v>
      </c>
      <c r="AD303" s="30" t="n">
        <v>24</v>
      </c>
      <c r="AE303" s="30" t="n">
        <v>545</v>
      </c>
      <c r="AF303" s="30" t="s">
        <v>54</v>
      </c>
      <c r="AG303" s="30" t="n">
        <v>287</v>
      </c>
      <c r="AH303" s="30" t="n">
        <v>924</v>
      </c>
      <c r="AI303" s="30" t="n">
        <v>671</v>
      </c>
      <c r="AJ303" s="30" t="n">
        <v>0</v>
      </c>
      <c r="AK303" s="30" t="n">
        <v>3429</v>
      </c>
      <c r="AL303" s="30" t="n">
        <v>3116</v>
      </c>
      <c r="AM303" s="30" t="n">
        <v>49</v>
      </c>
      <c r="AN303" s="30" t="n">
        <v>545</v>
      </c>
      <c r="AO303" s="30" t="n">
        <v>681</v>
      </c>
      <c r="AP303" s="30" t="n">
        <v>1897</v>
      </c>
      <c r="AQ303" s="30" t="n">
        <v>993</v>
      </c>
      <c r="AR303" s="30" t="n">
        <v>0</v>
      </c>
      <c r="AS303" s="30" t="n">
        <v>0</v>
      </c>
      <c r="AT303" s="30" t="n">
        <v>0</v>
      </c>
      <c r="AU303" s="30"/>
      <c r="AV303" s="30" t="n">
        <v>6275</v>
      </c>
      <c r="AW303" s="30" t="n">
        <v>0</v>
      </c>
      <c r="AX303" s="30" t="n">
        <v>0</v>
      </c>
      <c r="AY303" s="264" t="n">
        <v>119783</v>
      </c>
      <c r="AZ303" s="29" t="n">
        <v>105306</v>
      </c>
      <c r="BA303" s="30" t="n">
        <v>21206</v>
      </c>
      <c r="BB303" s="30" t="n">
        <v>36167</v>
      </c>
      <c r="BC303" s="30"/>
      <c r="BD303" s="30" t="n">
        <v>94197</v>
      </c>
      <c r="BE303" s="30" t="n">
        <v>55582</v>
      </c>
      <c r="BF303" s="30" t="n">
        <v>61725</v>
      </c>
      <c r="BG303" s="30" t="n">
        <v>4413</v>
      </c>
      <c r="BH303" s="30" t="n">
        <v>15667</v>
      </c>
      <c r="BI303" s="30" t="n">
        <v>107713</v>
      </c>
      <c r="BJ303" s="30" t="n">
        <v>205921</v>
      </c>
      <c r="BK303" s="30" t="n">
        <v>19212</v>
      </c>
      <c r="BL303" s="30" t="n">
        <v>0</v>
      </c>
      <c r="BM303" s="30" t="n">
        <v>1401</v>
      </c>
      <c r="BN303" s="30" t="n">
        <v>0</v>
      </c>
      <c r="BO303" s="30" t="n">
        <v>4746</v>
      </c>
      <c r="BP303" s="30" t="n">
        <v>16</v>
      </c>
      <c r="BQ303" s="30" t="n">
        <v>1169</v>
      </c>
      <c r="BR303" s="30" t="n">
        <v>0</v>
      </c>
      <c r="BS303" s="30" t="n">
        <v>0</v>
      </c>
      <c r="BT303" s="30" t="n">
        <v>780</v>
      </c>
      <c r="BU303" s="30" t="n">
        <v>0</v>
      </c>
      <c r="BV303" s="30" t="n">
        <v>1093</v>
      </c>
      <c r="BW303" s="30" t="n">
        <v>155</v>
      </c>
      <c r="BX303" s="30" t="n">
        <v>5</v>
      </c>
      <c r="BY303" s="30" t="n">
        <v>30665</v>
      </c>
      <c r="BZ303" s="30" t="n">
        <v>2109</v>
      </c>
      <c r="CA303" s="30" t="n">
        <v>2400</v>
      </c>
      <c r="CB303" s="30" t="n">
        <v>76</v>
      </c>
      <c r="CC303" s="30" t="n">
        <v>1450</v>
      </c>
      <c r="CD303" s="30" t="n">
        <v>319</v>
      </c>
      <c r="CE303" s="30" t="n">
        <v>0</v>
      </c>
      <c r="CF303" s="30" t="n">
        <v>5130</v>
      </c>
      <c r="CG303" s="30" t="n">
        <v>189</v>
      </c>
      <c r="CH303" s="30" t="n">
        <v>0</v>
      </c>
      <c r="CI303" s="30" t="n">
        <v>0</v>
      </c>
      <c r="CJ303" s="30" t="n">
        <v>6998</v>
      </c>
      <c r="CK303" s="30" t="n">
        <v>47</v>
      </c>
      <c r="CL303" s="30" t="n">
        <v>708</v>
      </c>
      <c r="CM303" s="30" t="n">
        <v>5105</v>
      </c>
      <c r="CN303" s="30" t="n">
        <v>377</v>
      </c>
      <c r="CO303" s="30" t="n">
        <v>558</v>
      </c>
      <c r="CP303" s="30" t="n">
        <v>61</v>
      </c>
      <c r="CQ303" s="30" t="n">
        <v>10059</v>
      </c>
      <c r="CR303" s="30" t="n">
        <v>11876</v>
      </c>
      <c r="CS303" s="30" t="n">
        <v>200</v>
      </c>
      <c r="CT303" s="30" t="n">
        <v>1191</v>
      </c>
      <c r="CU303" s="30" t="n">
        <v>1415</v>
      </c>
      <c r="CV303" s="30" t="n">
        <v>785</v>
      </c>
      <c r="CW303" s="30" t="n">
        <v>24402</v>
      </c>
      <c r="CX303" s="30" t="n">
        <v>0</v>
      </c>
      <c r="CY303" s="30" t="n">
        <v>1844</v>
      </c>
      <c r="CZ303" s="30" t="n">
        <v>208</v>
      </c>
      <c r="DA303" s="30" t="n">
        <v>0</v>
      </c>
      <c r="DB303" s="30" t="n">
        <v>21510</v>
      </c>
      <c r="DC303" s="30" t="n">
        <v>1483</v>
      </c>
      <c r="DD303" s="30" t="n">
        <v>2483</v>
      </c>
      <c r="DE303" s="30" t="n">
        <v>1242</v>
      </c>
      <c r="DF303" s="30" t="n">
        <v>2483</v>
      </c>
      <c r="DG303" s="30" t="n">
        <v>1240</v>
      </c>
      <c r="DH303" s="30" t="n">
        <v>1242</v>
      </c>
      <c r="DI303" s="30" t="n">
        <v>0</v>
      </c>
      <c r="DJ303" s="30" t="n">
        <v>0</v>
      </c>
      <c r="DK303" s="30" t="n">
        <v>0</v>
      </c>
      <c r="DL303" s="30" t="n">
        <v>0</v>
      </c>
      <c r="DM303" s="30" t="n">
        <v>581</v>
      </c>
      <c r="DN303" s="30" t="n">
        <v>131</v>
      </c>
      <c r="DO303" s="30" t="n">
        <v>0</v>
      </c>
      <c r="DP303" s="30" t="n">
        <v>0</v>
      </c>
      <c r="DQ303" s="30" t="n">
        <v>25278</v>
      </c>
      <c r="DR303" s="30" t="n">
        <v>11499</v>
      </c>
      <c r="DS303" s="30" t="n">
        <v>0</v>
      </c>
      <c r="DT303" s="264" t="n">
        <v>707897</v>
      </c>
      <c r="DU303" s="265" t="n">
        <v>827680</v>
      </c>
    </row>
    <row r="304" customFormat="false" ht="12.75" hidden="false" customHeight="false" outlineLevel="0" collapsed="false">
      <c r="R304" s="53" t="n">
        <f aca="false">SUM(AZ304:BH304)+BJ304</f>
        <v>667824</v>
      </c>
      <c r="S304" s="18" t="n">
        <v>37165</v>
      </c>
      <c r="T304" s="29" t="n">
        <v>79660</v>
      </c>
      <c r="U304" s="30" t="n">
        <v>30661</v>
      </c>
      <c r="V304" s="30" t="n">
        <v>1974</v>
      </c>
      <c r="W304" s="30" t="n">
        <v>0</v>
      </c>
      <c r="X304" s="30" t="n">
        <v>2088</v>
      </c>
      <c r="Y304" s="30" t="n">
        <v>0</v>
      </c>
      <c r="Z304" s="30" t="n">
        <v>3516</v>
      </c>
      <c r="AA304" s="30" t="n">
        <v>1852</v>
      </c>
      <c r="AB304" s="30" t="n">
        <v>1391</v>
      </c>
      <c r="AC304" s="30" t="n">
        <v>739</v>
      </c>
      <c r="AD304" s="30" t="n">
        <v>34</v>
      </c>
      <c r="AE304" s="30" t="n">
        <v>927</v>
      </c>
      <c r="AF304" s="30" t="s">
        <v>54</v>
      </c>
      <c r="AG304" s="30" t="n">
        <v>369</v>
      </c>
      <c r="AH304" s="30" t="n">
        <v>1111</v>
      </c>
      <c r="AI304" s="30" t="n">
        <v>1019</v>
      </c>
      <c r="AJ304" s="30" t="n">
        <v>0</v>
      </c>
      <c r="AK304" s="30" t="n">
        <v>3986</v>
      </c>
      <c r="AL304" s="30" t="n">
        <v>4526</v>
      </c>
      <c r="AM304" s="30" t="n">
        <v>79</v>
      </c>
      <c r="AN304" s="30" t="n">
        <v>1204</v>
      </c>
      <c r="AO304" s="30" t="n">
        <v>92</v>
      </c>
      <c r="AP304" s="30" t="n">
        <v>1833</v>
      </c>
      <c r="AQ304" s="30" t="n">
        <v>435</v>
      </c>
      <c r="AR304" s="30" t="n">
        <v>0</v>
      </c>
      <c r="AS304" s="30" t="n">
        <v>0</v>
      </c>
      <c r="AT304" s="30" t="n">
        <v>0</v>
      </c>
      <c r="AU304" s="30"/>
      <c r="AV304" s="30" t="n">
        <v>3486</v>
      </c>
      <c r="AW304" s="30" t="n">
        <v>0</v>
      </c>
      <c r="AX304" s="30" t="n">
        <v>0</v>
      </c>
      <c r="AY304" s="264" t="n">
        <v>110321</v>
      </c>
      <c r="AZ304" s="29" t="n">
        <v>168929</v>
      </c>
      <c r="BA304" s="30" t="n">
        <v>10916</v>
      </c>
      <c r="BB304" s="30" t="n">
        <v>39347</v>
      </c>
      <c r="BC304" s="30"/>
      <c r="BD304" s="30" t="n">
        <v>59814</v>
      </c>
      <c r="BE304" s="30" t="n">
        <v>56527</v>
      </c>
      <c r="BF304" s="30" t="n">
        <v>53042</v>
      </c>
      <c r="BG304" s="30" t="n">
        <v>5098</v>
      </c>
      <c r="BH304" s="30" t="n">
        <v>10834</v>
      </c>
      <c r="BI304" s="30" t="n">
        <v>78622</v>
      </c>
      <c r="BJ304" s="30" t="n">
        <v>263317</v>
      </c>
      <c r="BK304" s="30" t="n">
        <v>48648</v>
      </c>
      <c r="BL304" s="30" t="n">
        <v>0</v>
      </c>
      <c r="BM304" s="30" t="n">
        <v>1218</v>
      </c>
      <c r="BN304" s="30" t="n">
        <v>0</v>
      </c>
      <c r="BO304" s="30" t="n">
        <v>2959</v>
      </c>
      <c r="BP304" s="30" t="n">
        <v>27</v>
      </c>
      <c r="BQ304" s="30" t="n">
        <v>797</v>
      </c>
      <c r="BR304" s="30" t="n">
        <v>0</v>
      </c>
      <c r="BS304" s="30" t="n">
        <v>0</v>
      </c>
      <c r="BT304" s="30" t="n">
        <v>0</v>
      </c>
      <c r="BU304" s="30" t="n">
        <v>0</v>
      </c>
      <c r="BV304" s="30" t="n">
        <v>489</v>
      </c>
      <c r="BW304" s="30" t="n">
        <v>184</v>
      </c>
      <c r="BX304" s="30" t="n">
        <v>5</v>
      </c>
      <c r="BY304" s="30" t="n">
        <v>26805</v>
      </c>
      <c r="BZ304" s="30" t="n">
        <v>2179</v>
      </c>
      <c r="CA304" s="30" t="n">
        <v>2261</v>
      </c>
      <c r="CB304" s="30" t="n">
        <v>71</v>
      </c>
      <c r="CC304" s="30" t="n">
        <v>1088</v>
      </c>
      <c r="CD304" s="30" t="n">
        <v>0</v>
      </c>
      <c r="CE304" s="30" t="n">
        <v>0</v>
      </c>
      <c r="CF304" s="30" t="n">
        <v>7276</v>
      </c>
      <c r="CG304" s="30" t="n">
        <v>168</v>
      </c>
      <c r="CH304" s="30" t="n">
        <v>0</v>
      </c>
      <c r="CI304" s="30" t="n">
        <v>0</v>
      </c>
      <c r="CJ304" s="30" t="n">
        <v>5653</v>
      </c>
      <c r="CK304" s="30" t="n">
        <v>140</v>
      </c>
      <c r="CL304" s="30" t="n">
        <v>0</v>
      </c>
      <c r="CM304" s="30" t="n">
        <v>5740</v>
      </c>
      <c r="CN304" s="30" t="n">
        <v>118</v>
      </c>
      <c r="CO304" s="30" t="n">
        <v>64</v>
      </c>
      <c r="CP304" s="30" t="n">
        <v>49</v>
      </c>
      <c r="CQ304" s="30" t="n">
        <v>1169</v>
      </c>
      <c r="CR304" s="30" t="n">
        <v>16456</v>
      </c>
      <c r="CS304" s="30" t="n">
        <v>49</v>
      </c>
      <c r="CT304" s="30" t="n">
        <v>125</v>
      </c>
      <c r="CU304" s="30" t="n">
        <v>1263</v>
      </c>
      <c r="CV304" s="30" t="n">
        <v>401</v>
      </c>
      <c r="CW304" s="30" t="n">
        <v>27340</v>
      </c>
      <c r="CX304" s="30" t="n">
        <v>0</v>
      </c>
      <c r="CY304" s="30" t="n">
        <v>3990</v>
      </c>
      <c r="CZ304" s="30" t="n">
        <v>9</v>
      </c>
      <c r="DA304" s="30" t="n">
        <v>0</v>
      </c>
      <c r="DB304" s="30" t="n">
        <v>26157</v>
      </c>
      <c r="DC304" s="30" t="n">
        <v>598</v>
      </c>
      <c r="DD304" s="30" t="n">
        <v>3352</v>
      </c>
      <c r="DE304" s="30" t="n">
        <v>1341</v>
      </c>
      <c r="DF304" s="30" t="n">
        <v>3349</v>
      </c>
      <c r="DG304" s="30" t="n">
        <v>1338</v>
      </c>
      <c r="DH304" s="30" t="n">
        <v>1881</v>
      </c>
      <c r="DI304" s="30" t="n">
        <v>0</v>
      </c>
      <c r="DJ304" s="30" t="n">
        <v>0</v>
      </c>
      <c r="DK304" s="30" t="n">
        <v>0</v>
      </c>
      <c r="DL304" s="30" t="n">
        <v>0</v>
      </c>
      <c r="DM304" s="30" t="n">
        <v>790</v>
      </c>
      <c r="DN304" s="30" t="n">
        <v>85</v>
      </c>
      <c r="DO304" s="30" t="n">
        <v>0</v>
      </c>
      <c r="DP304" s="30" t="n">
        <v>0</v>
      </c>
      <c r="DQ304" s="30" t="n">
        <v>65913</v>
      </c>
      <c r="DR304" s="30" t="n">
        <v>1772</v>
      </c>
      <c r="DS304" s="30" t="n">
        <v>0</v>
      </c>
      <c r="DT304" s="264" t="n">
        <v>746446</v>
      </c>
      <c r="DU304" s="265" t="n">
        <v>856767</v>
      </c>
    </row>
  </sheetData>
  <mergeCells count="4">
    <mergeCell ref="B77:C77"/>
    <mergeCell ref="D77:E77"/>
    <mergeCell ref="T280:AY280"/>
    <mergeCell ref="AZ280:DT280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6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H38" activePane="bottomRight" state="frozen"/>
      <selection pane="topLeft" activeCell="A1" activeCellId="0" sqref="A1"/>
      <selection pane="topRight" activeCell="H1" activeCellId="0" sqref="H1"/>
      <selection pane="bottomLeft" activeCell="A38" activeCellId="0" sqref="A38"/>
      <selection pane="bottomRight" activeCell="J44" activeCellId="0" sqref="J44:J4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66" width="9.14"/>
    <col collapsed="false" customWidth="true" hidden="false" outlineLevel="0" max="2" min="2" style="266" width="8.99"/>
    <col collapsed="false" customWidth="true" hidden="false" outlineLevel="0" max="3" min="3" style="266" width="8.28"/>
    <col collapsed="false" customWidth="true" hidden="false" outlineLevel="0" max="4" min="4" style="266" width="8.41"/>
    <col collapsed="false" customWidth="false" hidden="false" outlineLevel="0" max="5" min="5" style="266" width="9.14"/>
    <col collapsed="false" customWidth="true" hidden="false" outlineLevel="0" max="6" min="6" style="266" width="8.28"/>
    <col collapsed="false" customWidth="true" hidden="false" outlineLevel="0" max="7" min="7" style="266" width="8.41"/>
    <col collapsed="false" customWidth="true" hidden="false" outlineLevel="0" max="8" min="8" style="266" width="8.7"/>
    <col collapsed="false" customWidth="false" hidden="false" outlineLevel="0" max="9" min="9" style="266" width="9.14"/>
    <col collapsed="false" customWidth="true" hidden="false" outlineLevel="0" max="10" min="10" style="266" width="9.85"/>
    <col collapsed="false" customWidth="true" hidden="false" outlineLevel="0" max="11" min="11" style="266" width="8.7"/>
    <col collapsed="false" customWidth="true" hidden="false" outlineLevel="0" max="12" min="12" style="266" width="10.28"/>
    <col collapsed="false" customWidth="true" hidden="false" outlineLevel="0" max="13" min="13" style="266" width="9.56"/>
    <col collapsed="false" customWidth="true" hidden="false" outlineLevel="0" max="14" min="14" style="266" width="10.56"/>
    <col collapsed="false" customWidth="true" hidden="false" outlineLevel="0" max="16" min="15" style="266" width="9.85"/>
    <col collapsed="false" customWidth="true" hidden="false" outlineLevel="0" max="17" min="17" style="266" width="7.56"/>
    <col collapsed="false" customWidth="true" hidden="false" outlineLevel="0" max="18" min="18" style="266" width="10.56"/>
    <col collapsed="false" customWidth="true" hidden="false" outlineLevel="0" max="19" min="19" style="266" width="9.28"/>
    <col collapsed="false" customWidth="true" hidden="true" outlineLevel="0" max="20" min="20" style="266" width="9.28"/>
    <col collapsed="false" customWidth="false" hidden="false" outlineLevel="0" max="21" min="21" style="266" width="9.14"/>
    <col collapsed="false" customWidth="true" hidden="false" outlineLevel="0" max="22" min="22" style="266" width="8.28"/>
    <col collapsed="false" customWidth="false" hidden="false" outlineLevel="0" max="26" min="23" style="266" width="9.14"/>
    <col collapsed="false" customWidth="true" hidden="false" outlineLevel="0" max="27" min="27" style="266" width="9.28"/>
    <col collapsed="false" customWidth="false" hidden="false" outlineLevel="0" max="29" min="28" style="266" width="9.14"/>
    <col collapsed="false" customWidth="true" hidden="false" outlineLevel="0" max="31" min="30" style="266" width="9.28"/>
    <col collapsed="false" customWidth="false" hidden="false" outlineLevel="0" max="257" min="32" style="266" width="9.14"/>
  </cols>
  <sheetData>
    <row r="1" customFormat="false" ht="12" hidden="false" customHeight="false" outlineLevel="0" collapsed="false">
      <c r="B1" s="267" t="n">
        <f aca="true">TODAY()</f>
        <v>45926</v>
      </c>
    </row>
    <row r="2" customFormat="false" ht="12.75" hidden="false" customHeight="true" outlineLevel="0" collapsed="false">
      <c r="C2" s="268" t="s">
        <v>99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9" t="s">
        <v>109</v>
      </c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70"/>
    </row>
    <row r="3" customFormat="false" ht="12" hidden="false" customHeight="false" outlineLevel="0" collapsed="false">
      <c r="C3" s="271" t="s">
        <v>412</v>
      </c>
      <c r="D3" s="272" t="s">
        <v>413</v>
      </c>
      <c r="E3" s="272"/>
      <c r="F3" s="272" t="s">
        <v>414</v>
      </c>
      <c r="G3" s="272" t="s">
        <v>413</v>
      </c>
      <c r="H3" s="272"/>
      <c r="I3" s="39" t="s">
        <v>415</v>
      </c>
      <c r="J3" s="272" t="s">
        <v>414</v>
      </c>
      <c r="K3" s="272" t="s">
        <v>413</v>
      </c>
      <c r="L3" s="272"/>
      <c r="M3" s="272" t="s">
        <v>412</v>
      </c>
      <c r="N3" s="272" t="s">
        <v>416</v>
      </c>
      <c r="O3" s="272" t="s">
        <v>414</v>
      </c>
      <c r="P3" s="272" t="s">
        <v>413</v>
      </c>
      <c r="Q3" s="272"/>
      <c r="R3" s="272" t="s">
        <v>417</v>
      </c>
      <c r="S3" s="273" t="s">
        <v>412</v>
      </c>
      <c r="T3" s="274" t="s">
        <v>413</v>
      </c>
      <c r="U3" s="274" t="s">
        <v>413</v>
      </c>
      <c r="V3" s="274"/>
      <c r="W3" s="274" t="s">
        <v>417</v>
      </c>
      <c r="X3" s="274" t="s">
        <v>413</v>
      </c>
      <c r="Y3" s="274"/>
      <c r="Z3" s="274"/>
      <c r="AA3" s="274"/>
      <c r="AB3" s="274"/>
      <c r="AC3" s="274"/>
      <c r="AD3" s="275" t="s">
        <v>413</v>
      </c>
    </row>
    <row r="4" customFormat="false" ht="37.5" hidden="false" customHeight="true" outlineLevel="0" collapsed="false">
      <c r="C4" s="276" t="s">
        <v>418</v>
      </c>
      <c r="D4" s="277" t="s">
        <v>419</v>
      </c>
      <c r="E4" s="277" t="s">
        <v>127</v>
      </c>
      <c r="F4" s="277" t="s">
        <v>420</v>
      </c>
      <c r="G4" s="277" t="s">
        <v>421</v>
      </c>
      <c r="H4" s="277" t="s">
        <v>127</v>
      </c>
      <c r="I4" s="278" t="s">
        <v>422</v>
      </c>
      <c r="J4" s="279" t="s">
        <v>423</v>
      </c>
      <c r="K4" s="277" t="s">
        <v>424</v>
      </c>
      <c r="L4" s="277" t="s">
        <v>127</v>
      </c>
      <c r="M4" s="277" t="s">
        <v>425</v>
      </c>
      <c r="N4" s="277" t="s">
        <v>426</v>
      </c>
      <c r="O4" s="277" t="s">
        <v>427</v>
      </c>
      <c r="P4" s="277" t="s">
        <v>428</v>
      </c>
      <c r="Q4" s="277" t="s">
        <v>127</v>
      </c>
      <c r="R4" s="280" t="s">
        <v>429</v>
      </c>
      <c r="S4" s="281" t="s">
        <v>430</v>
      </c>
      <c r="T4" s="281" t="s">
        <v>431</v>
      </c>
      <c r="U4" s="281" t="s">
        <v>432</v>
      </c>
      <c r="V4" s="281" t="s">
        <v>127</v>
      </c>
      <c r="W4" s="281" t="s">
        <v>433</v>
      </c>
      <c r="X4" s="281" t="s">
        <v>434</v>
      </c>
      <c r="Y4" s="281" t="s">
        <v>127</v>
      </c>
      <c r="Z4" s="281" t="s">
        <v>145</v>
      </c>
      <c r="AA4" s="281" t="s">
        <v>435</v>
      </c>
      <c r="AB4" s="281" t="s">
        <v>436</v>
      </c>
      <c r="AC4" s="281" t="s">
        <v>127</v>
      </c>
      <c r="AD4" s="281" t="s">
        <v>214</v>
      </c>
      <c r="AE4" s="282" t="s">
        <v>437</v>
      </c>
    </row>
    <row r="5" customFormat="false" ht="11.25" hidden="true" customHeight="false" outlineLevel="0" collapsed="false">
      <c r="A5" s="283" t="n">
        <f aca="false">B6-B5</f>
        <v>31</v>
      </c>
      <c r="B5" s="284" t="n">
        <v>35551</v>
      </c>
      <c r="C5" s="285" t="e">
        <f aca="false">HLOOKUP($B5,'[4]Monthly Averages'!$A$3:$AR$22,2)</f>
        <v>#N/A</v>
      </c>
      <c r="D5" s="286" t="e">
        <f aca="false">+C5-F5</f>
        <v>#N/A</v>
      </c>
      <c r="E5" s="286"/>
      <c r="F5" s="286" t="e">
        <f aca="false">HLOOKUP($B5,'[4]Monthly Averages'!$A$3:$AR$22,5)</f>
        <v>#N/A</v>
      </c>
      <c r="G5" s="286" t="e">
        <f aca="false">+F5-J5+I5</f>
        <v>#N/A</v>
      </c>
      <c r="H5" s="286"/>
      <c r="I5" s="287" t="e">
        <f aca="false">HLOOKUP($B5,'[4]Monthly Averages'!$A$3:$AR$22,13)/A5</f>
        <v>#N/A</v>
      </c>
      <c r="J5" s="286" t="e">
        <f aca="false">HLOOKUP($B5,'[4]Monthly Averages'!$A$3:$AR$22,7)</f>
        <v>#N/A</v>
      </c>
      <c r="K5" s="286"/>
      <c r="L5" s="286"/>
      <c r="M5" s="286"/>
      <c r="N5" s="286" t="e">
        <f aca="false">HLOOKUP($B5,'[4]Monthly Averages'!$A$3:$AR$22,3)-HLOOKUP($B5,'[4]Monthly Averages'!$A$3:$AR$22,4)</f>
        <v>#N/A</v>
      </c>
      <c r="O5" s="286" t="e">
        <f aca="false">HLOOKUP($B5,'[4]Monthly Averages'!$A$3:$AR$22,10)</f>
        <v>#N/A</v>
      </c>
      <c r="P5" s="286" t="e">
        <f aca="false">+O5-R5</f>
        <v>#N/A</v>
      </c>
      <c r="Q5" s="286"/>
      <c r="R5" s="288" t="e">
        <f aca="false">HLOOKUP($B5,'[4]Monthly Averages'!$A$3:$AR$22,6)</f>
        <v>#N/A</v>
      </c>
      <c r="S5" s="289" t="n">
        <f aca="false">HLOOKUP($B5,[4]PGT_Flows!$Q$41:$BY$52,3)</f>
        <v>2255070.81038552</v>
      </c>
      <c r="T5" s="289"/>
      <c r="U5" s="289" t="n">
        <f aca="false">HLOOKUP($B5,[4]PGT_Flows!$Q$41:$BY$52,7)+HLOOKUP($B5,[4]PGT_Flows!$Q$41:$BY$52,8)+HLOOKUP($B5,[4]PGT_Flows!$Q$41:$BY$52,9)+HLOOKUP($B5,[4]PGT_Flows!$Q$41:$BY$52,11)</f>
        <v>143211.140833989</v>
      </c>
      <c r="V5" s="289"/>
      <c r="W5" s="289" t="e">
        <f aca="false">HLOOKUP($B5,'[4]Monthly Averages'!$A$3:$AR$22,3)-HLOOKUP($B5,'[4]Monthly Averages'!$A$3:$AR$22,4)</f>
        <v>#N/A</v>
      </c>
      <c r="X5" s="289" t="n">
        <f aca="false">HLOOKUP($B5,[4]PGT_Flows!$Q$41:$BY$52,2)+HLOOKUP($B5,[4]PGT_Flows!$Q$41:$BY$52,5)+HLOOKUP($B5,[4]PGT_Flows!$Q$41:$BY$52,6)</f>
        <v>51025.9323367427</v>
      </c>
      <c r="Y5" s="289"/>
      <c r="Z5" s="289"/>
      <c r="AA5" s="289"/>
      <c r="AB5" s="289"/>
      <c r="AC5" s="289"/>
      <c r="AD5" s="289" t="n">
        <f aca="false">HLOOKUP($B5,[4]PGT_Flows!$Q$41:$BY$52,4)</f>
        <v>1721085.16129032</v>
      </c>
      <c r="AE5" s="290" t="e">
        <f aca="false">HLOOKUP($B5,'[4]Monthly Averages'!$A$3:$AR$20,18)</f>
        <v>#N/A</v>
      </c>
    </row>
    <row r="6" customFormat="false" ht="11.25" hidden="true" customHeight="false" outlineLevel="0" collapsed="false">
      <c r="A6" s="283" t="n">
        <f aca="false">B7-B6</f>
        <v>30</v>
      </c>
      <c r="B6" s="291" t="n">
        <f aca="false">DATE(YEAR(B7),MONTH(B7)-1,1)</f>
        <v>35582</v>
      </c>
      <c r="C6" s="292" t="n">
        <f aca="false">HLOOKUP($B6,'[4]Monthly Averages'!$A$3:$AR$22,2)</f>
        <v>878058.0625</v>
      </c>
      <c r="D6" s="289" t="n">
        <f aca="false">+C6-F6</f>
        <v>258413.625</v>
      </c>
      <c r="E6" s="289"/>
      <c r="F6" s="289" t="n">
        <f aca="false">HLOOKUP($B6,'[4]Monthly Averages'!$A$3:$AR$22,5)</f>
        <v>619644.4375</v>
      </c>
      <c r="G6" s="289" t="n">
        <f aca="false">+F6-J6-I6</f>
        <v>349306.289583333</v>
      </c>
      <c r="H6" s="289"/>
      <c r="I6" s="293" t="n">
        <f aca="false">HLOOKUP($B6,'[4]Monthly Averages'!$A$3:$AR$22,13)/A6</f>
        <v>126254.866666667</v>
      </c>
      <c r="J6" s="289" t="n">
        <f aca="false">HLOOKUP($B6,'[4]Monthly Averages'!$A$3:$AR$22,7)</f>
        <v>144083.28125</v>
      </c>
      <c r="K6" s="289"/>
      <c r="L6" s="289"/>
      <c r="M6" s="289"/>
      <c r="N6" s="289" t="n">
        <f aca="false">HLOOKUP($B6,'[4]Monthly Averages'!$A$3:$AR$22,3)-HLOOKUP($B6,'[4]Monthly Averages'!$A$3:$AR$22,4)</f>
        <v>199596.9375</v>
      </c>
      <c r="O6" s="289" t="n">
        <f aca="false">HLOOKUP($B6,'[4]Monthly Averages'!$A$3:$AR$22,10)</f>
        <v>365282.9375</v>
      </c>
      <c r="P6" s="289" t="n">
        <f aca="false">+O6-R6</f>
        <v>204587.15625</v>
      </c>
      <c r="Q6" s="289"/>
      <c r="R6" s="294" t="n">
        <f aca="false">HLOOKUP($B6,'[4]Monthly Averages'!$A$3:$AR$22,6)</f>
        <v>160695.78125</v>
      </c>
      <c r="S6" s="289" t="n">
        <f aca="false">HLOOKUP($B6,[4]PGT_Flows!$Q$41:$BY$52,3)</f>
        <v>2248617.866203</v>
      </c>
      <c r="T6" s="289"/>
      <c r="U6" s="289" t="n">
        <f aca="false">HLOOKUP($B6,[4]PGT_Flows!$Q$41:$BY$52,7)+HLOOKUP($B6,[4]PGT_Flows!$Q$41:$BY$52,8)+HLOOKUP($B6,[4]PGT_Flows!$Q$41:$BY$52,9)+HLOOKUP($B6,[4]PGT_Flows!$Q$41:$BY$52,11)</f>
        <v>124822.666126778</v>
      </c>
      <c r="V6" s="289"/>
      <c r="W6" s="289" t="n">
        <f aca="false">HLOOKUP($B6,'[4]Monthly Averages'!$A$3:$AR$22,3)-HLOOKUP($B6,'[4]Monthly Averages'!$A$3:$AR$22,4)</f>
        <v>199596.9375</v>
      </c>
      <c r="X6" s="289" t="n">
        <f aca="false">HLOOKUP($B6,[4]PGT_Flows!$Q$41:$BY$52,2)+HLOOKUP($B6,[4]PGT_Flows!$Q$41:$BY$52,5)+HLOOKUP($B6,[4]PGT_Flows!$Q$41:$BY$52,6)</f>
        <v>50094.5078125</v>
      </c>
      <c r="Y6" s="289"/>
      <c r="Z6" s="289"/>
      <c r="AA6" s="289"/>
      <c r="AB6" s="289"/>
      <c r="AC6" s="289"/>
      <c r="AD6" s="289" t="n">
        <f aca="false">HLOOKUP($B6,[4]PGT_Flows!$Q$41:$BY$52,4)</f>
        <v>1795626.15523374</v>
      </c>
      <c r="AE6" s="290" t="n">
        <f aca="false">HLOOKUP($B6,'[4]Monthly Averages'!$A$3:$AR$20,18)</f>
        <v>12670867</v>
      </c>
    </row>
    <row r="7" customFormat="false" ht="11.25" hidden="true" customHeight="false" outlineLevel="0" collapsed="false">
      <c r="A7" s="283" t="n">
        <f aca="false">B8-B7</f>
        <v>31</v>
      </c>
      <c r="B7" s="291" t="n">
        <f aca="false">DATE(YEAR(B8),MONTH(B8)-1,1)</f>
        <v>35612</v>
      </c>
      <c r="C7" s="292" t="n">
        <f aca="false">HLOOKUP($B7,'[4]Monthly Averages'!$A$3:$AR$22,2)</f>
        <v>855273.151515152</v>
      </c>
      <c r="D7" s="289" t="n">
        <f aca="false">+C7-F7</f>
        <v>224097.606060606</v>
      </c>
      <c r="E7" s="289"/>
      <c r="F7" s="289" t="n">
        <f aca="false">HLOOKUP($B7,'[4]Monthly Averages'!$A$3:$AR$22,5)</f>
        <v>631175.545454545</v>
      </c>
      <c r="G7" s="289" t="n">
        <f aca="false">+F7-J7-I7</f>
        <v>327685.394916911</v>
      </c>
      <c r="H7" s="289"/>
      <c r="I7" s="293" t="n">
        <f aca="false">HLOOKUP($B7,'[4]Monthly Averages'!$A$3:$AR$22,13)/A7</f>
        <v>53918.4838709677</v>
      </c>
      <c r="J7" s="289" t="n">
        <f aca="false">HLOOKUP($B7,'[4]Monthly Averages'!$A$3:$AR$22,7)</f>
        <v>249571.666666667</v>
      </c>
      <c r="K7" s="289"/>
      <c r="L7" s="289"/>
      <c r="M7" s="289"/>
      <c r="N7" s="289" t="n">
        <f aca="false">HLOOKUP($B7,'[4]Monthly Averages'!$A$3:$AR$22,3)-HLOOKUP($B7,'[4]Monthly Averages'!$A$3:$AR$22,4)</f>
        <v>214966.878787879</v>
      </c>
      <c r="O7" s="289" t="n">
        <f aca="false">HLOOKUP($B7,'[4]Monthly Averages'!$A$3:$AR$22,10)</f>
        <v>495732.484848485</v>
      </c>
      <c r="P7" s="289" t="n">
        <f aca="false">+O7-R7</f>
        <v>206130.787878788</v>
      </c>
      <c r="Q7" s="289"/>
      <c r="R7" s="294" t="n">
        <f aca="false">HLOOKUP($B7,'[4]Monthly Averages'!$A$3:$AR$22,6)</f>
        <v>289601.696969697</v>
      </c>
      <c r="S7" s="289" t="n">
        <f aca="false">HLOOKUP($B7,[4]PGT_Flows!$Q$41:$BY$52,3)</f>
        <v>2286597.47230293</v>
      </c>
      <c r="T7" s="289"/>
      <c r="U7" s="289" t="n">
        <f aca="false">HLOOKUP($B7,[4]PGT_Flows!$Q$41:$BY$52,7)+HLOOKUP($B7,[4]PGT_Flows!$Q$41:$BY$52,8)+HLOOKUP($B7,[4]PGT_Flows!$Q$41:$BY$52,9)+HLOOKUP($B7,[4]PGT_Flows!$Q$41:$BY$52,11)</f>
        <v>171424.795175127</v>
      </c>
      <c r="V7" s="289"/>
      <c r="W7" s="289" t="n">
        <f aca="false">HLOOKUP($B7,'[4]Monthly Averages'!$A$3:$AR$22,3)-HLOOKUP($B7,'[4]Monthly Averages'!$A$3:$AR$22,4)</f>
        <v>214966.878787879</v>
      </c>
      <c r="X7" s="289" t="n">
        <f aca="false">HLOOKUP($B7,[4]PGT_Flows!$Q$41:$BY$52,2)+HLOOKUP($B7,[4]PGT_Flows!$Q$41:$BY$52,5)+HLOOKUP($B7,[4]PGT_Flows!$Q$41:$BY$52,6)</f>
        <v>63970.4203480788</v>
      </c>
      <c r="Y7" s="289"/>
      <c r="Z7" s="289"/>
      <c r="AA7" s="289"/>
      <c r="AB7" s="289"/>
      <c r="AC7" s="289"/>
      <c r="AD7" s="289" t="n">
        <f aca="false">HLOOKUP($B7,[4]PGT_Flows!$Q$41:$BY$52,4)</f>
        <v>1774499.33166311</v>
      </c>
      <c r="AE7" s="290" t="n">
        <f aca="false">HLOOKUP($B7,'[4]Monthly Averages'!$A$3:$AR$20,18)</f>
        <v>14342340</v>
      </c>
    </row>
    <row r="8" customFormat="false" ht="11.25" hidden="true" customHeight="false" outlineLevel="0" collapsed="false">
      <c r="A8" s="283" t="n">
        <f aca="false">B9-B8</f>
        <v>31</v>
      </c>
      <c r="B8" s="291" t="n">
        <f aca="false">DATE(YEAR(B9),MONTH(B9)-1,1)</f>
        <v>35643</v>
      </c>
      <c r="C8" s="292" t="n">
        <f aca="false">HLOOKUP($B8,'[4]Monthly Averages'!$A$3:$AR$22,2)</f>
        <v>858874.193548387</v>
      </c>
      <c r="D8" s="289" t="n">
        <f aca="false">+C8-F8</f>
        <v>226222.290322581</v>
      </c>
      <c r="E8" s="289"/>
      <c r="F8" s="289" t="n">
        <f aca="false">HLOOKUP($B8,'[4]Monthly Averages'!$A$3:$AR$22,5)</f>
        <v>632651.903225806</v>
      </c>
      <c r="G8" s="289" t="n">
        <f aca="false">+F8-J8-I8</f>
        <v>381460.709677419</v>
      </c>
      <c r="H8" s="289"/>
      <c r="I8" s="293" t="n">
        <f aca="false">HLOOKUP($B8,'[4]Monthly Averages'!$A$3:$AR$22,13)/A8</f>
        <v>-7414.38709677419</v>
      </c>
      <c r="J8" s="289" t="n">
        <f aca="false">HLOOKUP($B8,'[4]Monthly Averages'!$A$3:$AR$22,7)</f>
        <v>258605.580645161</v>
      </c>
      <c r="K8" s="289"/>
      <c r="L8" s="289"/>
      <c r="M8" s="289"/>
      <c r="N8" s="289" t="n">
        <f aca="false">HLOOKUP($B8,'[4]Monthly Averages'!$A$3:$AR$22,3)-HLOOKUP($B8,'[4]Monthly Averages'!$A$3:$AR$22,4)</f>
        <v>193352.677419355</v>
      </c>
      <c r="O8" s="289" t="n">
        <f aca="false">HLOOKUP($B8,'[4]Monthly Averages'!$A$3:$AR$22,10)</f>
        <v>460498.419354839</v>
      </c>
      <c r="P8" s="289" t="n">
        <f aca="false">+O8-R8</f>
        <v>227284.419354839</v>
      </c>
      <c r="Q8" s="289"/>
      <c r="R8" s="294" t="n">
        <f aca="false">HLOOKUP($B8,'[4]Monthly Averages'!$A$3:$AR$22,6)</f>
        <v>233214</v>
      </c>
      <c r="S8" s="289" t="n">
        <f aca="false">HLOOKUP($B8,[4]PGT_Flows!$Q$41:$BY$52,3)</f>
        <v>2407178.52624921</v>
      </c>
      <c r="T8" s="289"/>
      <c r="U8" s="289" t="n">
        <f aca="false">HLOOKUP($B8,[4]PGT_Flows!$Q$41:$BY$52,7)+HLOOKUP($B8,[4]PGT_Flows!$Q$41:$BY$52,8)+HLOOKUP($B8,[4]PGT_Flows!$Q$41:$BY$52,9)+HLOOKUP($B8,[4]PGT_Flows!$Q$41:$BY$52,11)</f>
        <v>211355.59772296</v>
      </c>
      <c r="V8" s="289"/>
      <c r="W8" s="289" t="n">
        <f aca="false">HLOOKUP($B8,'[4]Monthly Averages'!$A$3:$AR$22,3)-HLOOKUP($B8,'[4]Monthly Averages'!$A$3:$AR$22,4)</f>
        <v>193352.677419355</v>
      </c>
      <c r="X8" s="289" t="n">
        <f aca="false">HLOOKUP($B8,[4]PGT_Flows!$Q$41:$BY$52,2)+HLOOKUP($B8,[4]PGT_Flows!$Q$41:$BY$52,5)+HLOOKUP($B8,[4]PGT_Flows!$Q$41:$BY$52,6)</f>
        <v>92532.9222011385</v>
      </c>
      <c r="Y8" s="289"/>
      <c r="Z8" s="289"/>
      <c r="AA8" s="289"/>
      <c r="AB8" s="289"/>
      <c r="AC8" s="289"/>
      <c r="AD8" s="289" t="n">
        <f aca="false">HLOOKUP($B8,[4]PGT_Flows!$Q$41:$BY$52,4)</f>
        <v>1824005.53447185</v>
      </c>
      <c r="AE8" s="290" t="n">
        <f aca="false">HLOOKUP($B8,'[4]Monthly Averages'!$A$3:$AR$20,18)</f>
        <v>14112494</v>
      </c>
    </row>
    <row r="9" customFormat="false" ht="11.25" hidden="true" customHeight="false" outlineLevel="0" collapsed="false">
      <c r="A9" s="283" t="n">
        <f aca="false">B10-B9</f>
        <v>30</v>
      </c>
      <c r="B9" s="291" t="n">
        <f aca="false">DATE(YEAR(B10),MONTH(B10)-1,1)</f>
        <v>35674</v>
      </c>
      <c r="C9" s="292" t="n">
        <f aca="false">HLOOKUP($B9,'[4]Monthly Averages'!$A$3:$AR$22,2)</f>
        <v>891227.5</v>
      </c>
      <c r="D9" s="289" t="n">
        <f aca="false">+C9-F9</f>
        <v>282831.333333333</v>
      </c>
      <c r="E9" s="289"/>
      <c r="F9" s="289" t="n">
        <f aca="false">HLOOKUP($B9,'[4]Monthly Averages'!$A$3:$AR$22,5)</f>
        <v>608396.166666667</v>
      </c>
      <c r="G9" s="289" t="n">
        <f aca="false">+F9-J9-I9</f>
        <v>390894.533333333</v>
      </c>
      <c r="H9" s="289"/>
      <c r="I9" s="293" t="n">
        <f aca="false">HLOOKUP($B9,'[4]Monthly Averages'!$A$3:$AR$22,13)/A9</f>
        <v>46167.1666666667</v>
      </c>
      <c r="J9" s="289" t="n">
        <f aca="false">HLOOKUP($B9,'[4]Monthly Averages'!$A$3:$AR$22,7)</f>
        <v>171334.466666667</v>
      </c>
      <c r="K9" s="289"/>
      <c r="L9" s="289"/>
      <c r="M9" s="289"/>
      <c r="N9" s="289" t="n">
        <f aca="false">HLOOKUP($B9,'[4]Monthly Averages'!$A$3:$AR$22,3)-HLOOKUP($B9,'[4]Monthly Averages'!$A$3:$AR$22,4)</f>
        <v>173704.3</v>
      </c>
      <c r="O9" s="289" t="n">
        <f aca="false">HLOOKUP($B9,'[4]Monthly Averages'!$A$3:$AR$22,10)</f>
        <v>355403.333333333</v>
      </c>
      <c r="P9" s="289" t="n">
        <f aca="false">+O9-R9</f>
        <v>240613.7</v>
      </c>
      <c r="Q9" s="289"/>
      <c r="R9" s="294" t="n">
        <f aca="false">HLOOKUP($B9,'[4]Monthly Averages'!$A$3:$AR$22,6)</f>
        <v>114789.633333333</v>
      </c>
      <c r="S9" s="289" t="n">
        <f aca="false">HLOOKUP($B9,[4]PGT_Flows!$Q$41:$BY$52,3)</f>
        <v>2389107.22222222</v>
      </c>
      <c r="T9" s="289"/>
      <c r="U9" s="289" t="n">
        <f aca="false">HLOOKUP($B9,[4]PGT_Flows!$Q$41:$BY$52,7)+HLOOKUP($B9,[4]PGT_Flows!$Q$41:$BY$52,8)+HLOOKUP($B9,[4]PGT_Flows!$Q$41:$BY$52,9)+HLOOKUP($B9,[4]PGT_Flows!$Q$41:$BY$52,11)</f>
        <v>219262.287581699</v>
      </c>
      <c r="V9" s="289"/>
      <c r="W9" s="289" t="n">
        <f aca="false">HLOOKUP($B9,'[4]Monthly Averages'!$A$3:$AR$22,3)-HLOOKUP($B9,'[4]Monthly Averages'!$A$3:$AR$22,4)</f>
        <v>173704.3</v>
      </c>
      <c r="X9" s="289" t="n">
        <f aca="false">HLOOKUP($B9,[4]PGT_Flows!$Q$41:$BY$52,2)+HLOOKUP($B9,[4]PGT_Flows!$Q$41:$BY$52,5)+HLOOKUP($B9,[4]PGT_Flows!$Q$41:$BY$52,6)</f>
        <v>73152.8104575163</v>
      </c>
      <c r="Y9" s="289"/>
      <c r="Z9" s="289"/>
      <c r="AA9" s="289"/>
      <c r="AB9" s="289"/>
      <c r="AC9" s="289"/>
      <c r="AD9" s="289" t="n">
        <f aca="false">HLOOKUP($B9,[4]PGT_Flows!$Q$41:$BY$52,4)</f>
        <v>1831606.66666667</v>
      </c>
      <c r="AE9" s="290" t="n">
        <f aca="false">HLOOKUP($B9,'[4]Monthly Averages'!$A$3:$AR$20,18)</f>
        <v>15497509</v>
      </c>
    </row>
    <row r="10" customFormat="false" ht="11.25" hidden="true" customHeight="false" outlineLevel="0" collapsed="false">
      <c r="A10" s="283" t="n">
        <f aca="false">B11-B10</f>
        <v>31</v>
      </c>
      <c r="B10" s="295" t="n">
        <f aca="false">DATE(YEAR(B11),MONTH(B11)-1,1)</f>
        <v>35704</v>
      </c>
      <c r="C10" s="296" t="n">
        <f aca="false">HLOOKUP($B10,'[4]Monthly Averages'!$A$3:$AR$22,2)</f>
        <v>980636.1875</v>
      </c>
      <c r="D10" s="297" t="n">
        <f aca="false">+C10-F10</f>
        <v>369849.34375</v>
      </c>
      <c r="E10" s="297"/>
      <c r="F10" s="297" t="n">
        <f aca="false">HLOOKUP($B10,'[4]Monthly Averages'!$A$3:$AR$22,5)</f>
        <v>610786.84375</v>
      </c>
      <c r="G10" s="297" t="n">
        <f aca="false">+F10-J10-I10</f>
        <v>455344.572580645</v>
      </c>
      <c r="H10" s="297"/>
      <c r="I10" s="298" t="n">
        <f aca="false">HLOOKUP($B10,'[4]Monthly Averages'!$A$3:$AR$22,13)/A10</f>
        <v>-20884.3225806452</v>
      </c>
      <c r="J10" s="297" t="n">
        <f aca="false">HLOOKUP($B10,'[4]Monthly Averages'!$A$3:$AR$22,7)</f>
        <v>176326.59375</v>
      </c>
      <c r="K10" s="297"/>
      <c r="L10" s="297"/>
      <c r="M10" s="297"/>
      <c r="N10" s="297" t="n">
        <f aca="false">HLOOKUP($B10,'[4]Monthly Averages'!$A$3:$AR$22,3)-HLOOKUP($B10,'[4]Monthly Averages'!$A$3:$AR$22,4)</f>
        <v>272898.6875</v>
      </c>
      <c r="O10" s="297" t="n">
        <f aca="false">HLOOKUP($B10,'[4]Monthly Averages'!$A$3:$AR$22,10)</f>
        <v>444942.46875</v>
      </c>
      <c r="P10" s="297" t="n">
        <f aca="false">+O10-R10</f>
        <v>284645.71875</v>
      </c>
      <c r="Q10" s="297"/>
      <c r="R10" s="299" t="n">
        <f aca="false">HLOOKUP($B10,'[4]Monthly Averages'!$A$3:$AR$22,6)</f>
        <v>160296.75</v>
      </c>
      <c r="S10" s="297" t="n">
        <f aca="false">HLOOKUP($B10,[4]PGT_Flows!$Q$41:$BY$52,3)</f>
        <v>2445632.63757116</v>
      </c>
      <c r="T10" s="297"/>
      <c r="U10" s="297" t="n">
        <f aca="false">HLOOKUP($B10,[4]PGT_Flows!$Q$41:$BY$52,7)+HLOOKUP($B10,[4]PGT_Flows!$Q$41:$BY$52,8)+HLOOKUP($B10,[4]PGT_Flows!$Q$41:$BY$52,9)+HLOOKUP($B10,[4]PGT_Flows!$Q$41:$BY$52,11)</f>
        <v>225474.968651864</v>
      </c>
      <c r="V10" s="297"/>
      <c r="W10" s="297" t="n">
        <f aca="false">HLOOKUP($B10,'[4]Monthly Averages'!$A$3:$AR$22,3)-HLOOKUP($B10,'[4]Monthly Averages'!$A$3:$AR$22,4)</f>
        <v>272898.6875</v>
      </c>
      <c r="X10" s="297" t="n">
        <f aca="false">HLOOKUP($B10,[4]PGT_Flows!$Q$41:$BY$52,2)+HLOOKUP($B10,[4]PGT_Flows!$Q$41:$BY$52,5)+HLOOKUP($B10,[4]PGT_Flows!$Q$41:$BY$52,6)</f>
        <v>52305.4712207464</v>
      </c>
      <c r="Y10" s="297"/>
      <c r="Z10" s="297"/>
      <c r="AA10" s="297"/>
      <c r="AB10" s="297"/>
      <c r="AC10" s="297"/>
      <c r="AD10" s="297" t="n">
        <f aca="false">HLOOKUP($B10,[4]PGT_Flows!$Q$41:$BY$52,4)</f>
        <v>1810501.07526882</v>
      </c>
      <c r="AE10" s="300" t="n">
        <f aca="false">HLOOKUP($B10,'[4]Monthly Averages'!$A$3:$AR$20,18)</f>
        <v>14850095</v>
      </c>
    </row>
    <row r="11" customFormat="false" ht="11.25" hidden="true" customHeight="false" outlineLevel="0" collapsed="false">
      <c r="A11" s="283" t="n">
        <f aca="false">B12-B11</f>
        <v>30</v>
      </c>
      <c r="B11" s="291" t="n">
        <f aca="false">DATE(YEAR(B12),MONTH(B12)-1,1)</f>
        <v>35735</v>
      </c>
      <c r="C11" s="292" t="n">
        <f aca="false">HLOOKUP($B11,'[4]Monthly Averages'!$A$3:$AR$22,2)</f>
        <v>1004988.24242424</v>
      </c>
      <c r="D11" s="289" t="n">
        <f aca="false">+C11-F11</f>
        <v>445510.848484849</v>
      </c>
      <c r="E11" s="289"/>
      <c r="F11" s="289" t="n">
        <f aca="false">HLOOKUP($B11,'[4]Monthly Averages'!$A$3:$AR$22,5)</f>
        <v>559477.393939394</v>
      </c>
      <c r="G11" s="289" t="n">
        <f aca="false">+F11-J11-I11</f>
        <v>517401.803030303</v>
      </c>
      <c r="H11" s="289"/>
      <c r="I11" s="293" t="n">
        <f aca="false">HLOOKUP($B11,'[4]Monthly Averages'!$A$3:$AR$22,13)/A11</f>
        <v>-26027.1666666667</v>
      </c>
      <c r="J11" s="289" t="n">
        <f aca="false">HLOOKUP($B11,'[4]Monthly Averages'!$A$3:$AR$22,7)</f>
        <v>68102.7575757576</v>
      </c>
      <c r="K11" s="289"/>
      <c r="L11" s="289"/>
      <c r="M11" s="289"/>
      <c r="N11" s="289" t="n">
        <f aca="false">HLOOKUP($B11,'[4]Monthly Averages'!$A$3:$AR$22,3)-HLOOKUP($B11,'[4]Monthly Averages'!$A$3:$AR$22,4)</f>
        <v>345729.909090909</v>
      </c>
      <c r="O11" s="289" t="n">
        <f aca="false">HLOOKUP($B11,'[4]Monthly Averages'!$A$3:$AR$22,10)</f>
        <v>365711.545454545</v>
      </c>
      <c r="P11" s="289" t="n">
        <f aca="false">+O11-R11</f>
        <v>325113.363636364</v>
      </c>
      <c r="Q11" s="289"/>
      <c r="R11" s="294" t="n">
        <f aca="false">HLOOKUP($B11,'[4]Monthly Averages'!$A$3:$AR$22,6)</f>
        <v>40598.1818181818</v>
      </c>
      <c r="S11" s="289" t="n">
        <f aca="false">HLOOKUP($B11,[4]PGT_Flows!$Q$41:$BY$52,3)</f>
        <v>2543997.88823912</v>
      </c>
      <c r="T11" s="289"/>
      <c r="U11" s="289" t="n">
        <f aca="false">HLOOKUP($B11,[4]PGT_Flows!$Q$41:$BY$52,7)+HLOOKUP($B11,[4]PGT_Flows!$Q$41:$BY$52,8)+HLOOKUP($B11,[4]PGT_Flows!$Q$41:$BY$52,9)+HLOOKUP($B11,[4]PGT_Flows!$Q$41:$BY$52,11)</f>
        <v>224088.568553535</v>
      </c>
      <c r="V11" s="289"/>
      <c r="W11" s="289" t="n">
        <f aca="false">HLOOKUP($B11,'[4]Monthly Averages'!$A$3:$AR$22,3)-HLOOKUP($B11,'[4]Monthly Averages'!$A$3:$AR$22,4)</f>
        <v>345729.909090909</v>
      </c>
      <c r="X11" s="289" t="n">
        <f aca="false">HLOOKUP($B11,[4]PGT_Flows!$Q$41:$BY$52,2)+HLOOKUP($B11,[4]PGT_Flows!$Q$41:$BY$52,5)+HLOOKUP($B11,[4]PGT_Flows!$Q$41:$BY$52,6)</f>
        <v>126126.510721248</v>
      </c>
      <c r="Y11" s="289"/>
      <c r="Z11" s="289"/>
      <c r="AA11" s="289"/>
      <c r="AB11" s="289"/>
      <c r="AC11" s="289"/>
      <c r="AD11" s="289" t="n">
        <f aca="false">HLOOKUP($B11,[4]PGT_Flows!$Q$41:$BY$52,4)</f>
        <v>1742842.33268356</v>
      </c>
      <c r="AE11" s="290" t="n">
        <f aca="false">HLOOKUP($B11,'[4]Monthly Averages'!$A$3:$AR$20,18)</f>
        <v>14069280</v>
      </c>
    </row>
    <row r="12" customFormat="false" ht="11.25" hidden="true" customHeight="false" outlineLevel="0" collapsed="false">
      <c r="A12" s="283" t="n">
        <f aca="false">B13-B12</f>
        <v>31</v>
      </c>
      <c r="B12" s="291" t="n">
        <f aca="false">DATE(YEAR(B13),MONTH(B13)-1,1)</f>
        <v>35765</v>
      </c>
      <c r="C12" s="292" t="n">
        <f aca="false">HLOOKUP($B12,'[4]Monthly Averages'!$A$3:$AR$22,2)</f>
        <v>1007149.38709677</v>
      </c>
      <c r="D12" s="289" t="n">
        <f aca="false">+C12-F12</f>
        <v>556769.032258065</v>
      </c>
      <c r="E12" s="289"/>
      <c r="F12" s="289" t="n">
        <f aca="false">HLOOKUP($B12,'[4]Monthly Averages'!$A$3:$AR$22,5)</f>
        <v>450380.35483871</v>
      </c>
      <c r="G12" s="289" t="n">
        <f aca="false">+F12-J12-I12</f>
        <v>638746</v>
      </c>
      <c r="H12" s="289"/>
      <c r="I12" s="293" t="n">
        <f aca="false">HLOOKUP($B12,'[4]Monthly Averages'!$A$3:$AR$22,13)/A12</f>
        <v>-52936.8387096774</v>
      </c>
      <c r="J12" s="289" t="n">
        <f aca="false">HLOOKUP($B12,'[4]Monthly Averages'!$A$3:$AR$22,7)</f>
        <v>-135428.806451613</v>
      </c>
      <c r="K12" s="289"/>
      <c r="L12" s="289"/>
      <c r="M12" s="289"/>
      <c r="N12" s="289" t="n">
        <f aca="false">HLOOKUP($B12,'[4]Monthly Averages'!$A$3:$AR$22,3)-HLOOKUP($B12,'[4]Monthly Averages'!$A$3:$AR$22,4)</f>
        <v>457701.032258065</v>
      </c>
      <c r="O12" s="289" t="n">
        <f aca="false">HLOOKUP($B12,'[4]Monthly Averages'!$A$3:$AR$22,10)</f>
        <v>249539.096774194</v>
      </c>
      <c r="P12" s="289" t="n">
        <f aca="false">+O12-R12</f>
        <v>395887.032258065</v>
      </c>
      <c r="Q12" s="289"/>
      <c r="R12" s="294" t="n">
        <f aca="false">HLOOKUP($B12,'[4]Monthly Averages'!$A$3:$AR$22,6)</f>
        <v>-146347.935483871</v>
      </c>
      <c r="S12" s="289" t="n">
        <f aca="false">HLOOKUP($B12,[4]PGT_Flows!$Q$41:$BY$52,3)</f>
        <v>2560668.91552655</v>
      </c>
      <c r="T12" s="289"/>
      <c r="U12" s="289" t="n">
        <f aca="false">HLOOKUP($B12,[4]PGT_Flows!$Q$41:$BY$52,7)+HLOOKUP($B12,[4]PGT_Flows!$Q$41:$BY$52,8)+HLOOKUP($B12,[4]PGT_Flows!$Q$41:$BY$52,9)+HLOOKUP($B12,[4]PGT_Flows!$Q$41:$BY$52,11)</f>
        <v>264559.526798042</v>
      </c>
      <c r="V12" s="289"/>
      <c r="W12" s="289" t="n">
        <f aca="false">HLOOKUP($B12,'[4]Monthly Averages'!$A$3:$AR$22,3)-HLOOKUP($B12,'[4]Monthly Averages'!$A$3:$AR$22,4)</f>
        <v>457701.032258065</v>
      </c>
      <c r="X12" s="289" t="n">
        <f aca="false">HLOOKUP($B12,[4]PGT_Flows!$Q$41:$BY$52,2)+HLOOKUP($B12,[4]PGT_Flows!$Q$41:$BY$52,5)+HLOOKUP($B12,[4]PGT_Flows!$Q$41:$BY$52,6)</f>
        <v>153296.692607004</v>
      </c>
      <c r="Y12" s="289"/>
      <c r="Z12" s="289"/>
      <c r="AA12" s="289"/>
      <c r="AB12" s="289"/>
      <c r="AC12" s="289"/>
      <c r="AD12" s="289" t="n">
        <f aca="false">HLOOKUP($B12,[4]PGT_Flows!$Q$41:$BY$52,4)</f>
        <v>1581043.08397138</v>
      </c>
      <c r="AE12" s="290" t="n">
        <f aca="false">HLOOKUP($B12,'[4]Monthly Averages'!$A$3:$AR$20,18)</f>
        <v>12428238</v>
      </c>
    </row>
    <row r="13" customFormat="false" ht="11.25" hidden="true" customHeight="false" outlineLevel="0" collapsed="false">
      <c r="A13" s="283" t="n">
        <f aca="false">B14-B13</f>
        <v>31</v>
      </c>
      <c r="B13" s="291" t="n">
        <f aca="false">DATE(YEAR(B14),MONTH(B14)-1,1)</f>
        <v>35796</v>
      </c>
      <c r="C13" s="292" t="n">
        <f aca="false">HLOOKUP($B13,'[4]Monthly Averages'!$A$3:$AR$22,2)</f>
        <v>957008.193548387</v>
      </c>
      <c r="D13" s="289" t="n">
        <f aca="false">+C13-F13</f>
        <v>555040.419354839</v>
      </c>
      <c r="E13" s="289"/>
      <c r="F13" s="289" t="n">
        <f aca="false">HLOOKUP($B13,'[4]Monthly Averages'!$A$3:$AR$22,5)</f>
        <v>401967.774193548</v>
      </c>
      <c r="G13" s="289" t="n">
        <f aca="false">+F13-J13-I13</f>
        <v>659515.806451613</v>
      </c>
      <c r="H13" s="289"/>
      <c r="I13" s="293" t="n">
        <f aca="false">HLOOKUP($B13,'[4]Monthly Averages'!$A$3:$AR$22,13)/A13</f>
        <v>-32596.6774193548</v>
      </c>
      <c r="J13" s="289" t="n">
        <f aca="false">HLOOKUP($B13,'[4]Monthly Averages'!$A$3:$AR$22,7)</f>
        <v>-224951.35483871</v>
      </c>
      <c r="K13" s="289"/>
      <c r="L13" s="289"/>
      <c r="M13" s="289"/>
      <c r="N13" s="289" t="n">
        <f aca="false">HLOOKUP($B13,'[4]Monthly Averages'!$A$3:$AR$22,3)-HLOOKUP($B13,'[4]Monthly Averages'!$A$3:$AR$22,4)</f>
        <v>471251.290322581</v>
      </c>
      <c r="O13" s="289" t="n">
        <f aca="false">HLOOKUP($B13,'[4]Monthly Averages'!$A$3:$AR$22,10)</f>
        <v>142643.741935484</v>
      </c>
      <c r="P13" s="289" t="n">
        <f aca="false">+O13-R13</f>
        <v>354388.161290323</v>
      </c>
      <c r="Q13" s="289"/>
      <c r="R13" s="294" t="n">
        <f aca="false">HLOOKUP($B13,'[4]Monthly Averages'!$A$3:$AR$22,6)</f>
        <v>-211744.419354839</v>
      </c>
      <c r="S13" s="289" t="n">
        <f aca="false">HLOOKUP($B13,[4]PGT_Flows!$Q$41:$BY$52,3)</f>
        <v>2552613.06042885</v>
      </c>
      <c r="T13" s="289"/>
      <c r="U13" s="289" t="n">
        <f aca="false">HLOOKUP($B13,[4]PGT_Flows!$Q$41:$BY$52,7)+HLOOKUP($B13,[4]PGT_Flows!$Q$41:$BY$52,8)+HLOOKUP($B13,[4]PGT_Flows!$Q$41:$BY$52,9)+HLOOKUP($B13,[4]PGT_Flows!$Q$41:$BY$52,11)</f>
        <v>250230.239577438</v>
      </c>
      <c r="V13" s="289"/>
      <c r="W13" s="289" t="n">
        <f aca="false">HLOOKUP($B13,'[4]Monthly Averages'!$A$3:$AR$22,3)-HLOOKUP($B13,'[4]Monthly Averages'!$A$3:$AR$22,4)</f>
        <v>471251.290322581</v>
      </c>
      <c r="X13" s="289" t="n">
        <f aca="false">HLOOKUP($B13,[4]PGT_Flows!$Q$41:$BY$52,2)+HLOOKUP($B13,[4]PGT_Flows!$Q$41:$BY$52,5)+HLOOKUP($B13,[4]PGT_Flows!$Q$41:$BY$52,6)</f>
        <v>143798.056970383</v>
      </c>
      <c r="Y13" s="289"/>
      <c r="Z13" s="289"/>
      <c r="AA13" s="289"/>
      <c r="AB13" s="289"/>
      <c r="AC13" s="289"/>
      <c r="AD13" s="289" t="n">
        <f aca="false">HLOOKUP($B13,[4]PGT_Flows!$Q$41:$BY$52,4)</f>
        <v>1566282.9340376</v>
      </c>
      <c r="AE13" s="290" t="n">
        <f aca="false">HLOOKUP($B13,'[4]Monthly Averages'!$A$3:$AR$20,18)</f>
        <v>11417741</v>
      </c>
    </row>
    <row r="14" customFormat="false" ht="11.25" hidden="true" customHeight="false" outlineLevel="0" collapsed="false">
      <c r="A14" s="283" t="n">
        <f aca="false">B15-B14</f>
        <v>28</v>
      </c>
      <c r="B14" s="291" t="n">
        <f aca="false">DATE(YEAR(B15),MONTH(B15)-1,1)</f>
        <v>35827</v>
      </c>
      <c r="C14" s="292" t="n">
        <f aca="false">HLOOKUP($B14,'[4]Monthly Averages'!$A$3:$AR$22,2)</f>
        <v>1032232.14285714</v>
      </c>
      <c r="D14" s="289" t="n">
        <f aca="false">+C14-F14</f>
        <v>480184.285714286</v>
      </c>
      <c r="E14" s="289"/>
      <c r="F14" s="289" t="n">
        <f aca="false">HLOOKUP($B14,'[4]Monthly Averages'!$A$3:$AR$22,5)</f>
        <v>552047.857142857</v>
      </c>
      <c r="G14" s="289" t="n">
        <f aca="false">+F14-J14-I14</f>
        <v>540138.75</v>
      </c>
      <c r="H14" s="289"/>
      <c r="I14" s="293" t="n">
        <f aca="false">HLOOKUP($B14,'[4]Monthly Averages'!$A$3:$AR$22,13)/A14</f>
        <v>-92782.8571428571</v>
      </c>
      <c r="J14" s="289" t="n">
        <f aca="false">HLOOKUP($B14,'[4]Monthly Averages'!$A$3:$AR$22,7)</f>
        <v>104691.964285714</v>
      </c>
      <c r="K14" s="289"/>
      <c r="L14" s="289"/>
      <c r="M14" s="289"/>
      <c r="N14" s="289" t="n">
        <f aca="false">HLOOKUP($B14,'[4]Monthly Averages'!$A$3:$AR$22,3)-HLOOKUP($B14,'[4]Monthly Averages'!$A$3:$AR$22,4)</f>
        <v>387419</v>
      </c>
      <c r="O14" s="289" t="n">
        <f aca="false">HLOOKUP($B14,'[4]Monthly Averages'!$A$3:$AR$22,10)</f>
        <v>452341.785714286</v>
      </c>
      <c r="P14" s="289" t="n">
        <f aca="false">+O14-R14</f>
        <v>363222.178571429</v>
      </c>
      <c r="Q14" s="289"/>
      <c r="R14" s="294" t="n">
        <f aca="false">HLOOKUP($B14,'[4]Monthly Averages'!$A$3:$AR$22,6)</f>
        <v>89119.6071428571</v>
      </c>
      <c r="S14" s="289" t="n">
        <f aca="false">HLOOKUP($B14,[4]PGT_Flows!$Q$41:$BY$52,3)</f>
        <v>2575142.26538569</v>
      </c>
      <c r="T14" s="289"/>
      <c r="U14" s="289" t="n">
        <f aca="false">HLOOKUP($B14,[4]PGT_Flows!$Q$41:$BY$52,7)+HLOOKUP($B14,[4]PGT_Flows!$Q$41:$BY$52,8)+HLOOKUP($B14,[4]PGT_Flows!$Q$41:$BY$52,9)+HLOOKUP($B14,[4]PGT_Flows!$Q$41:$BY$52,11)</f>
        <v>242938.8053467</v>
      </c>
      <c r="V14" s="289"/>
      <c r="W14" s="289" t="n">
        <f aca="false">HLOOKUP($B14,'[4]Monthly Averages'!$A$3:$AR$22,3)-HLOOKUP($B14,'[4]Monthly Averages'!$A$3:$AR$22,4)</f>
        <v>387419</v>
      </c>
      <c r="X14" s="289" t="n">
        <f aca="false">HLOOKUP($B14,[4]PGT_Flows!$Q$41:$BY$52,2)+HLOOKUP($B14,[4]PGT_Flows!$Q$41:$BY$52,5)+HLOOKUP($B14,[4]PGT_Flows!$Q$41:$BY$52,6)</f>
        <v>119886.800334169</v>
      </c>
      <c r="Y14" s="289"/>
      <c r="Z14" s="289"/>
      <c r="AA14" s="289"/>
      <c r="AB14" s="289"/>
      <c r="AC14" s="289"/>
      <c r="AD14" s="289" t="n">
        <f aca="false">HLOOKUP($B14,[4]PGT_Flows!$Q$41:$BY$52,4)</f>
        <v>1714796.679198</v>
      </c>
      <c r="AE14" s="290" t="n">
        <f aca="false">HLOOKUP($B14,'[4]Monthly Averages'!$A$3:$AR$20,18)</f>
        <v>8819821</v>
      </c>
    </row>
    <row r="15" customFormat="false" ht="11.25" hidden="true" customHeight="false" outlineLevel="0" collapsed="false">
      <c r="A15" s="283" t="n">
        <f aca="false">B16-B15</f>
        <v>31</v>
      </c>
      <c r="B15" s="295" t="n">
        <f aca="false">DATE(YEAR(B16),MONTH(B16)-1,1)</f>
        <v>35855</v>
      </c>
      <c r="C15" s="296" t="n">
        <f aca="false">HLOOKUP($B15,'[4]Monthly Averages'!$A$3:$AR$22,2)</f>
        <v>987495.78125</v>
      </c>
      <c r="D15" s="297" t="n">
        <f aca="false">+C15-F15</f>
        <v>458685.90625</v>
      </c>
      <c r="E15" s="297"/>
      <c r="F15" s="297" t="n">
        <f aca="false">HLOOKUP($B15,'[4]Monthly Averages'!$A$3:$AR$22,5)</f>
        <v>528809.875</v>
      </c>
      <c r="G15" s="297" t="n">
        <f aca="false">+F15-J15-I15</f>
        <v>531248.192540323</v>
      </c>
      <c r="H15" s="297"/>
      <c r="I15" s="298" t="n">
        <f aca="false">HLOOKUP($B15,'[4]Monthly Averages'!$A$3:$AR$22,13)/A15</f>
        <v>-132820.161290323</v>
      </c>
      <c r="J15" s="297" t="n">
        <f aca="false">HLOOKUP($B15,'[4]Monthly Averages'!$A$3:$AR$22,7)</f>
        <v>130381.84375</v>
      </c>
      <c r="K15" s="297"/>
      <c r="L15" s="297"/>
      <c r="M15" s="297"/>
      <c r="N15" s="297" t="n">
        <f aca="false">HLOOKUP($B15,'[4]Monthly Averages'!$A$3:$AR$22,3)-HLOOKUP($B15,'[4]Monthly Averages'!$A$3:$AR$22,4)</f>
        <v>313294.09375</v>
      </c>
      <c r="O15" s="297" t="n">
        <f aca="false">HLOOKUP($B15,'[4]Monthly Averages'!$A$3:$AR$22,10)</f>
        <v>435132.1875</v>
      </c>
      <c r="P15" s="297" t="n">
        <f aca="false">+O15-R15</f>
        <v>310117.125</v>
      </c>
      <c r="Q15" s="297"/>
      <c r="R15" s="299" t="n">
        <f aca="false">HLOOKUP($B15,'[4]Monthly Averages'!$A$3:$AR$22,6)</f>
        <v>125015.0625</v>
      </c>
      <c r="S15" s="297" t="n">
        <f aca="false">HLOOKUP($B15,[4]PGT_Flows!$Q$41:$BY$52,3)</f>
        <v>2589499.02534113</v>
      </c>
      <c r="T15" s="297"/>
      <c r="U15" s="297" t="n">
        <f aca="false">HLOOKUP($B15,[4]PGT_Flows!$Q$41:$BY$52,7)+HLOOKUP($B15,[4]PGT_Flows!$Q$41:$BY$52,8)+HLOOKUP($B15,[4]PGT_Flows!$Q$41:$BY$52,9)+HLOOKUP($B15,[4]PGT_Flows!$Q$41:$BY$52,11)</f>
        <v>235483.116393133</v>
      </c>
      <c r="V15" s="297"/>
      <c r="W15" s="297" t="n">
        <f aca="false">HLOOKUP($B15,'[4]Monthly Averages'!$A$3:$AR$22,3)-HLOOKUP($B15,'[4]Monthly Averages'!$A$3:$AR$22,4)</f>
        <v>313294.09375</v>
      </c>
      <c r="X15" s="297" t="n">
        <f aca="false">HLOOKUP($B15,[4]PGT_Flows!$Q$41:$BY$52,2)+HLOOKUP($B15,[4]PGT_Flows!$Q$41:$BY$52,5)+HLOOKUP($B15,[4]PGT_Flows!$Q$41:$BY$52,6)</f>
        <v>115821.668867509</v>
      </c>
      <c r="Y15" s="297"/>
      <c r="Z15" s="297"/>
      <c r="AA15" s="297"/>
      <c r="AB15" s="297"/>
      <c r="AC15" s="297"/>
      <c r="AD15" s="297" t="n">
        <f aca="false">HLOOKUP($B15,[4]PGT_Flows!$Q$41:$BY$52,4)</f>
        <v>1814070.83569138</v>
      </c>
      <c r="AE15" s="300" t="n">
        <f aca="false">HLOOKUP($B15,'[4]Monthly Averages'!$A$3:$AR$20,18)</f>
        <v>4702396</v>
      </c>
    </row>
    <row r="16" customFormat="false" ht="11.25" hidden="true" customHeight="false" outlineLevel="0" collapsed="false">
      <c r="A16" s="283" t="n">
        <f aca="false">B17-B16</f>
        <v>30</v>
      </c>
      <c r="B16" s="291" t="n">
        <f aca="false">DATE(YEAR(B17),MONTH(B17)-1,1)</f>
        <v>35886</v>
      </c>
      <c r="C16" s="292" t="n">
        <f aca="false">HLOOKUP($B16,'[4]Monthly Averages'!$A$3:$AR$22,2)</f>
        <v>970074.133333333</v>
      </c>
      <c r="D16" s="289" t="n">
        <f aca="false">+C16-F16</f>
        <v>396740</v>
      </c>
      <c r="E16" s="289"/>
      <c r="F16" s="289" t="n">
        <f aca="false">HLOOKUP($B16,'[4]Monthly Averages'!$A$3:$AR$22,5)</f>
        <v>573334.133333333</v>
      </c>
      <c r="G16" s="289" t="n">
        <f aca="false">+F16-J16-I16</f>
        <v>476660.733333333</v>
      </c>
      <c r="H16" s="289"/>
      <c r="I16" s="293" t="n">
        <f aca="false">HLOOKUP($B16,'[4]Monthly Averages'!$A$3:$AR$22,13)/A16</f>
        <v>-24389.0333333333</v>
      </c>
      <c r="J16" s="289" t="n">
        <f aca="false">HLOOKUP($B16,'[4]Monthly Averages'!$A$3:$AR$22,7)</f>
        <v>121062.433333333</v>
      </c>
      <c r="K16" s="289"/>
      <c r="L16" s="289"/>
      <c r="M16" s="289"/>
      <c r="N16" s="289" t="n">
        <f aca="false">HLOOKUP($B16,'[4]Monthly Averages'!$A$3:$AR$22,3)-HLOOKUP($B16,'[4]Monthly Averages'!$A$3:$AR$22,4)</f>
        <v>283290.3</v>
      </c>
      <c r="O16" s="289" t="n">
        <f aca="false">HLOOKUP($B16,'[4]Monthly Averages'!$A$3:$AR$22,10)</f>
        <v>415932.866666667</v>
      </c>
      <c r="P16" s="289" t="n">
        <f aca="false">+O16-R16</f>
        <v>284890.633333333</v>
      </c>
      <c r="Q16" s="289"/>
      <c r="R16" s="294" t="n">
        <f aca="false">HLOOKUP($B16,'[4]Monthly Averages'!$A$3:$AR$22,6)</f>
        <v>131042.233333333</v>
      </c>
      <c r="S16" s="289" t="n">
        <f aca="false">HLOOKUP($B16,[4]PGT_Flows!$Q$41:$BY$52,3)</f>
        <v>2526886.25730994</v>
      </c>
      <c r="T16" s="289"/>
      <c r="U16" s="289" t="n">
        <f aca="false">HLOOKUP($B16,[4]PGT_Flows!$Q$41:$BY$52,7)+HLOOKUP($B16,[4]PGT_Flows!$Q$41:$BY$52,8)+HLOOKUP($B16,[4]PGT_Flows!$Q$41:$BY$52,9)+HLOOKUP($B16,[4]PGT_Flows!$Q$41:$BY$52,11)</f>
        <v>223829.012345679</v>
      </c>
      <c r="V16" s="289"/>
      <c r="W16" s="289" t="n">
        <f aca="false">HLOOKUP($B16,'[4]Monthly Averages'!$A$3:$AR$22,3)-HLOOKUP($B16,'[4]Monthly Averages'!$A$3:$AR$22,4)</f>
        <v>283290.3</v>
      </c>
      <c r="X16" s="289" t="n">
        <f aca="false">HLOOKUP($B16,[4]PGT_Flows!$Q$41:$BY$52,2)+HLOOKUP($B16,[4]PGT_Flows!$Q$41:$BY$52,5)+HLOOKUP($B16,[4]PGT_Flows!$Q$41:$BY$52,6)</f>
        <v>109982.521117609</v>
      </c>
      <c r="Y16" s="289"/>
      <c r="Z16" s="289"/>
      <c r="AA16" s="289"/>
      <c r="AB16" s="289"/>
      <c r="AC16" s="289"/>
      <c r="AD16" s="289" t="n">
        <f aca="false">HLOOKUP($B16,[4]PGT_Flows!$Q$41:$BY$52,4)</f>
        <v>1805805.75048733</v>
      </c>
      <c r="AE16" s="290" t="n">
        <f aca="false">HLOOKUP($B16,'[4]Monthly Averages'!$A$3:$AR$20,18)</f>
        <v>3970725</v>
      </c>
    </row>
    <row r="17" customFormat="false" ht="11.25" hidden="true" customHeight="false" outlineLevel="0" collapsed="false">
      <c r="A17" s="283" t="n">
        <f aca="false">B18-B17</f>
        <v>31</v>
      </c>
      <c r="B17" s="291" t="n">
        <f aca="false">DATE(YEAR(B18),MONTH(B18)-1,1)</f>
        <v>35916</v>
      </c>
      <c r="C17" s="292" t="n">
        <f aca="false">HLOOKUP($B17,'[4]Monthly Averages'!$A$3:$AR$22,2)</f>
        <v>938892.625</v>
      </c>
      <c r="D17" s="289" t="n">
        <f aca="false">+C17-F17</f>
        <v>295545.90625</v>
      </c>
      <c r="E17" s="289"/>
      <c r="F17" s="289" t="n">
        <f aca="false">HLOOKUP($B17,'[4]Monthly Averages'!$A$3:$AR$22,5)</f>
        <v>643346.71875</v>
      </c>
      <c r="G17" s="289" t="n">
        <f aca="false">+F17-J17-I17</f>
        <v>400997.944556452</v>
      </c>
      <c r="H17" s="289"/>
      <c r="I17" s="293" t="n">
        <f aca="false">HLOOKUP($B17,'[4]Monthly Averages'!$A$3:$AR$22,13)/A17</f>
        <v>100420.774193548</v>
      </c>
      <c r="J17" s="289" t="n">
        <f aca="false">HLOOKUP($B17,'[4]Monthly Averages'!$A$3:$AR$22,7)</f>
        <v>141928</v>
      </c>
      <c r="K17" s="289"/>
      <c r="L17" s="289"/>
      <c r="M17" s="289"/>
      <c r="N17" s="289" t="n">
        <f aca="false">HLOOKUP($B17,'[4]Monthly Averages'!$A$3:$AR$22,3)-HLOOKUP($B17,'[4]Monthly Averages'!$A$3:$AR$22,4)</f>
        <v>329347.1875</v>
      </c>
      <c r="O17" s="289" t="n">
        <f aca="false">HLOOKUP($B17,'[4]Monthly Averages'!$A$3:$AR$22,10)</f>
        <v>471558.75</v>
      </c>
      <c r="P17" s="289" t="n">
        <f aca="false">+O17-R17</f>
        <v>242190.71875</v>
      </c>
      <c r="Q17" s="289"/>
      <c r="R17" s="294" t="n">
        <f aca="false">HLOOKUP($B17,'[4]Monthly Averages'!$A$3:$AR$22,6)</f>
        <v>229368.03125</v>
      </c>
      <c r="S17" s="289" t="n">
        <f aca="false">HLOOKUP($B17,[4]PGT_Flows!$Q$41:$BY$52,3)</f>
        <v>2380697.76142866</v>
      </c>
      <c r="T17" s="289"/>
      <c r="U17" s="289" t="n">
        <f aca="false">HLOOKUP($B17,[4]PGT_Flows!$Q$41:$BY$52,7)+HLOOKUP($B17,[4]PGT_Flows!$Q$41:$BY$52,8)+HLOOKUP($B17,[4]PGT_Flows!$Q$41:$BY$52,9)+HLOOKUP($B17,[4]PGT_Flows!$Q$41:$BY$52,11)</f>
        <v>193522.764407567</v>
      </c>
      <c r="V17" s="289"/>
      <c r="W17" s="289" t="n">
        <f aca="false">HLOOKUP($B17,'[4]Monthly Averages'!$A$3:$AR$22,3)-HLOOKUP($B17,'[4]Monthly Averages'!$A$3:$AR$22,4)</f>
        <v>329347.1875</v>
      </c>
      <c r="X17" s="289" t="n">
        <f aca="false">HLOOKUP($B17,[4]PGT_Flows!$Q$41:$BY$52,2)+HLOOKUP($B17,[4]PGT_Flows!$Q$41:$BY$52,5)+HLOOKUP($B17,[4]PGT_Flows!$Q$41:$BY$52,6)</f>
        <v>74296.0447714268</v>
      </c>
      <c r="Y17" s="289"/>
      <c r="Z17" s="289"/>
      <c r="AA17" s="289"/>
      <c r="AB17" s="289"/>
      <c r="AC17" s="289"/>
      <c r="AD17" s="289" t="n">
        <f aca="false">HLOOKUP($B17,[4]PGT_Flows!$Q$41:$BY$52,4)</f>
        <v>1736943.24970131</v>
      </c>
      <c r="AE17" s="290" t="n">
        <f aca="false">HLOOKUP($B17,'[4]Monthly Averages'!$A$3:$AR$20,18)</f>
        <v>7083769</v>
      </c>
    </row>
    <row r="18" customFormat="false" ht="11.25" hidden="true" customHeight="false" outlineLevel="0" collapsed="false">
      <c r="A18" s="283" t="n">
        <f aca="false">B19-B18</f>
        <v>30</v>
      </c>
      <c r="B18" s="291" t="n">
        <f aca="false">DATE(YEAR(B19),MONTH(B19)-1,1)</f>
        <v>35947</v>
      </c>
      <c r="C18" s="292" t="n">
        <f aca="false">HLOOKUP($B18,'[4]Monthly Averages'!$A$3:$AR$22,2)</f>
        <v>925639.533333333</v>
      </c>
      <c r="D18" s="289" t="n">
        <f aca="false">+C18-F18</f>
        <v>256696.8</v>
      </c>
      <c r="E18" s="289"/>
      <c r="F18" s="289" t="n">
        <f aca="false">HLOOKUP($B18,'[4]Monthly Averages'!$A$3:$AR$22,5)</f>
        <v>668942.733333333</v>
      </c>
      <c r="G18" s="289" t="n">
        <f aca="false">+F18-J18-I18</f>
        <v>401115.466666667</v>
      </c>
      <c r="H18" s="289"/>
      <c r="I18" s="293" t="n">
        <f aca="false">HLOOKUP($B18,'[4]Monthly Averages'!$A$3:$AR$22,13)/A18</f>
        <v>132196.733333333</v>
      </c>
      <c r="J18" s="289" t="n">
        <f aca="false">HLOOKUP($B18,'[4]Monthly Averages'!$A$3:$AR$22,7)</f>
        <v>135630.533333333</v>
      </c>
      <c r="K18" s="289"/>
      <c r="L18" s="289"/>
      <c r="M18" s="289"/>
      <c r="N18" s="289" t="n">
        <f aca="false">HLOOKUP($B18,'[4]Monthly Averages'!$A$3:$AR$22,3)-HLOOKUP($B18,'[4]Monthly Averages'!$A$3:$AR$22,4)</f>
        <v>304621.8</v>
      </c>
      <c r="O18" s="289" t="n">
        <f aca="false">HLOOKUP($B18,'[4]Monthly Averages'!$A$3:$AR$22,10)</f>
        <v>449592.866666667</v>
      </c>
      <c r="P18" s="289" t="n">
        <f aca="false">+O18-R18</f>
        <v>223820.233333333</v>
      </c>
      <c r="Q18" s="289"/>
      <c r="R18" s="294" t="n">
        <f aca="false">HLOOKUP($B18,'[4]Monthly Averages'!$A$3:$AR$22,6)</f>
        <v>225772.633333333</v>
      </c>
      <c r="S18" s="289" t="n">
        <f aca="false">HLOOKUP($B18,[4]PGT_Flows!$Q$41:$BY$52,3)</f>
        <v>2416840.82360571</v>
      </c>
      <c r="T18" s="289"/>
      <c r="U18" s="289" t="n">
        <f aca="false">HLOOKUP($B18,[4]PGT_Flows!$Q$41:$BY$52,7)+HLOOKUP($B18,[4]PGT_Flows!$Q$41:$BY$52,8)+HLOOKUP($B18,[4]PGT_Flows!$Q$41:$BY$52,9)+HLOOKUP($B18,[4]PGT_Flows!$Q$41:$BY$52,11)</f>
        <v>213449.605459101</v>
      </c>
      <c r="V18" s="289"/>
      <c r="W18" s="289" t="n">
        <f aca="false">HLOOKUP($B18,'[4]Monthly Averages'!$A$3:$AR$22,3)-HLOOKUP($B18,'[4]Monthly Averages'!$A$3:$AR$22,4)</f>
        <v>304621.8</v>
      </c>
      <c r="X18" s="289" t="n">
        <f aca="false">HLOOKUP($B18,[4]PGT_Flows!$Q$41:$BY$52,2)+HLOOKUP($B18,[4]PGT_Flows!$Q$41:$BY$52,5)+HLOOKUP($B18,[4]PGT_Flows!$Q$41:$BY$52,6)</f>
        <v>64159.4682230869</v>
      </c>
      <c r="Y18" s="289"/>
      <c r="Z18" s="289"/>
      <c r="AA18" s="289"/>
      <c r="AB18" s="289"/>
      <c r="AC18" s="289"/>
      <c r="AD18" s="289" t="n">
        <f aca="false">HLOOKUP($B18,[4]PGT_Flows!$Q$41:$BY$52,4)</f>
        <v>1805338.0998703</v>
      </c>
      <c r="AE18" s="290" t="n">
        <f aca="false">HLOOKUP($B18,'[4]Monthly Averages'!$A$3:$AR$20,18)</f>
        <v>11049671</v>
      </c>
    </row>
    <row r="19" customFormat="false" ht="11.25" hidden="true" customHeight="false" outlineLevel="0" collapsed="false">
      <c r="A19" s="283" t="n">
        <f aca="false">B20-B19</f>
        <v>31</v>
      </c>
      <c r="B19" s="291" t="n">
        <f aca="false">DATE(YEAR(B20),MONTH(B20)-1,1)</f>
        <v>35977</v>
      </c>
      <c r="C19" s="292" t="n">
        <f aca="false">HLOOKUP($B19,'[4]Monthly Averages'!$A$3:$AR$22,2)</f>
        <v>886099.363636364</v>
      </c>
      <c r="D19" s="289" t="n">
        <f aca="false">+C19-F19</f>
        <v>238402.757575758</v>
      </c>
      <c r="E19" s="289"/>
      <c r="F19" s="289" t="n">
        <f aca="false">HLOOKUP($B19,'[4]Monthly Averages'!$A$3:$AR$22,5)</f>
        <v>647696.606060606</v>
      </c>
      <c r="G19" s="289" t="n">
        <f aca="false">+F19-J19-I19</f>
        <v>428289.272727273</v>
      </c>
      <c r="H19" s="289"/>
      <c r="I19" s="293" t="n">
        <f aca="false">HLOOKUP($B19,'[4]Monthly Averages'!$A$3:$AR$22,13)/A19</f>
        <v>52448</v>
      </c>
      <c r="J19" s="289" t="n">
        <f aca="false">HLOOKUP($B19,'[4]Monthly Averages'!$A$3:$AR$22,7)</f>
        <v>166959.333333333</v>
      </c>
      <c r="K19" s="289"/>
      <c r="L19" s="289"/>
      <c r="M19" s="289"/>
      <c r="N19" s="289" t="n">
        <f aca="false">HLOOKUP($B19,'[4]Monthly Averages'!$A$3:$AR$22,3)-HLOOKUP($B19,'[4]Monthly Averages'!$A$3:$AR$22,4)</f>
        <v>221776.787878788</v>
      </c>
      <c r="O19" s="289" t="n">
        <f aca="false">HLOOKUP($B19,'[4]Monthly Averages'!$A$3:$AR$22,10)</f>
        <v>386520.727272727</v>
      </c>
      <c r="P19" s="289" t="n">
        <f aca="false">+O19-R19</f>
        <v>211549.212121212</v>
      </c>
      <c r="Q19" s="289"/>
      <c r="R19" s="294" t="n">
        <f aca="false">HLOOKUP($B19,'[4]Monthly Averages'!$A$3:$AR$22,6)</f>
        <v>174971.515151515</v>
      </c>
      <c r="S19" s="289" t="n">
        <f aca="false">HLOOKUP($B19,[4]PGT_Flows!$Q$41:$BY$52,3)</f>
        <v>2394254.85757404</v>
      </c>
      <c r="T19" s="289"/>
      <c r="U19" s="289" t="n">
        <f aca="false">HLOOKUP($B19,[4]PGT_Flows!$Q$41:$BY$52,7)+HLOOKUP($B19,[4]PGT_Flows!$Q$41:$BY$52,8)+HLOOKUP($B19,[4]PGT_Flows!$Q$41:$BY$52,9)+HLOOKUP($B19,[4]PGT_Flows!$Q$41:$BY$52,11)</f>
        <v>206016.294676554</v>
      </c>
      <c r="V19" s="289"/>
      <c r="W19" s="289" t="n">
        <f aca="false">HLOOKUP($B19,'[4]Monthly Averages'!$A$3:$AR$22,3)-HLOOKUP($B19,'[4]Monthly Averages'!$A$3:$AR$22,4)</f>
        <v>221776.787878788</v>
      </c>
      <c r="X19" s="289" t="n">
        <f aca="false">HLOOKUP($B19,[4]PGT_Flows!$Q$41:$BY$52,2)+HLOOKUP($B19,[4]PGT_Flows!$Q$41:$BY$52,5)+HLOOKUP($B19,[4]PGT_Flows!$Q$41:$BY$52,6)</f>
        <v>96718.5436710055</v>
      </c>
      <c r="Y19" s="289"/>
      <c r="Z19" s="289"/>
      <c r="AA19" s="289"/>
      <c r="AB19" s="289"/>
      <c r="AC19" s="289"/>
      <c r="AD19" s="289" t="n">
        <f aca="false">HLOOKUP($B19,[4]PGT_Flows!$Q$41:$BY$52,4)</f>
        <v>1801836.32019116</v>
      </c>
      <c r="AE19" s="290" t="n">
        <f aca="false">HLOOKUP($B19,'[4]Monthly Averages'!$A$3:$AR$20,18)</f>
        <v>12675559</v>
      </c>
    </row>
    <row r="20" customFormat="false" ht="11.25" hidden="true" customHeight="false" outlineLevel="0" collapsed="false">
      <c r="A20" s="283" t="n">
        <f aca="false">B21-B20</f>
        <v>31</v>
      </c>
      <c r="B20" s="291" t="n">
        <f aca="false">DATE(YEAR(B21),MONTH(B21)-1,1)</f>
        <v>36008</v>
      </c>
      <c r="C20" s="292" t="n">
        <f aca="false">HLOOKUP($B20,'[4]Monthly Averages'!$A$3:$AR$22,2)</f>
        <v>925050.3125</v>
      </c>
      <c r="D20" s="289" t="n">
        <f aca="false">+C20-F20</f>
        <v>299797.09375</v>
      </c>
      <c r="E20" s="289"/>
      <c r="F20" s="289" t="n">
        <f aca="false">HLOOKUP($B20,'[4]Monthly Averages'!$A$3:$AR$22,5)</f>
        <v>625253.21875</v>
      </c>
      <c r="G20" s="289" t="n">
        <f aca="false">+F20-J20-I20</f>
        <v>490093.602822581</v>
      </c>
      <c r="H20" s="289"/>
      <c r="I20" s="293" t="n">
        <f aca="false">HLOOKUP($B20,'[4]Monthly Averages'!$A$3:$AR$22,13)/A20</f>
        <v>119016.709677419</v>
      </c>
      <c r="J20" s="289" t="n">
        <f aca="false">HLOOKUP($B20,'[4]Monthly Averages'!$A$3:$AR$22,7)</f>
        <v>16142.90625</v>
      </c>
      <c r="K20" s="289"/>
      <c r="L20" s="289"/>
      <c r="M20" s="289"/>
      <c r="N20" s="289" t="n">
        <f aca="false">HLOOKUP($B20,'[4]Monthly Averages'!$A$3:$AR$22,3)-HLOOKUP($B20,'[4]Monthly Averages'!$A$3:$AR$22,4)</f>
        <v>226540.71875</v>
      </c>
      <c r="O20" s="289" t="n">
        <f aca="false">HLOOKUP($B20,'[4]Monthly Averages'!$A$3:$AR$22,10)</f>
        <v>232428.78125</v>
      </c>
      <c r="P20" s="289" t="n">
        <f aca="false">+O20-R20</f>
        <v>233552.84375</v>
      </c>
      <c r="Q20" s="289"/>
      <c r="R20" s="294" t="n">
        <f aca="false">HLOOKUP($B20,'[4]Monthly Averages'!$A$3:$AR$22,6)</f>
        <v>-1124.0625</v>
      </c>
      <c r="S20" s="289" t="n">
        <f aca="false">HLOOKUP($B20,[4]PGT_Flows!$Q$41:$BY$52,3)</f>
        <v>2391858.83166698</v>
      </c>
      <c r="T20" s="289"/>
      <c r="U20" s="289" t="n">
        <f aca="false">HLOOKUP($B20,[4]PGT_Flows!$Q$41:$BY$52,7)+HLOOKUP($B20,[4]PGT_Flows!$Q$41:$BY$52,8)+HLOOKUP($B20,[4]PGT_Flows!$Q$41:$BY$52,9)+HLOOKUP($B20,[4]PGT_Flows!$Q$41:$BY$52,11)</f>
        <v>212583.398538954</v>
      </c>
      <c r="V20" s="289"/>
      <c r="W20" s="289" t="n">
        <f aca="false">HLOOKUP($B20,'[4]Monthly Averages'!$A$3:$AR$22,3)-HLOOKUP($B20,'[4]Monthly Averages'!$A$3:$AR$22,4)</f>
        <v>226540.71875</v>
      </c>
      <c r="X20" s="289" t="n">
        <f aca="false">HLOOKUP($B20,[4]PGT_Flows!$Q$41:$BY$52,2)+HLOOKUP($B20,[4]PGT_Flows!$Q$41:$BY$52,5)+HLOOKUP($B20,[4]PGT_Flows!$Q$41:$BY$52,6)</f>
        <v>97956.4861975728</v>
      </c>
      <c r="Y20" s="289"/>
      <c r="Z20" s="289"/>
      <c r="AA20" s="289"/>
      <c r="AB20" s="289"/>
      <c r="AC20" s="289"/>
      <c r="AD20" s="289" t="n">
        <f aca="false">HLOOKUP($B20,[4]PGT_Flows!$Q$41:$BY$52,4)</f>
        <v>1773045.80896686</v>
      </c>
      <c r="AE20" s="290" t="n">
        <f aca="false">HLOOKUP($B20,'[4]Monthly Averages'!$A$3:$AR$20,18)</f>
        <v>16365077</v>
      </c>
    </row>
    <row r="21" customFormat="false" ht="11.25" hidden="true" customHeight="false" outlineLevel="0" collapsed="false">
      <c r="A21" s="283" t="n">
        <f aca="false">B22-B21</f>
        <v>30</v>
      </c>
      <c r="B21" s="291" t="n">
        <f aca="false">DATE(YEAR(B22),MONTH(B22)-1,1)</f>
        <v>36039</v>
      </c>
      <c r="C21" s="292" t="n">
        <f aca="false">HLOOKUP($B21,'[4]Monthly Averages'!$A$3:$AR$22,2)</f>
        <v>931878.84375</v>
      </c>
      <c r="D21" s="289" t="n">
        <f aca="false">+C21-F21</f>
        <v>307064.75</v>
      </c>
      <c r="E21" s="289"/>
      <c r="F21" s="289" t="n">
        <f aca="false">HLOOKUP($B21,'[4]Monthly Averages'!$A$3:$AR$22,5)</f>
        <v>624814.09375</v>
      </c>
      <c r="G21" s="289" t="n">
        <f aca="false">+F21-J21-I21</f>
        <v>476675.897916667</v>
      </c>
      <c r="H21" s="289"/>
      <c r="I21" s="293" t="n">
        <f aca="false">HLOOKUP($B21,'[4]Monthly Averages'!$A$3:$AR$22,13)/A21</f>
        <v>63215.6333333333</v>
      </c>
      <c r="J21" s="289" t="n">
        <f aca="false">HLOOKUP($B21,'[4]Monthly Averages'!$A$3:$AR$22,7)</f>
        <v>84922.5625</v>
      </c>
      <c r="K21" s="289"/>
      <c r="L21" s="289"/>
      <c r="M21" s="289"/>
      <c r="N21" s="289" t="n">
        <f aca="false">HLOOKUP($B21,'[4]Monthly Averages'!$A$3:$AR$22,3)-HLOOKUP($B21,'[4]Monthly Averages'!$A$3:$AR$22,4)</f>
        <v>230539.8125</v>
      </c>
      <c r="O21" s="289" t="n">
        <f aca="false">HLOOKUP($B21,'[4]Monthly Averages'!$A$3:$AR$22,10)</f>
        <v>297621.875</v>
      </c>
      <c r="P21" s="289" t="n">
        <f aca="false">+O21-R21</f>
        <v>251823.34375</v>
      </c>
      <c r="Q21" s="289"/>
      <c r="R21" s="294" t="n">
        <f aca="false">HLOOKUP($B21,'[4]Monthly Averages'!$A$3:$AR$22,6)</f>
        <v>45798.53125</v>
      </c>
      <c r="S21" s="289" t="n">
        <f aca="false">HLOOKUP($B21,[4]PGT_Flows!$Q$41:$BY$52,3)</f>
        <v>2450273.21660182</v>
      </c>
      <c r="T21" s="289"/>
      <c r="U21" s="289" t="n">
        <f aca="false">HLOOKUP($B21,[4]PGT_Flows!$Q$41:$BY$52,7)+HLOOKUP($B21,[4]PGT_Flows!$Q$41:$BY$52,8)+HLOOKUP($B21,[4]PGT_Flows!$Q$41:$BY$52,9)+HLOOKUP($B21,[4]PGT_Flows!$Q$41:$BY$52,11)</f>
        <v>222569.07284785</v>
      </c>
      <c r="V21" s="289"/>
      <c r="W21" s="289" t="n">
        <f aca="false">HLOOKUP($B21,'[4]Monthly Averages'!$A$3:$AR$22,3)-HLOOKUP($B21,'[4]Monthly Averages'!$A$3:$AR$22,4)</f>
        <v>230539.8125</v>
      </c>
      <c r="X21" s="289" t="n">
        <f aca="false">HLOOKUP($B21,[4]PGT_Flows!$Q$41:$BY$52,2)+HLOOKUP($B21,[4]PGT_Flows!$Q$41:$BY$52,5)+HLOOKUP($B21,[4]PGT_Flows!$Q$41:$BY$52,6)</f>
        <v>84071.6601815824</v>
      </c>
      <c r="Y21" s="289"/>
      <c r="Z21" s="289"/>
      <c r="AA21" s="289"/>
      <c r="AB21" s="289"/>
      <c r="AC21" s="289"/>
      <c r="AD21" s="289" t="n">
        <f aca="false">HLOOKUP($B21,[4]PGT_Flows!$Q$41:$BY$52,4)</f>
        <v>1828484.30609598</v>
      </c>
      <c r="AE21" s="290" t="n">
        <f aca="false">HLOOKUP($B21,'[4]Monthly Averages'!$A$3:$AR$20,18)</f>
        <v>18261546</v>
      </c>
    </row>
    <row r="22" customFormat="false" ht="11.25" hidden="true" customHeight="false" outlineLevel="0" collapsed="false">
      <c r="A22" s="283" t="n">
        <f aca="false">B23-B22</f>
        <v>31</v>
      </c>
      <c r="B22" s="295" t="n">
        <f aca="false">DATE(YEAR(B23),MONTH(B23)-1,1)</f>
        <v>36069</v>
      </c>
      <c r="C22" s="301" t="n">
        <v>880903.35483871</v>
      </c>
      <c r="D22" s="302" t="n">
        <v>453724.70967742</v>
      </c>
      <c r="E22" s="302"/>
      <c r="F22" s="302" t="n">
        <v>427200.35483871</v>
      </c>
      <c r="G22" s="302" t="n">
        <v>523549.483870968</v>
      </c>
      <c r="H22" s="302"/>
      <c r="I22" s="303" t="n">
        <v>-31183.8387096775</v>
      </c>
      <c r="J22" s="302" t="n">
        <v>-66260</v>
      </c>
      <c r="K22" s="302" t="n">
        <v>166124.064516129</v>
      </c>
      <c r="L22" s="302"/>
      <c r="M22" s="302" t="n">
        <v>111132.258064517</v>
      </c>
      <c r="N22" s="302" t="n">
        <v>187740</v>
      </c>
      <c r="O22" s="302" t="n">
        <v>66473.3870967742</v>
      </c>
      <c r="P22" s="302" t="n">
        <v>282826.032258064</v>
      </c>
      <c r="Q22" s="302"/>
      <c r="R22" s="304" t="n">
        <v>-216352.64516129</v>
      </c>
      <c r="S22" s="35" t="n">
        <f aca="false">HLOOKUP($B22,[4]PGT_Flows!$Q$41:$BY$52,3)</f>
        <v>2363559.13978495</v>
      </c>
      <c r="T22" s="35"/>
      <c r="U22" s="35" t="n">
        <f aca="false">HLOOKUP($B22,[4]PGT_Flows!$Q$41:$BY$52,7)+HLOOKUP($B22,[4]PGT_Flows!$Q$41:$BY$52,8)+HLOOKUP($B22,[4]PGT_Flows!$Q$41:$BY$52,9)+HLOOKUP($B22,[4]PGT_Flows!$Q$41:$BY$52,11)</f>
        <v>226776.932734959</v>
      </c>
      <c r="V22" s="35"/>
      <c r="W22" s="35" t="n">
        <f aca="false">HLOOKUP($B22,'[4]Monthly Averages'!$A$3:$AR$22,3)-HLOOKUP($B22,'[4]Monthly Averages'!$A$3:$AR$22,4)</f>
        <v>187740</v>
      </c>
      <c r="X22" s="35" t="n">
        <f aca="false">HLOOKUP($B22,[4]PGT_Flows!$Q$41:$BY$52,2)+HLOOKUP($B22,[4]PGT_Flows!$Q$41:$BY$52,5)+HLOOKUP($B22,[4]PGT_Flows!$Q$41:$BY$52,6)</f>
        <v>104689.649751619</v>
      </c>
      <c r="Y22" s="35"/>
      <c r="Z22" s="35"/>
      <c r="AA22" s="35"/>
      <c r="AB22" s="35"/>
      <c r="AC22" s="35"/>
      <c r="AD22" s="35" t="n">
        <f aca="false">HLOOKUP($B22,[4]PGT_Flows!$Q$41:$BY$52,4)</f>
        <v>1752867.00622524</v>
      </c>
      <c r="AE22" s="305" t="n">
        <f aca="false">HLOOKUP($B22,'[4]Monthly Averages'!$A$3:$AR$20,18)</f>
        <v>17294847</v>
      </c>
    </row>
    <row r="23" customFormat="false" ht="11.25" hidden="false" customHeight="false" outlineLevel="0" collapsed="false">
      <c r="A23" s="283" t="n">
        <f aca="false">B24-B23</f>
        <v>30</v>
      </c>
      <c r="B23" s="291" t="n">
        <f aca="false">DATE(YEAR(B24),MONTH(B24)-1,1)</f>
        <v>36100</v>
      </c>
      <c r="C23" s="306" t="n">
        <v>927775</v>
      </c>
      <c r="D23" s="307" t="n">
        <v>527818.3</v>
      </c>
      <c r="E23" s="307"/>
      <c r="F23" s="307" t="n">
        <v>399995.566666667</v>
      </c>
      <c r="G23" s="307" t="n">
        <v>623442.866666666</v>
      </c>
      <c r="H23" s="307"/>
      <c r="I23" s="308" t="n">
        <v>-8147.4</v>
      </c>
      <c r="J23" s="307" t="n">
        <v>-216158.433333333</v>
      </c>
      <c r="K23" s="307" t="n">
        <v>187642.566666667</v>
      </c>
      <c r="L23" s="307"/>
      <c r="M23" s="307" t="n">
        <v>124682</v>
      </c>
      <c r="N23" s="307" t="n">
        <v>246007.5</v>
      </c>
      <c r="O23" s="307" t="n">
        <v>-31561.9333333333</v>
      </c>
      <c r="P23" s="307" t="n">
        <v>346822.366666666</v>
      </c>
      <c r="Q23" s="307"/>
      <c r="R23" s="309" t="n">
        <v>-378342.2</v>
      </c>
      <c r="S23" s="30" t="n">
        <f aca="false">HLOOKUP($B23,[4]PGT_Flows!$Q$41:$BY$52,3)</f>
        <v>2474275.22697795</v>
      </c>
      <c r="T23" s="30"/>
      <c r="U23" s="30" t="n">
        <f aca="false">HLOOKUP($B23,[4]PGT_Flows!$Q$41:$BY$52,7)+HLOOKUP($B23,[4]PGT_Flows!$Q$41:$BY$52,8)+HLOOKUP($B23,[4]PGT_Flows!$Q$41:$BY$52,9)+HLOOKUP($B23,[4]PGT_Flows!$Q$41:$BY$52,11)</f>
        <v>252862.743190661</v>
      </c>
      <c r="V23" s="30"/>
      <c r="W23" s="30" t="n">
        <f aca="false">HLOOKUP($B23,'[4]Monthly Averages'!$A$3:$AR$22,3)-HLOOKUP($B23,'[4]Monthly Averages'!$A$3:$AR$22,4)</f>
        <v>246007.5</v>
      </c>
      <c r="X23" s="30" t="n">
        <f aca="false">HLOOKUP($B23,[4]PGT_Flows!$Q$41:$BY$52,2)+HLOOKUP($B23,[4]PGT_Flows!$Q$41:$BY$52,5)+HLOOKUP($B23,[4]PGT_Flows!$Q$41:$BY$52,6)</f>
        <v>142928.891050584</v>
      </c>
      <c r="Y23" s="30"/>
      <c r="Z23" s="30"/>
      <c r="AA23" s="30"/>
      <c r="AB23" s="30"/>
      <c r="AC23" s="30"/>
      <c r="AD23" s="30" t="n">
        <f aca="false">HLOOKUP($B23,[4]PGT_Flows!$Q$41:$BY$52,4)</f>
        <v>1719766.18028534</v>
      </c>
      <c r="AE23" s="310" t="n">
        <f aca="false">HLOOKUP($B23,'[4]Monthly Averages'!$A$3:$AR$20,18)</f>
        <v>17050425</v>
      </c>
    </row>
    <row r="24" customFormat="false" ht="11.25" hidden="false" customHeight="false" outlineLevel="0" collapsed="false">
      <c r="A24" s="283" t="n">
        <f aca="false">B25-B24</f>
        <v>31</v>
      </c>
      <c r="B24" s="291" t="n">
        <f aca="false">DATE(YEAR(B25),MONTH(B25)-1,1)</f>
        <v>36130</v>
      </c>
      <c r="C24" s="306" t="n">
        <v>821104.548387097</v>
      </c>
      <c r="D24" s="307" t="n">
        <v>634946.451612904</v>
      </c>
      <c r="E24" s="307"/>
      <c r="F24" s="307" t="n">
        <v>186187.419354839</v>
      </c>
      <c r="G24" s="307" t="n">
        <v>676567.64516129</v>
      </c>
      <c r="H24" s="307"/>
      <c r="I24" s="308" t="n">
        <v>-107304.806451613</v>
      </c>
      <c r="J24" s="307" t="n">
        <v>-376821.741935484</v>
      </c>
      <c r="K24" s="307" t="n">
        <v>231303.64516129</v>
      </c>
      <c r="L24" s="307"/>
      <c r="M24" s="307" t="n">
        <v>131575.677419355</v>
      </c>
      <c r="N24" s="307" t="n">
        <v>366849.258064516</v>
      </c>
      <c r="O24" s="307" t="n">
        <v>-78892.8064516129</v>
      </c>
      <c r="P24" s="307" t="n">
        <v>425443.967741935</v>
      </c>
      <c r="Q24" s="307"/>
      <c r="R24" s="309" t="n">
        <v>-502014.032258065</v>
      </c>
      <c r="S24" s="30" t="n">
        <f aca="false">HLOOKUP($B24,[4]PGT_Flows!$Q$41:$BY$52,3)</f>
        <v>2537112.18149868</v>
      </c>
      <c r="T24" s="30"/>
      <c r="U24" s="30" t="n">
        <f aca="false">HLOOKUP($B24,[4]PGT_Flows!$Q$41:$BY$52,7)+HLOOKUP($B24,[4]PGT_Flows!$Q$41:$BY$52,8)+HLOOKUP($B24,[4]PGT_Flows!$Q$41:$BY$52,9)+HLOOKUP($B24,[4]PGT_Flows!$Q$41:$BY$52,11)</f>
        <v>247352.736287185</v>
      </c>
      <c r="V24" s="30"/>
      <c r="W24" s="30" t="n">
        <f aca="false">HLOOKUP($B24,'[4]Monthly Averages'!$A$3:$AR$22,3)-HLOOKUP($B24,'[4]Monthly Averages'!$A$3:$AR$22,4)</f>
        <v>342272.838709677</v>
      </c>
      <c r="X24" s="30" t="n">
        <f aca="false">HLOOKUP($B24,[4]PGT_Flows!$Q$41:$BY$52,2)+HLOOKUP($B24,[4]PGT_Flows!$Q$41:$BY$52,5)+HLOOKUP($B24,[4]PGT_Flows!$Q$41:$BY$52,6)</f>
        <v>162002.259319694</v>
      </c>
      <c r="Y24" s="30"/>
      <c r="Z24" s="30"/>
      <c r="AA24" s="30"/>
      <c r="AB24" s="30"/>
      <c r="AC24" s="30"/>
      <c r="AD24" s="30" t="n">
        <f aca="false">HLOOKUP($B24,[4]PGT_Flows!$Q$41:$BY$52,4)</f>
        <v>1636545.24915276</v>
      </c>
      <c r="AE24" s="310" t="n">
        <f aca="false">HLOOKUP($B24,'[4]Monthly Averages'!$A$3:$AR$20,18)</f>
        <v>13620032</v>
      </c>
    </row>
    <row r="25" customFormat="false" ht="11.25" hidden="false" customHeight="false" outlineLevel="0" collapsed="false">
      <c r="A25" s="283" t="n">
        <f aca="false">B26-B25</f>
        <v>31</v>
      </c>
      <c r="B25" s="291" t="n">
        <f aca="false">DATE(YEAR(B26),MONTH(B26)-1,1)</f>
        <v>36161</v>
      </c>
      <c r="C25" s="306" t="n">
        <v>813148.806451613</v>
      </c>
      <c r="D25" s="307" t="n">
        <v>603543.032258065</v>
      </c>
      <c r="E25" s="307"/>
      <c r="F25" s="307" t="n">
        <v>209524.258064516</v>
      </c>
      <c r="G25" s="307" t="n">
        <v>584109.225806451</v>
      </c>
      <c r="H25" s="307"/>
      <c r="I25" s="308" t="n">
        <v>-43109.3225806451</v>
      </c>
      <c r="J25" s="307" t="n">
        <v>-330376.870967742</v>
      </c>
      <c r="K25" s="307" t="n">
        <v>235989.64516129</v>
      </c>
      <c r="L25" s="307"/>
      <c r="M25" s="307" t="n">
        <v>150710.774193548</v>
      </c>
      <c r="N25" s="307" t="n">
        <v>403910.032258064</v>
      </c>
      <c r="O25" s="307" t="n">
        <v>-8146.77419354839</v>
      </c>
      <c r="P25" s="307" t="n">
        <v>382834.064516129</v>
      </c>
      <c r="Q25" s="307"/>
      <c r="R25" s="309" t="n">
        <v>-390896.935483871</v>
      </c>
      <c r="S25" s="30" t="n">
        <f aca="false">HLOOKUP($B25,[4]PGT_Flows!$Q$41:$BY$52,3)</f>
        <v>2459105.67188581</v>
      </c>
      <c r="T25" s="30"/>
      <c r="U25" s="30" t="n">
        <f aca="false">HLOOKUP($B25,[4]PGT_Flows!$Q$41:$BY$52,7)+HLOOKUP($B25,[4]PGT_Flows!$Q$41:$BY$52,8)+HLOOKUP($B25,[4]PGT_Flows!$Q$41:$BY$52,9)+HLOOKUP($B25,[4]PGT_Flows!$Q$41:$BY$52,11)</f>
        <v>258678.802741621</v>
      </c>
      <c r="V25" s="30"/>
      <c r="W25" s="30" t="n">
        <f aca="false">HLOOKUP($B25,'[4]Monthly Averages'!$A$3:$AR$22,3)-HLOOKUP($B25,'[4]Monthly Averages'!$A$3:$AR$22,4)</f>
        <v>403910.032258065</v>
      </c>
      <c r="X25" s="30" t="n">
        <f aca="false">HLOOKUP($B25,[4]PGT_Flows!$Q$41:$BY$52,2)+HLOOKUP($B25,[4]PGT_Flows!$Q$41:$BY$52,5)+HLOOKUP($B25,[4]PGT_Flows!$Q$41:$BY$52,6)</f>
        <v>120234.829906307</v>
      </c>
      <c r="Y25" s="30"/>
      <c r="Z25" s="30"/>
      <c r="AA25" s="30"/>
      <c r="AB25" s="30"/>
      <c r="AC25" s="30"/>
      <c r="AD25" s="30" t="n">
        <f aca="false">HLOOKUP($B25,[4]PGT_Flows!$Q$41:$BY$52,4)</f>
        <v>1567568.88637364</v>
      </c>
      <c r="AE25" s="310" t="n">
        <f aca="false">HLOOKUP($B25,'[4]Monthly Averages'!$A$3:$AR$20,18)</f>
        <v>12299199</v>
      </c>
    </row>
    <row r="26" customFormat="false" ht="11.25" hidden="false" customHeight="false" outlineLevel="0" collapsed="false">
      <c r="A26" s="283" t="n">
        <f aca="false">B27-B26</f>
        <v>28</v>
      </c>
      <c r="B26" s="291" t="n">
        <f aca="false">DATE(YEAR(B27),MONTH(B27)-1,1)</f>
        <v>36192</v>
      </c>
      <c r="C26" s="306" t="n">
        <v>884025.678571429</v>
      </c>
      <c r="D26" s="307" t="n">
        <v>607439.178571429</v>
      </c>
      <c r="E26" s="307"/>
      <c r="F26" s="307" t="n">
        <v>276322.821428571</v>
      </c>
      <c r="G26" s="307" t="n">
        <v>577331.714285715</v>
      </c>
      <c r="H26" s="307"/>
      <c r="I26" s="308" t="n">
        <v>-92883.8214285713</v>
      </c>
      <c r="J26" s="307" t="n">
        <v>-207588.892857143</v>
      </c>
      <c r="K26" s="307" t="n">
        <v>220782.714285714</v>
      </c>
      <c r="L26" s="307"/>
      <c r="M26" s="307" t="n">
        <v>128242.964285715</v>
      </c>
      <c r="N26" s="307" t="n">
        <v>294421.892857142</v>
      </c>
      <c r="O26" s="307" t="n">
        <v>-5000.57142857143</v>
      </c>
      <c r="P26" s="307" t="n">
        <v>378415.142857142</v>
      </c>
      <c r="Q26" s="307"/>
      <c r="R26" s="309" t="n">
        <v>-383415.678571429</v>
      </c>
      <c r="S26" s="30" t="n">
        <f aca="false">HLOOKUP($B26,[4]PGT_Flows!$Q$41:$BY$52,3)</f>
        <v>2358355.64605959</v>
      </c>
      <c r="T26" s="30"/>
      <c r="U26" s="30" t="n">
        <f aca="false">HLOOKUP($B26,[4]PGT_Flows!$Q$41:$BY$52,7)+HLOOKUP($B26,[4]PGT_Flows!$Q$41:$BY$52,8)+HLOOKUP($B26,[4]PGT_Flows!$Q$41:$BY$52,9)+HLOOKUP($B26,[4]PGT_Flows!$Q$41:$BY$52,11)</f>
        <v>238007.76246171</v>
      </c>
      <c r="V26" s="30"/>
      <c r="W26" s="30" t="n">
        <f aca="false">HLOOKUP($B26,'[4]Monthly Averages'!$A$3:$AR$22,3)-HLOOKUP($B26,'[4]Monthly Averages'!$A$3:$AR$22,4)</f>
        <v>294421.892857143</v>
      </c>
      <c r="X26" s="30" t="n">
        <f aca="false">HLOOKUP($B26,[4]PGT_Flows!$Q$41:$BY$52,2)+HLOOKUP($B26,[4]PGT_Flows!$Q$41:$BY$52,5)+HLOOKUP($B26,[4]PGT_Flows!$Q$41:$BY$52,6)</f>
        <v>107061.577554999</v>
      </c>
      <c r="Y26" s="30"/>
      <c r="Z26" s="30"/>
      <c r="AA26" s="30"/>
      <c r="AB26" s="30"/>
      <c r="AC26" s="30"/>
      <c r="AD26" s="30" t="n">
        <f aca="false">HLOOKUP($B26,[4]PGT_Flows!$Q$41:$BY$52,4)</f>
        <v>1613300.78668894</v>
      </c>
      <c r="AE26" s="310" t="n">
        <f aca="false">HLOOKUP($B26,'[4]Monthly Averages'!$A$3:$AR$20,18)</f>
        <v>9698452</v>
      </c>
    </row>
    <row r="27" customFormat="false" ht="11.25" hidden="false" customHeight="false" outlineLevel="0" collapsed="false">
      <c r="A27" s="283" t="n">
        <f aca="false">B28-B27</f>
        <v>31</v>
      </c>
      <c r="B27" s="295" t="n">
        <f aca="false">DATE(YEAR(B28),MONTH(B28)-1,1)</f>
        <v>36220</v>
      </c>
      <c r="C27" s="301" t="n">
        <v>946870.64516129</v>
      </c>
      <c r="D27" s="302" t="n">
        <v>530531.129032258</v>
      </c>
      <c r="E27" s="302"/>
      <c r="F27" s="302" t="n">
        <v>416234.838709677</v>
      </c>
      <c r="G27" s="302" t="n">
        <v>546478.548387097</v>
      </c>
      <c r="H27" s="302"/>
      <c r="I27" s="303" t="n">
        <v>-79221.4516129033</v>
      </c>
      <c r="J27" s="302" t="n">
        <v>-50873.5161290323</v>
      </c>
      <c r="K27" s="302" t="n">
        <v>182884.677419355</v>
      </c>
      <c r="L27" s="302"/>
      <c r="M27" s="302" t="n">
        <v>124304.483870968</v>
      </c>
      <c r="N27" s="302" t="n">
        <v>61864.161290323</v>
      </c>
      <c r="O27" s="302" t="n">
        <v>-40409.5161290323</v>
      </c>
      <c r="P27" s="302" t="n">
        <v>345118.903225806</v>
      </c>
      <c r="Q27" s="302"/>
      <c r="R27" s="304" t="n">
        <v>-385462.870967742</v>
      </c>
      <c r="S27" s="35" t="n">
        <f aca="false">HLOOKUP($B27,[4]PGT_Flows!$Q$41:$BY$52,3)</f>
        <v>2084618.62745098</v>
      </c>
      <c r="T27" s="35"/>
      <c r="U27" s="35" t="n">
        <f aca="false">HLOOKUP($B27,[4]PGT_Flows!$Q$41:$BY$52,7)+HLOOKUP($B27,[4]PGT_Flows!$Q$41:$BY$52,8)+HLOOKUP($B27,[4]PGT_Flows!$Q$41:$BY$52,9)+HLOOKUP($B27,[4]PGT_Flows!$Q$41:$BY$52,11)</f>
        <v>232284.693232132</v>
      </c>
      <c r="V27" s="35"/>
      <c r="W27" s="35" t="n">
        <f aca="false">HLOOKUP($B27,'[4]Monthly Averages'!$A$3:$AR$22,3)-HLOOKUP($B27,'[4]Monthly Averages'!$A$3:$AR$22,4)</f>
        <v>61864.1612903226</v>
      </c>
      <c r="X27" s="35" t="n">
        <f aca="false">HLOOKUP($B27,[4]PGT_Flows!$Q$41:$BY$52,2)+HLOOKUP($B27,[4]PGT_Flows!$Q$41:$BY$52,5)+HLOOKUP($B27,[4]PGT_Flows!$Q$41:$BY$52,6)</f>
        <v>74788.7096774194</v>
      </c>
      <c r="Y27" s="35"/>
      <c r="Z27" s="35"/>
      <c r="AA27" s="35"/>
      <c r="AB27" s="35"/>
      <c r="AC27" s="35"/>
      <c r="AD27" s="35" t="n">
        <f aca="false">HLOOKUP($B27,[4]PGT_Flows!$Q$41:$BY$52,4)</f>
        <v>1640072.67552182</v>
      </c>
      <c r="AE27" s="305" t="n">
        <f aca="false">HLOOKUP($B27,'[4]Monthly Averages'!$A$3:$AR$20,18)</f>
        <v>7242587</v>
      </c>
    </row>
    <row r="28" customFormat="false" ht="11.25" hidden="false" customHeight="false" outlineLevel="0" collapsed="false">
      <c r="A28" s="283" t="n">
        <f aca="false">B29-B28</f>
        <v>30</v>
      </c>
      <c r="B28" s="291" t="n">
        <f aca="false">DATE(YEAR(B29),MONTH(B29)-1,1)</f>
        <v>36251</v>
      </c>
      <c r="C28" s="306" t="n">
        <v>940169.5</v>
      </c>
      <c r="D28" s="307" t="n">
        <v>432700.766666667</v>
      </c>
      <c r="E28" s="307"/>
      <c r="F28" s="307" t="n">
        <v>507320.766666667</v>
      </c>
      <c r="G28" s="307" t="n">
        <v>468071.066666667</v>
      </c>
      <c r="H28" s="307"/>
      <c r="I28" s="308" t="n">
        <v>-58532.8666666666</v>
      </c>
      <c r="J28" s="307" t="n">
        <v>97635.4333333333</v>
      </c>
      <c r="K28" s="307" t="n">
        <v>149079.6</v>
      </c>
      <c r="L28" s="307"/>
      <c r="M28" s="307" t="n">
        <v>107377.866666666</v>
      </c>
      <c r="N28" s="307" t="n">
        <v>64155.933333333</v>
      </c>
      <c r="O28" s="307" t="n">
        <v>119934.8</v>
      </c>
      <c r="P28" s="307" t="n">
        <v>296482.266666667</v>
      </c>
      <c r="Q28" s="307"/>
      <c r="R28" s="309" t="n">
        <v>-176547.4</v>
      </c>
      <c r="S28" s="30" t="n">
        <f aca="false">HLOOKUP($B28,[4]PGT_Flows!$Q$41:$BY$52,3)</f>
        <v>2228513.82352941</v>
      </c>
      <c r="T28" s="30"/>
      <c r="U28" s="30" t="n">
        <f aca="false">HLOOKUP($B28,[4]PGT_Flows!$Q$41:$BY$52,7)+HLOOKUP($B28,[4]PGT_Flows!$Q$41:$BY$52,8)+HLOOKUP($B28,[4]PGT_Flows!$Q$41:$BY$52,9)+HLOOKUP($B28,[4]PGT_Flows!$Q$41:$BY$52,11)</f>
        <v>206288.562091503</v>
      </c>
      <c r="V28" s="30"/>
      <c r="W28" s="30" t="n">
        <f aca="false">HLOOKUP($B28,'[4]Monthly Averages'!$A$3:$AR$22,3)-HLOOKUP($B28,'[4]Monthly Averages'!$A$3:$AR$22,4)</f>
        <v>64155.9333333333</v>
      </c>
      <c r="X28" s="30" t="n">
        <f aca="false">HLOOKUP($B28,[4]PGT_Flows!$Q$41:$BY$52,2)+HLOOKUP($B28,[4]PGT_Flows!$Q$41:$BY$52,5)+HLOOKUP($B28,[4]PGT_Flows!$Q$41:$BY$52,6)</f>
        <v>98830.6535947712</v>
      </c>
      <c r="Y28" s="30"/>
      <c r="Z28" s="30"/>
      <c r="AA28" s="30"/>
      <c r="AB28" s="30"/>
      <c r="AC28" s="30"/>
      <c r="AD28" s="30" t="n">
        <f aca="false">HLOOKUP($B28,[4]PGT_Flows!$Q$41:$BY$52,4)</f>
        <v>1772550.35947712</v>
      </c>
      <c r="AE28" s="310" t="n">
        <f aca="false">HLOOKUP($B28,'[4]Monthly Averages'!$A$3:$AR$20,18)</f>
        <v>5486601</v>
      </c>
    </row>
    <row r="29" customFormat="false" ht="11.25" hidden="false" customHeight="false" outlineLevel="0" collapsed="false">
      <c r="A29" s="283" t="n">
        <f aca="false">B30-B29</f>
        <v>31</v>
      </c>
      <c r="B29" s="291" t="n">
        <f aca="false">DATE(YEAR(B30),MONTH(B30)-1,1)</f>
        <v>36281</v>
      </c>
      <c r="C29" s="306" t="n">
        <v>998740.225806452</v>
      </c>
      <c r="D29" s="307" t="n">
        <v>362797.967741935</v>
      </c>
      <c r="E29" s="307"/>
      <c r="F29" s="307" t="n">
        <v>635813.193548387</v>
      </c>
      <c r="G29" s="307" t="n">
        <v>437534.322580645</v>
      </c>
      <c r="H29" s="307"/>
      <c r="I29" s="308" t="n">
        <v>68597</v>
      </c>
      <c r="J29" s="307" t="n">
        <v>129374.387096774</v>
      </c>
      <c r="K29" s="307" t="n">
        <v>126380.096774194</v>
      </c>
      <c r="L29" s="307"/>
      <c r="M29" s="307" t="n">
        <v>80778.129032258</v>
      </c>
      <c r="N29" s="307" t="n">
        <v>6033.612903225</v>
      </c>
      <c r="O29" s="307" t="n">
        <v>90766.1612903226</v>
      </c>
      <c r="P29" s="307" t="n">
        <v>246487.193548387</v>
      </c>
      <c r="Q29" s="307"/>
      <c r="R29" s="309" t="n">
        <v>-155720.903225806</v>
      </c>
      <c r="S29" s="30" t="n">
        <f aca="false">HLOOKUP($B29,[4]PGT_Flows!$Q$41:$BY$52,3)</f>
        <v>2052852.94117647</v>
      </c>
      <c r="T29" s="30"/>
      <c r="U29" s="30" t="n">
        <f aca="false">HLOOKUP($B29,[4]PGT_Flows!$Q$41:$BY$52,7)+HLOOKUP($B29,[4]PGT_Flows!$Q$41:$BY$52,8)+HLOOKUP($B29,[4]PGT_Flows!$Q$41:$BY$52,9)+HLOOKUP($B29,[4]PGT_Flows!$Q$41:$BY$52,11)</f>
        <v>169978.462998102</v>
      </c>
      <c r="V29" s="30"/>
      <c r="W29" s="30" t="n">
        <f aca="false">HLOOKUP($B29,'[4]Monthly Averages'!$A$3:$AR$22,3)-HLOOKUP($B29,'[4]Monthly Averages'!$A$3:$AR$22,4)</f>
        <v>6033.61290322582</v>
      </c>
      <c r="X29" s="30" t="n">
        <f aca="false">HLOOKUP($B29,[4]PGT_Flows!$Q$41:$BY$52,2)+HLOOKUP($B29,[4]PGT_Flows!$Q$41:$BY$52,5)+HLOOKUP($B29,[4]PGT_Flows!$Q$41:$BY$52,6)</f>
        <v>94988.9943074004</v>
      </c>
      <c r="Y29" s="30"/>
      <c r="Z29" s="30"/>
      <c r="AA29" s="30" t="n">
        <f aca="false">+AD29+AB29</f>
        <v>1767362.75458571</v>
      </c>
      <c r="AB29" s="30" t="n">
        <v>61565</v>
      </c>
      <c r="AC29" s="30"/>
      <c r="AD29" s="30" t="n">
        <f aca="false">HLOOKUP($B29,[4]PGT_Flows!$Q$41:$BY$52,4)</f>
        <v>1705797.75458571</v>
      </c>
      <c r="AE29" s="310" t="n">
        <f aca="false">HLOOKUP($B29,'[4]Monthly Averages'!$A$3:$AR$20,18)</f>
        <v>7613108</v>
      </c>
    </row>
    <row r="30" customFormat="false" ht="11.25" hidden="false" customHeight="false" outlineLevel="0" collapsed="false">
      <c r="A30" s="283" t="n">
        <f aca="false">B31-B30</f>
        <v>30</v>
      </c>
      <c r="B30" s="291" t="n">
        <f aca="false">DATE(YEAR(B31),MONTH(B31)-1,1)</f>
        <v>36312</v>
      </c>
      <c r="C30" s="306" t="n">
        <v>868232.433333333</v>
      </c>
      <c r="D30" s="307" t="n">
        <v>264000.733333333</v>
      </c>
      <c r="E30" s="307"/>
      <c r="F30" s="307" t="n">
        <v>604192.5</v>
      </c>
      <c r="G30" s="307" t="n">
        <v>440784.666666667</v>
      </c>
      <c r="H30" s="307"/>
      <c r="I30" s="308" t="n">
        <v>94142.3666666666</v>
      </c>
      <c r="J30" s="307" t="n">
        <v>68993.5666666667</v>
      </c>
      <c r="K30" s="307" t="n">
        <v>132762.533333333</v>
      </c>
      <c r="L30" s="307"/>
      <c r="M30" s="307" t="n">
        <v>108732.633333334</v>
      </c>
      <c r="N30" s="307" t="n">
        <v>-95059.366666666</v>
      </c>
      <c r="O30" s="307" t="n">
        <v>-50095.4666666667</v>
      </c>
      <c r="P30" s="307" t="n">
        <v>213671.766666667</v>
      </c>
      <c r="Q30" s="307"/>
      <c r="R30" s="309" t="n">
        <v>-263767</v>
      </c>
      <c r="S30" s="30" t="n">
        <f aca="false">HLOOKUP($B30,[4]PGT_Flows!$Q$41:$BY$52,3)</f>
        <v>1898249.24836601</v>
      </c>
      <c r="T30" s="30"/>
      <c r="U30" s="30" t="n">
        <f aca="false">HLOOKUP($B30,[4]PGT_Flows!$Q$41:$BY$52,7)+HLOOKUP($B30,[4]PGT_Flows!$Q$41:$BY$52,8)+HLOOKUP($B30,[4]PGT_Flows!$Q$41:$BY$52,9)+HLOOKUP($B30,[4]PGT_Flows!$Q$41:$BY$52,11)</f>
        <v>180216.666666667</v>
      </c>
      <c r="V30" s="30"/>
      <c r="W30" s="30" t="n">
        <f aca="false">HLOOKUP($B30,'[4]Monthly Averages'!$A$3:$AR$22,3)-HLOOKUP($B30,'[4]Monthly Averages'!$A$3:$AR$22,4)</f>
        <v>-95059.3666666667</v>
      </c>
      <c r="X30" s="30" t="n">
        <f aca="false">HLOOKUP($B30,[4]PGT_Flows!$Q$41:$BY$52,2)+HLOOKUP($B30,[4]PGT_Flows!$Q$41:$BY$52,5)+HLOOKUP($B30,[4]PGT_Flows!$Q$41:$BY$52,6)</f>
        <v>61013.2679738562</v>
      </c>
      <c r="Y30" s="30"/>
      <c r="Z30" s="30"/>
      <c r="AA30" s="30" t="n">
        <f aca="false">+AD30+AB30</f>
        <v>1742169.62745098</v>
      </c>
      <c r="AB30" s="30" t="n">
        <v>49381</v>
      </c>
      <c r="AC30" s="30"/>
      <c r="AD30" s="30" t="n">
        <f aca="false">HLOOKUP($B30,[4]PGT_Flows!$Q$41:$BY$52,4)</f>
        <v>1692788.62745098</v>
      </c>
      <c r="AE30" s="310" t="n">
        <f aca="false">HLOOKUP($B30,'[4]Monthly Averages'!$A$3:$AR$20,18)</f>
        <v>10437379</v>
      </c>
    </row>
    <row r="31" customFormat="false" ht="11.25" hidden="false" customHeight="false" outlineLevel="0" collapsed="false">
      <c r="A31" s="283" t="n">
        <f aca="false">B32-B31</f>
        <v>31</v>
      </c>
      <c r="B31" s="291" t="n">
        <f aca="false">DATE(YEAR(B32),MONTH(B32)-1,1)</f>
        <v>36342</v>
      </c>
      <c r="C31" s="306" t="n">
        <v>874304.838709677</v>
      </c>
      <c r="D31" s="307" t="n">
        <v>251366.419354839</v>
      </c>
      <c r="E31" s="307"/>
      <c r="F31" s="307" t="n">
        <v>622917.870967742</v>
      </c>
      <c r="G31" s="307" t="n">
        <v>457713.967741935</v>
      </c>
      <c r="H31" s="307"/>
      <c r="I31" s="308" t="n">
        <v>122898.741935484</v>
      </c>
      <c r="J31" s="307" t="n">
        <v>42305.1290322581</v>
      </c>
      <c r="K31" s="307" t="n">
        <v>108971.709677419</v>
      </c>
      <c r="L31" s="307"/>
      <c r="M31" s="307" t="n">
        <v>93164.4193548387</v>
      </c>
      <c r="N31" s="307" t="n">
        <v>-4436.54838709699</v>
      </c>
      <c r="O31" s="307" t="n">
        <v>22139.8064516129</v>
      </c>
      <c r="P31" s="307" t="n">
        <v>196537.419354839</v>
      </c>
      <c r="Q31" s="307"/>
      <c r="R31" s="309" t="n">
        <v>-174397.64516129</v>
      </c>
      <c r="S31" s="30" t="n">
        <f aca="false">HLOOKUP($B31,[4]PGT_Flows!$Q$41:$BY$52,3)</f>
        <v>2036812.77672359</v>
      </c>
      <c r="T31" s="30"/>
      <c r="U31" s="30" t="n">
        <f aca="false">HLOOKUP($B31,[4]PGT_Flows!$Q$41:$BY$52,7)+HLOOKUP($B31,[4]PGT_Flows!$Q$41:$BY$52,8)+HLOOKUP($B31,[4]PGT_Flows!$Q$41:$BY$52,9)+HLOOKUP($B31,[4]PGT_Flows!$Q$41:$BY$52,11)</f>
        <v>180006.325110689</v>
      </c>
      <c r="V31" s="30"/>
      <c r="W31" s="30" t="n">
        <f aca="false">HLOOKUP($B31,'[4]Monthly Averages'!$A$3:$AR$22,3)-HLOOKUP($B31,'[4]Monthly Averages'!$A$3:$AR$22,4)</f>
        <v>-4436.54838709679</v>
      </c>
      <c r="X31" s="30" t="n">
        <f aca="false">HLOOKUP($B31,[4]PGT_Flows!$Q$41:$BY$52,2)+HLOOKUP($B31,[4]PGT_Flows!$Q$41:$BY$52,5)+HLOOKUP($B31,[4]PGT_Flows!$Q$41:$BY$52,6)</f>
        <v>81480.4554079697</v>
      </c>
      <c r="Y31" s="30"/>
      <c r="Z31" s="30"/>
      <c r="AA31" s="30" t="n">
        <f aca="false">+AD31+AB31</f>
        <v>1775530.09867173</v>
      </c>
      <c r="AB31" s="30" t="n">
        <v>52056</v>
      </c>
      <c r="AC31" s="30"/>
      <c r="AD31" s="30" t="n">
        <f aca="false">HLOOKUP($B31,[4]PGT_Flows!$Q$41:$BY$52,4)</f>
        <v>1723474.09867173</v>
      </c>
      <c r="AE31" s="310" t="n">
        <f aca="false">HLOOKUP($B31,'[4]Monthly Averages'!$A$3:$AR$20,18)</f>
        <v>14232367</v>
      </c>
    </row>
    <row r="32" customFormat="false" ht="11.25" hidden="false" customHeight="false" outlineLevel="0" collapsed="false">
      <c r="A32" s="283" t="n">
        <f aca="false">B33-B32</f>
        <v>31</v>
      </c>
      <c r="B32" s="291" t="n">
        <f aca="false">DATE(YEAR(B33),MONTH(B33)-1,1)</f>
        <v>36373</v>
      </c>
      <c r="C32" s="306" t="n">
        <v>844611.967741936</v>
      </c>
      <c r="D32" s="307" t="n">
        <v>246014.387096774</v>
      </c>
      <c r="E32" s="307"/>
      <c r="F32" s="307" t="n">
        <v>598573.451612903</v>
      </c>
      <c r="G32" s="307" t="n">
        <v>437753.451612903</v>
      </c>
      <c r="H32" s="307"/>
      <c r="I32" s="308" t="n">
        <v>84163.5806451613</v>
      </c>
      <c r="J32" s="307" t="n">
        <v>76656.4838709677</v>
      </c>
      <c r="K32" s="307" t="n">
        <v>131594.419354839</v>
      </c>
      <c r="L32" s="307"/>
      <c r="M32" s="307" t="n">
        <v>92764.8387096774</v>
      </c>
      <c r="N32" s="307" t="n">
        <v>13197.483870968</v>
      </c>
      <c r="O32" s="307" t="n">
        <v>51024.3548387097</v>
      </c>
      <c r="P32" s="307" t="n">
        <v>184964.741935484</v>
      </c>
      <c r="Q32" s="307"/>
      <c r="R32" s="309" t="n">
        <v>-133940.387096774</v>
      </c>
      <c r="S32" s="30" t="n">
        <f aca="false">HLOOKUP($B32,[4]PGT_Flows!$Q$41:$BY$52,3)</f>
        <v>2130697.41935484</v>
      </c>
      <c r="T32" s="30"/>
      <c r="U32" s="30" t="n">
        <f aca="false">HLOOKUP($B32,[4]PGT_Flows!$Q$41:$BY$52,7)+HLOOKUP($B32,[4]PGT_Flows!$Q$41:$BY$52,8)+HLOOKUP($B32,[4]PGT_Flows!$Q$41:$BY$52,9)+HLOOKUP($B32,[4]PGT_Flows!$Q$41:$BY$52,11)</f>
        <v>184509.677419355</v>
      </c>
      <c r="V32" s="30"/>
      <c r="W32" s="30" t="n">
        <f aca="false">HLOOKUP($B32,'[4]Monthly Averages'!$A$3:$AR$22,3)-HLOOKUP($B32,'[4]Monthly Averages'!$A$3:$AR$22,4)</f>
        <v>13197.4838709678</v>
      </c>
      <c r="X32" s="30" t="n">
        <f aca="false">HLOOKUP($B32,[4]PGT_Flows!$Q$41:$BY$52,2)+HLOOKUP($B32,[4]PGT_Flows!$Q$41:$BY$52,5)+HLOOKUP($B32,[4]PGT_Flows!$Q$41:$BY$52,6)</f>
        <v>81712.9032258065</v>
      </c>
      <c r="Y32" s="30"/>
      <c r="Z32" s="30"/>
      <c r="AA32" s="30" t="n">
        <f aca="false">+AD32+AB32</f>
        <v>1839648.77419355</v>
      </c>
      <c r="AB32" s="30" t="n">
        <v>47852</v>
      </c>
      <c r="AC32" s="30"/>
      <c r="AD32" s="30" t="n">
        <f aca="false">HLOOKUP($B32,[4]PGT_Flows!$Q$41:$BY$52,4)</f>
        <v>1791796.77419355</v>
      </c>
      <c r="AE32" s="310" t="n">
        <f aca="false">HLOOKUP($B32,'[4]Monthly Averages'!$A$3:$AR$20,18)</f>
        <v>16841438</v>
      </c>
    </row>
    <row r="33" customFormat="false" ht="11.25" hidden="false" customHeight="false" outlineLevel="0" collapsed="false">
      <c r="A33" s="283" t="n">
        <f aca="false">B34-B33</f>
        <v>30</v>
      </c>
      <c r="B33" s="291" t="n">
        <f aca="false">DATE(YEAR(B34),MONTH(B34)-1,1)</f>
        <v>36404</v>
      </c>
      <c r="C33" s="306" t="n">
        <v>882665.266666667</v>
      </c>
      <c r="D33" s="307" t="n">
        <v>296115.966666667</v>
      </c>
      <c r="E33" s="307"/>
      <c r="F33" s="307" t="n">
        <v>586397.933333333</v>
      </c>
      <c r="G33" s="307" t="n">
        <v>509148.8</v>
      </c>
      <c r="H33" s="307"/>
      <c r="I33" s="308" t="n">
        <v>52412.8333333333</v>
      </c>
      <c r="J33" s="307" t="n">
        <v>24836.2</v>
      </c>
      <c r="K33" s="307" t="n">
        <v>133775.933333333</v>
      </c>
      <c r="L33" s="307"/>
      <c r="M33" s="307" t="n">
        <v>81310.3666666667</v>
      </c>
      <c r="N33" s="307" t="n">
        <v>54103.7</v>
      </c>
      <c r="O33" s="307" t="n">
        <v>26474.3666666667</v>
      </c>
      <c r="P33" s="307" t="n">
        <v>217577.133333333</v>
      </c>
      <c r="Q33" s="307"/>
      <c r="R33" s="309" t="n">
        <v>-191102.733333333</v>
      </c>
      <c r="S33" s="30" t="n">
        <f aca="false">HLOOKUP($B33,[4]PGT_Flows!$Q$41:$BY$52,3)</f>
        <v>2265970</v>
      </c>
      <c r="T33" s="30"/>
      <c r="U33" s="30" t="n">
        <f aca="false">HLOOKUP($B33,[4]PGT_Flows!$Q$41:$BY$52,7)+HLOOKUP($B33,[4]PGT_Flows!$Q$41:$BY$52,8)+HLOOKUP($B33,[4]PGT_Flows!$Q$41:$BY$52,9)+HLOOKUP($B33,[4]PGT_Flows!$Q$41:$BY$52,11)</f>
        <v>193763.333333333</v>
      </c>
      <c r="V33" s="30"/>
      <c r="W33" s="30" t="n">
        <f aca="false">HLOOKUP($B33,'[4]Monthly Averages'!$A$3:$AR$22,3)-HLOOKUP($B33,'[4]Monthly Averages'!$A$3:$AR$22,4)</f>
        <v>54103.7</v>
      </c>
      <c r="X33" s="30" t="n">
        <f aca="false">HLOOKUP($B33,[4]PGT_Flows!$Q$41:$BY$52,2)+HLOOKUP($B33,[4]PGT_Flows!$Q$41:$BY$52,5)+HLOOKUP($B33,[4]PGT_Flows!$Q$41:$BY$52,6)</f>
        <v>84273.3333333333</v>
      </c>
      <c r="Y33" s="30"/>
      <c r="Z33" s="30"/>
      <c r="AA33" s="30" t="n">
        <f aca="false">+AD33+AB33</f>
        <v>1894463.66666667</v>
      </c>
      <c r="AB33" s="30" t="n">
        <v>47127</v>
      </c>
      <c r="AC33" s="30"/>
      <c r="AD33" s="30" t="n">
        <f aca="false">HLOOKUP($B33,[4]PGT_Flows!$Q$41:$BY$52,4)</f>
        <v>1847336.66666667</v>
      </c>
      <c r="AE33" s="310" t="n">
        <f aca="false">HLOOKUP($B33,'[4]Monthly Averages'!$A$3:$AR$20,18)</f>
        <v>18413823</v>
      </c>
    </row>
    <row r="34" customFormat="false" ht="11.25" hidden="false" customHeight="false" outlineLevel="0" collapsed="false">
      <c r="A34" s="283" t="n">
        <f aca="false">B35-B34</f>
        <v>31</v>
      </c>
      <c r="B34" s="295" t="n">
        <f aca="false">DATE(YEAR(B35),MONTH(B35)-1,1)</f>
        <v>36434</v>
      </c>
      <c r="C34" s="301" t="n">
        <v>930485.741935484</v>
      </c>
      <c r="D34" s="302" t="n">
        <v>485930.290322581</v>
      </c>
      <c r="E34" s="302" t="n">
        <f aca="false">D34-D22</f>
        <v>32205.5806451609</v>
      </c>
      <c r="F34" s="302" t="n">
        <v>444297.677419355</v>
      </c>
      <c r="G34" s="302" t="n">
        <v>552145.161290323</v>
      </c>
      <c r="H34" s="302" t="n">
        <f aca="false">G34-G22</f>
        <v>28595.6774193546</v>
      </c>
      <c r="I34" s="303" t="n">
        <v>-24349.3870967742</v>
      </c>
      <c r="J34" s="302" t="n">
        <v>-83498.1290322581</v>
      </c>
      <c r="K34" s="302" t="n">
        <v>176700.193548387</v>
      </c>
      <c r="L34" s="302" t="n">
        <f aca="false">K34-K22</f>
        <v>10576.1290322582</v>
      </c>
      <c r="M34" s="302" t="n">
        <v>95467.6774193548</v>
      </c>
      <c r="N34" s="302" t="n">
        <v>25448.193548387</v>
      </c>
      <c r="O34" s="302" t="n">
        <v>-139282.419354839</v>
      </c>
      <c r="P34" s="302" t="n">
        <v>280123.870967742</v>
      </c>
      <c r="Q34" s="302" t="n">
        <f aca="false">P34-P22</f>
        <v>-2702.16129032196</v>
      </c>
      <c r="R34" s="304" t="n">
        <v>-419406.290322581</v>
      </c>
      <c r="S34" s="35" t="n">
        <f aca="false">HLOOKUP($B34,[4]PGT_Flows!$Q$41:$BY$52,3)</f>
        <v>2296780</v>
      </c>
      <c r="T34" s="35"/>
      <c r="U34" s="35" t="n">
        <f aca="false">HLOOKUP($B34,[4]PGT_Flows!$Q$41:$BY$52,7)+HLOOKUP($B34,[4]PGT_Flows!$Q$41:$BY$52,8)+HLOOKUP($B34,[4]PGT_Flows!$Q$41:$BY$52,9)+HLOOKUP($B34,[4]PGT_Flows!$Q$41:$BY$52,11)</f>
        <v>229630</v>
      </c>
      <c r="V34" s="35"/>
      <c r="W34" s="35" t="n">
        <f aca="false">HLOOKUP($B34,'[4]Monthly Averages'!$A$3:$AR$22,3)-HLOOKUP($B34,'[4]Monthly Averages'!$A$3:$AR$22,4)</f>
        <v>25448.1935483871</v>
      </c>
      <c r="X34" s="35" t="n">
        <f aca="false">HLOOKUP($B34,[4]PGT_Flows!$Q$41:$BY$52,2)+HLOOKUP($B34,[4]PGT_Flows!$Q$41:$BY$52,5)+HLOOKUP($B34,[4]PGT_Flows!$Q$41:$BY$52,6)</f>
        <v>100186.666666667</v>
      </c>
      <c r="Y34" s="35"/>
      <c r="Z34" s="35"/>
      <c r="AA34" s="35" t="n">
        <f aca="false">+AD34+AB34</f>
        <v>1902766</v>
      </c>
      <c r="AB34" s="35" t="n">
        <v>58426</v>
      </c>
      <c r="AC34" s="35"/>
      <c r="AD34" s="35" t="n">
        <f aca="false">HLOOKUP($B34,[4]PGT_Flows!$Q$41:$BY$52,4)</f>
        <v>1844340</v>
      </c>
      <c r="AE34" s="305" t="n">
        <f aca="false">HLOOKUP($B34,'[4]Monthly Averages'!$A$3:$AR$20,18)</f>
        <v>17658992</v>
      </c>
    </row>
    <row r="35" customFormat="false" ht="11.25" hidden="false" customHeight="false" outlineLevel="0" collapsed="false">
      <c r="A35" s="283" t="n">
        <f aca="false">B36-B35</f>
        <v>30</v>
      </c>
      <c r="B35" s="291" t="n">
        <f aca="false">DATE(YEAR(B36),MONTH(B36)-1,1)</f>
        <v>36465</v>
      </c>
      <c r="C35" s="306" t="n">
        <v>960000.133333333</v>
      </c>
      <c r="D35" s="307" t="n">
        <v>507727.666666666</v>
      </c>
      <c r="E35" s="307" t="n">
        <f aca="false">D35-D23</f>
        <v>-20090.6333333338</v>
      </c>
      <c r="F35" s="307" t="n">
        <v>450683</v>
      </c>
      <c r="G35" s="307" t="n">
        <v>612520.766666667</v>
      </c>
      <c r="H35" s="307" t="n">
        <f aca="false">G35-G23</f>
        <v>-10922.0999999994</v>
      </c>
      <c r="I35" s="308" t="n">
        <v>2886.8666666666</v>
      </c>
      <c r="J35" s="307" t="n">
        <v>-164724.633333333</v>
      </c>
      <c r="K35" s="307" t="n">
        <v>202145.066666667</v>
      </c>
      <c r="L35" s="307" t="n">
        <f aca="false">K35-K23</f>
        <v>14502.4999999999</v>
      </c>
      <c r="M35" s="307" t="n">
        <v>100209.733333333</v>
      </c>
      <c r="N35" s="307" t="n">
        <v>216463.4</v>
      </c>
      <c r="O35" s="307" t="n">
        <v>-50133.6666666667</v>
      </c>
      <c r="P35" s="307" t="n">
        <v>319799.366666667</v>
      </c>
      <c r="Q35" s="307" t="n">
        <f aca="false">P35-P23</f>
        <v>-27022.9999999995</v>
      </c>
      <c r="R35" s="309" t="n">
        <v>-369933.033333333</v>
      </c>
      <c r="S35" s="30" t="n">
        <f aca="false">HLOOKUP($B35,[4]PGT_Flows!$Q$41:$BY$52,3)</f>
        <v>2387063.33333333</v>
      </c>
      <c r="T35" s="30"/>
      <c r="U35" s="30" t="n">
        <f aca="false">HLOOKUP($B35,[4]PGT_Flows!$Q$41:$BY$52,7)+HLOOKUP($B35,[4]PGT_Flows!$Q$41:$BY$52,8)+HLOOKUP($B35,[4]PGT_Flows!$Q$41:$BY$52,9)+HLOOKUP($B35,[4]PGT_Flows!$Q$41:$BY$52,11)</f>
        <v>219700</v>
      </c>
      <c r="V35" s="30"/>
      <c r="W35" s="30" t="n">
        <f aca="false">HLOOKUP($B35,'[4]Monthly Averages'!$A$3:$AR$22,3)-HLOOKUP($B35,'[4]Monthly Averages'!$A$3:$AR$22,4)</f>
        <v>216463.533333333</v>
      </c>
      <c r="X35" s="30" t="n">
        <f aca="false">HLOOKUP($B35,[4]PGT_Flows!$Q$41:$BY$52,2)+HLOOKUP($B35,[4]PGT_Flows!$Q$41:$BY$52,5)+HLOOKUP($B35,[4]PGT_Flows!$Q$41:$BY$52,6)</f>
        <v>103310</v>
      </c>
      <c r="Y35" s="30"/>
      <c r="Z35" s="30"/>
      <c r="AA35" s="30" t="n">
        <f aca="false">+AD35+AB35</f>
        <v>1813830.33333333</v>
      </c>
      <c r="AB35" s="30" t="n">
        <v>64747</v>
      </c>
      <c r="AC35" s="30"/>
      <c r="AD35" s="30" t="n">
        <f aca="false">HLOOKUP($B35,[4]PGT_Flows!$Q$41:$BY$52,4)</f>
        <v>1749083.33333333</v>
      </c>
      <c r="AE35" s="310" t="n">
        <f aca="false">HLOOKUP($B35,'[4]Monthly Averages'!$A$3:$AR$20,18)</f>
        <v>17709003</v>
      </c>
    </row>
    <row r="36" customFormat="false" ht="11.25" hidden="false" customHeight="false" outlineLevel="0" collapsed="false">
      <c r="A36" s="283" t="n">
        <f aca="false">B37-B36</f>
        <v>31</v>
      </c>
      <c r="B36" s="291" t="n">
        <f aca="false">DATE(YEAR(B37),MONTH(B37)-1,1)</f>
        <v>36495</v>
      </c>
      <c r="C36" s="306" t="n">
        <v>942666.903225806</v>
      </c>
      <c r="D36" s="307" t="n">
        <v>618018.935483871</v>
      </c>
      <c r="E36" s="307" t="n">
        <f aca="false">D36-D24</f>
        <v>-16927.5161290329</v>
      </c>
      <c r="F36" s="307" t="n">
        <v>323087.161290323</v>
      </c>
      <c r="G36" s="307" t="n">
        <v>653211.193548387</v>
      </c>
      <c r="H36" s="307" t="n">
        <f aca="false">G36-G24</f>
        <v>-23356.4516129032</v>
      </c>
      <c r="I36" s="308" t="n">
        <v>-59004.4838709678</v>
      </c>
      <c r="J36" s="307" t="n">
        <v>-272091.096774194</v>
      </c>
      <c r="K36" s="307" t="n">
        <v>215066.35483871</v>
      </c>
      <c r="L36" s="307" t="n">
        <f aca="false">K36-K24</f>
        <v>-16237.2903225806</v>
      </c>
      <c r="M36" s="307" t="n">
        <v>118651.709677419</v>
      </c>
      <c r="N36" s="307" t="n">
        <v>310886.806451613</v>
      </c>
      <c r="O36" s="307" t="n">
        <v>-57568.2903225806</v>
      </c>
      <c r="P36" s="307" t="n">
        <v>381913.774193549</v>
      </c>
      <c r="Q36" s="307" t="n">
        <f aca="false">P36-P24</f>
        <v>-43530.1935483869</v>
      </c>
      <c r="R36" s="309" t="n">
        <v>-439482.064516129</v>
      </c>
      <c r="S36" s="30" t="n">
        <f aca="false">HLOOKUP($B36,[4]PGT_Flows!$Q$41:$BY$52,3)</f>
        <v>2537293.5483871</v>
      </c>
      <c r="T36" s="30"/>
      <c r="U36" s="30" t="n">
        <f aca="false">HLOOKUP($B36,[4]PGT_Flows!$Q$41:$BY$52,7)+HLOOKUP($B36,[4]PGT_Flows!$Q$41:$BY$52,8)+HLOOKUP($B36,[4]PGT_Flows!$Q$41:$BY$52,9)+HLOOKUP($B36,[4]PGT_Flows!$Q$41:$BY$52,11)</f>
        <v>236206.451612903</v>
      </c>
      <c r="V36" s="30"/>
      <c r="W36" s="30" t="n">
        <f aca="false">HLOOKUP($B36,'[4]Monthly Averages'!$A$3:$AR$22,3)-HLOOKUP($B36,'[4]Monthly Averages'!$A$3:$AR$22,4)</f>
        <v>310886.806451613</v>
      </c>
      <c r="X36" s="30" t="n">
        <f aca="false">HLOOKUP($B36,[4]PGT_Flows!$Q$41:$BY$52,2)+HLOOKUP($B36,[4]PGT_Flows!$Q$41:$BY$52,5)+HLOOKUP($B36,[4]PGT_Flows!$Q$41:$BY$52,6)</f>
        <v>142493.548387097</v>
      </c>
      <c r="Y36" s="30"/>
      <c r="Z36" s="30"/>
      <c r="AA36" s="30" t="n">
        <f aca="false">+AD36+AB36</f>
        <v>1823454.90322581</v>
      </c>
      <c r="AB36" s="30" t="n">
        <v>95942</v>
      </c>
      <c r="AC36" s="30"/>
      <c r="AD36" s="30" t="n">
        <f aca="false">HLOOKUP($B36,[4]PGT_Flows!$Q$41:$BY$52,4)</f>
        <v>1727512.90322581</v>
      </c>
      <c r="AE36" s="310" t="n">
        <f aca="false">HLOOKUP($B36,'[4]Monthly Averages'!$A$3:$AR$20,18)</f>
        <v>15791177</v>
      </c>
    </row>
    <row r="37" customFormat="false" ht="11.25" hidden="false" customHeight="false" outlineLevel="0" collapsed="false">
      <c r="A37" s="283" t="n">
        <f aca="false">B38-B37</f>
        <v>31</v>
      </c>
      <c r="B37" s="291" t="n">
        <f aca="false">DATE(YEAR(B38),MONTH(B38)-1,1)</f>
        <v>36526</v>
      </c>
      <c r="C37" s="306" t="n">
        <v>813509.548387097</v>
      </c>
      <c r="D37" s="307" t="n">
        <v>663344.870967742</v>
      </c>
      <c r="E37" s="307" t="n">
        <f aca="false">D37-D25</f>
        <v>59801.8387096778</v>
      </c>
      <c r="F37" s="307" t="n">
        <v>148650.225806452</v>
      </c>
      <c r="G37" s="307" t="n">
        <v>712027.129032258</v>
      </c>
      <c r="H37" s="307" t="n">
        <f aca="false">G37-G25</f>
        <v>127917.903225807</v>
      </c>
      <c r="I37" s="308" t="n">
        <v>-224603.387096774</v>
      </c>
      <c r="J37" s="307" t="n">
        <v>-338225.967741935</v>
      </c>
      <c r="K37" s="307" t="n">
        <v>227424.258064516</v>
      </c>
      <c r="L37" s="307" t="n">
        <f aca="false">K37-K25</f>
        <v>-8565.38709677436</v>
      </c>
      <c r="M37" s="307" t="n">
        <v>114176.290322581</v>
      </c>
      <c r="N37" s="307" t="n">
        <v>339052.161290323</v>
      </c>
      <c r="O37" s="307" t="n">
        <v>-110452.677419355</v>
      </c>
      <c r="P37" s="307" t="n">
        <v>373535.387096775</v>
      </c>
      <c r="Q37" s="307" t="n">
        <f aca="false">P37-P25</f>
        <v>-9298.67741935456</v>
      </c>
      <c r="R37" s="309" t="n">
        <v>-483840.225806452</v>
      </c>
      <c r="S37" s="30" t="n">
        <f aca="false">HLOOKUP($B37,[4]PGT_Flows!$Q$41:$BY$52,3)</f>
        <v>2531874.19354839</v>
      </c>
      <c r="T37" s="30"/>
      <c r="U37" s="30" t="n">
        <f aca="false">HLOOKUP($B37,[4]PGT_Flows!$Q$41:$BY$52,7)+HLOOKUP($B37,[4]PGT_Flows!$Q$41:$BY$52,8)+HLOOKUP($B37,[4]PGT_Flows!$Q$41:$BY$52,9)+HLOOKUP($B37,[4]PGT_Flows!$Q$41:$BY$52,11)</f>
        <v>249283.870967742</v>
      </c>
      <c r="V37" s="30"/>
      <c r="W37" s="30" t="n">
        <f aca="false">HLOOKUP($B37,'[4]Monthly Averages'!$A$3:$AR$22,3)-HLOOKUP($B37,'[4]Monthly Averages'!$A$3:$AR$22,4)</f>
        <v>339138.677419355</v>
      </c>
      <c r="X37" s="30" t="n">
        <f aca="false">HLOOKUP($B37,[4]PGT_Flows!$Q$41:$BY$52,2)+HLOOKUP($B37,[4]PGT_Flows!$Q$41:$BY$52,5)+HLOOKUP($B37,[4]PGT_Flows!$Q$41:$BY$52,6)</f>
        <v>138432.258064516</v>
      </c>
      <c r="Y37" s="30"/>
      <c r="Z37" s="30"/>
      <c r="AA37" s="30" t="n">
        <f aca="false">+AD37+AB37</f>
        <v>1775558.03225806</v>
      </c>
      <c r="AB37" s="30" t="n">
        <v>88529</v>
      </c>
      <c r="AC37" s="30"/>
      <c r="AD37" s="30" t="n">
        <f aca="false">HLOOKUP($B37,[4]PGT_Flows!$Q$41:$BY$52,4)</f>
        <v>1687029.03225806</v>
      </c>
      <c r="AE37" s="310" t="n">
        <f aca="false">HLOOKUP($B37,'[4]Monthly Averages'!$A$3:$AR$20,18)</f>
        <v>8867761</v>
      </c>
    </row>
    <row r="38" customFormat="false" ht="11.25" hidden="false" customHeight="false" outlineLevel="0" collapsed="false">
      <c r="A38" s="283" t="n">
        <f aca="false">B39-B38</f>
        <v>29</v>
      </c>
      <c r="B38" s="291" t="n">
        <f aca="false">DATE(YEAR(B39),MONTH(B39)-1,1)</f>
        <v>36557</v>
      </c>
      <c r="C38" s="306" t="n">
        <v>901429.413793103</v>
      </c>
      <c r="D38" s="307" t="n">
        <v>593045.482758621</v>
      </c>
      <c r="E38" s="307" t="n">
        <f aca="false">D38-D26</f>
        <v>-14393.6958128081</v>
      </c>
      <c r="F38" s="307" t="n">
        <v>306485.448275862</v>
      </c>
      <c r="G38" s="307" t="n">
        <v>657041.551724138</v>
      </c>
      <c r="H38" s="307" t="n">
        <f aca="false">G38-G26</f>
        <v>79709.8374384234</v>
      </c>
      <c r="I38" s="308" t="n">
        <v>-85839.7931034483</v>
      </c>
      <c r="J38" s="307" t="n">
        <v>-264729.206896552</v>
      </c>
      <c r="K38" s="307" t="n">
        <v>216791.724137931</v>
      </c>
      <c r="L38" s="307" t="n">
        <f aca="false">K38-K26</f>
        <v>-3990.99014778307</v>
      </c>
      <c r="M38" s="307" t="n">
        <v>128653.413793104</v>
      </c>
      <c r="N38" s="307" t="n">
        <v>257319.965517242</v>
      </c>
      <c r="O38" s="307" t="n">
        <v>-95253.4482758621</v>
      </c>
      <c r="P38" s="307" t="n">
        <v>353253.862068966</v>
      </c>
      <c r="Q38" s="307" t="n">
        <f aca="false">P38-P26</f>
        <v>-25161.2807881766</v>
      </c>
      <c r="R38" s="309" t="n">
        <v>-448507.310344828</v>
      </c>
      <c r="S38" s="30" t="n">
        <f aca="false">HLOOKUP($B38,[4]PGT_Flows!$Q$41:$BY$52,3)</f>
        <v>2493024.13793103</v>
      </c>
      <c r="T38" s="30"/>
      <c r="U38" s="30" t="n">
        <f aca="false">HLOOKUP($B38,[4]PGT_Flows!$Q$41:$BY$52,7)+HLOOKUP($B38,[4]PGT_Flows!$Q$41:$BY$52,8)+HLOOKUP($B38,[4]PGT_Flows!$Q$41:$BY$52,9)+HLOOKUP($B38,[4]PGT_Flows!$Q$41:$BY$52,11)</f>
        <v>251982.75862069</v>
      </c>
      <c r="V38" s="30"/>
      <c r="W38" s="30" t="n">
        <f aca="false">HLOOKUP($B38,'[4]Monthly Averages'!$A$3:$AR$22,3)-HLOOKUP($B38,'[4]Monthly Averages'!$A$3:$AR$22,4)</f>
        <v>257408.551724138</v>
      </c>
      <c r="X38" s="30" t="n">
        <f aca="false">HLOOKUP($B38,[4]PGT_Flows!$Q$41:$BY$52,2)+HLOOKUP($B38,[4]PGT_Flows!$Q$41:$BY$52,5)+HLOOKUP($B38,[4]PGT_Flows!$Q$41:$BY$52,6)</f>
        <v>126079.310344828</v>
      </c>
      <c r="Y38" s="30"/>
      <c r="Z38" s="30"/>
      <c r="AA38" s="30" t="n">
        <f aca="false">+AD38+AB38</f>
        <v>1828916.89655172</v>
      </c>
      <c r="AB38" s="30" t="n">
        <v>83610</v>
      </c>
      <c r="AC38" s="30"/>
      <c r="AD38" s="30" t="n">
        <f aca="false">HLOOKUP($B38,[4]PGT_Flows!$Q$41:$BY$52,4)</f>
        <v>1745306.89655172</v>
      </c>
      <c r="AE38" s="310" t="n">
        <f aca="false">HLOOKUP($B38,'[4]Monthly Averages'!$A$3:$AR$20,18)</f>
        <v>6487097</v>
      </c>
    </row>
    <row r="39" customFormat="false" ht="11.25" hidden="false" customHeight="false" outlineLevel="0" collapsed="false">
      <c r="A39" s="283" t="n">
        <f aca="false">B40-B39</f>
        <v>31</v>
      </c>
      <c r="B39" s="295" t="n">
        <f aca="false">DATE(YEAR(B40),MONTH(B40)-1,1)</f>
        <v>36586</v>
      </c>
      <c r="C39" s="301" t="n">
        <v>878295.838709677</v>
      </c>
      <c r="D39" s="302" t="n">
        <v>542742.903225806</v>
      </c>
      <c r="E39" s="302" t="n">
        <f aca="false">D39-D27</f>
        <v>12211.7741935474</v>
      </c>
      <c r="F39" s="302" t="n">
        <v>333843.387096774</v>
      </c>
      <c r="G39" s="302" t="n">
        <v>560148.70967742</v>
      </c>
      <c r="H39" s="302" t="n">
        <f aca="false">G39-G27</f>
        <v>13670.1612903225</v>
      </c>
      <c r="I39" s="303" t="n">
        <v>-72851.4838709677</v>
      </c>
      <c r="J39" s="302" t="n">
        <v>-153453.838709677</v>
      </c>
      <c r="K39" s="302" t="n">
        <v>195193.709677419</v>
      </c>
      <c r="L39" s="302" t="n">
        <f aca="false">K39-K27</f>
        <v>12309.0322580643</v>
      </c>
      <c r="M39" s="302" t="n">
        <v>104162.967741936</v>
      </c>
      <c r="N39" s="302" t="n">
        <v>121138.258064516</v>
      </c>
      <c r="O39" s="302" t="n">
        <v>-123346.322580645</v>
      </c>
      <c r="P39" s="302" t="n">
        <v>334543.419354839</v>
      </c>
      <c r="Q39" s="302" t="n">
        <f aca="false">P39-P27</f>
        <v>-10575.4838709675</v>
      </c>
      <c r="R39" s="304" t="n">
        <v>-457889.741935484</v>
      </c>
      <c r="S39" s="35" t="n">
        <f aca="false">HLOOKUP($B39,[4]PGT_Flows!$Q$41:$BY$52,3)</f>
        <v>2305216.12903226</v>
      </c>
      <c r="T39" s="35"/>
      <c r="U39" s="35" t="n">
        <f aca="false">HLOOKUP($B39,[4]PGT_Flows!$Q$41:$BY$52,7)+HLOOKUP($B39,[4]PGT_Flows!$Q$41:$BY$52,8)+HLOOKUP($B39,[4]PGT_Flows!$Q$41:$BY$52,9)+HLOOKUP($B39,[4]PGT_Flows!$Q$41:$BY$52,11)</f>
        <v>199554.838709677</v>
      </c>
      <c r="V39" s="35"/>
      <c r="W39" s="35" t="n">
        <f aca="false">HLOOKUP($B39,'[4]Monthly Averages'!$A$3:$AR$22,3)-HLOOKUP($B39,'[4]Monthly Averages'!$A$3:$AR$22,4)</f>
        <v>121328.709677419</v>
      </c>
      <c r="X39" s="35" t="n">
        <f aca="false">HLOOKUP($B39,[4]PGT_Flows!$Q$41:$BY$52,2)+HLOOKUP($B39,[4]PGT_Flows!$Q$41:$BY$52,5)+HLOOKUP($B39,[4]PGT_Flows!$Q$41:$BY$52,6)</f>
        <v>100577.419354839</v>
      </c>
      <c r="Y39" s="35"/>
      <c r="Z39" s="35"/>
      <c r="AA39" s="35" t="n">
        <f aca="false">+AD39+AB39</f>
        <v>1849061.51612903</v>
      </c>
      <c r="AB39" s="35" t="n">
        <v>56397</v>
      </c>
      <c r="AC39" s="35"/>
      <c r="AD39" s="35" t="n">
        <f aca="false">HLOOKUP($B39,[4]PGT_Flows!$Q$41:$BY$52,4)</f>
        <v>1792664.51612903</v>
      </c>
      <c r="AE39" s="305" t="n">
        <f aca="false">HLOOKUP($B39,'[4]Monthly Averages'!$A$3:$AR$20,18)</f>
        <v>4712338</v>
      </c>
    </row>
    <row r="40" customFormat="false" ht="11.25" hidden="false" customHeight="false" outlineLevel="0" collapsed="false">
      <c r="A40" s="283" t="n">
        <f aca="false">B41-B40</f>
        <v>30</v>
      </c>
      <c r="B40" s="291" t="n">
        <f aca="false">DATE(YEAR(B41),MONTH(B41)-1,1)</f>
        <v>36617</v>
      </c>
      <c r="C40" s="306" t="n">
        <v>799791.166666667</v>
      </c>
      <c r="D40" s="307" t="n">
        <v>395807</v>
      </c>
      <c r="E40" s="307" t="n">
        <f aca="false">D40-D28</f>
        <v>-36893.7666666667</v>
      </c>
      <c r="F40" s="307" t="n">
        <v>402483</v>
      </c>
      <c r="G40" s="307" t="n">
        <v>432948.466666667</v>
      </c>
      <c r="H40" s="307" t="n">
        <f aca="false">G40-G28</f>
        <v>-35122.6</v>
      </c>
      <c r="I40" s="308" t="n">
        <v>13721.3666666666</v>
      </c>
      <c r="J40" s="307" t="n">
        <v>-44326.8333333333</v>
      </c>
      <c r="K40" s="307" t="n">
        <v>141783.833333333</v>
      </c>
      <c r="L40" s="307" t="n">
        <f aca="false">K40-K28</f>
        <v>-7295.76666666666</v>
      </c>
      <c r="M40" s="307" t="n">
        <v>73922.1666666666</v>
      </c>
      <c r="N40" s="307" t="n">
        <v>-90025.533333333</v>
      </c>
      <c r="O40" s="307" t="n">
        <v>-201057.166666667</v>
      </c>
      <c r="P40" s="307" t="n">
        <v>259512.3</v>
      </c>
      <c r="Q40" s="307" t="n">
        <f aca="false">P40-P28</f>
        <v>-36969.9666666667</v>
      </c>
      <c r="R40" s="309" t="n">
        <v>-460569.466666667</v>
      </c>
      <c r="S40" s="30" t="n">
        <f aca="false">HLOOKUP($B40,[4]PGT_Flows!$Q$41:$BY$52,3)</f>
        <v>1982530</v>
      </c>
      <c r="T40" s="30"/>
      <c r="U40" s="30" t="n">
        <f aca="false">HLOOKUP($B40,[4]PGT_Flows!$Q$41:$BY$52,7)+HLOOKUP($B40,[4]PGT_Flows!$Q$41:$BY$52,8)+HLOOKUP($B40,[4]PGT_Flows!$Q$41:$BY$52,9)+HLOOKUP($B40,[4]PGT_Flows!$Q$41:$BY$52,11)</f>
        <v>168720</v>
      </c>
      <c r="V40" s="30"/>
      <c r="W40" s="30" t="n">
        <f aca="false">HLOOKUP($B40,'[4]Monthly Averages'!$A$3:$AR$22,3)-HLOOKUP($B40,'[4]Monthly Averages'!$A$3:$AR$22,4)</f>
        <v>-95577.7666666667</v>
      </c>
      <c r="X40" s="30" t="n">
        <f aca="false">HLOOKUP($B40,[4]PGT_Flows!$Q$41:$BY$52,2)+HLOOKUP($B40,[4]PGT_Flows!$Q$41:$BY$52,5)+HLOOKUP($B40,[4]PGT_Flows!$Q$41:$BY$52,6)</f>
        <v>56906.6666666667</v>
      </c>
      <c r="Y40" s="30"/>
      <c r="Z40" s="30"/>
      <c r="AA40" s="30" t="n">
        <f aca="false">+AD40+AB40</f>
        <v>1815180.33333333</v>
      </c>
      <c r="AB40" s="30" t="n">
        <v>43477</v>
      </c>
      <c r="AC40" s="30"/>
      <c r="AD40" s="30" t="n">
        <f aca="false">HLOOKUP($B40,[4]PGT_Flows!$Q$41:$BY$52,4)</f>
        <v>1771703.33333333</v>
      </c>
      <c r="AE40" s="310" t="n">
        <f aca="false">HLOOKUP($B40,'[4]Monthly Averages'!$A$3:$AR$20,18)</f>
        <v>5203306</v>
      </c>
    </row>
    <row r="41" customFormat="false" ht="11.25" hidden="false" customHeight="false" outlineLevel="0" collapsed="false">
      <c r="A41" s="283" t="n">
        <f aca="false">B42-B41</f>
        <v>31</v>
      </c>
      <c r="B41" s="291" t="n">
        <f aca="false">DATE(YEAR(B42),MONTH(B42)-1,1)</f>
        <v>36647</v>
      </c>
      <c r="C41" s="306" t="n">
        <v>860892.516129032</v>
      </c>
      <c r="D41" s="307" t="n">
        <v>338828.451612903</v>
      </c>
      <c r="E41" s="307" t="n">
        <f aca="false">D41-D29</f>
        <v>-23969.5161290323</v>
      </c>
      <c r="F41" s="307" t="n">
        <v>519695.806451613</v>
      </c>
      <c r="G41" s="307" t="n">
        <v>443930.322580645</v>
      </c>
      <c r="H41" s="307" t="n">
        <f aca="false">G41-G29</f>
        <v>6395.99999999977</v>
      </c>
      <c r="I41" s="308" t="n">
        <v>126976.193548387</v>
      </c>
      <c r="J41" s="307" t="n">
        <v>-51189.7096774194</v>
      </c>
      <c r="K41" s="307" t="n">
        <v>126431.741935484</v>
      </c>
      <c r="L41" s="307" t="n">
        <f aca="false">K41-K29</f>
        <v>51.645161290231</v>
      </c>
      <c r="M41" s="307" t="n">
        <v>52518.3870967742</v>
      </c>
      <c r="N41" s="307" t="n">
        <v>-79592.483870967</v>
      </c>
      <c r="O41" s="307" t="n">
        <v>-197113.225806452</v>
      </c>
      <c r="P41" s="307" t="n">
        <v>223797.064516129</v>
      </c>
      <c r="Q41" s="307" t="n">
        <f aca="false">P41-P29</f>
        <v>-22690.1290322584</v>
      </c>
      <c r="R41" s="309" t="n">
        <v>-420910.290322581</v>
      </c>
      <c r="S41" s="30" t="n">
        <f aca="false">HLOOKUP($B41,[4]PGT_Flows!$Q$41:$BY$52,3)</f>
        <v>2086048.38709677</v>
      </c>
      <c r="T41" s="30"/>
      <c r="U41" s="30" t="n">
        <f aca="false">HLOOKUP($B41,[4]PGT_Flows!$Q$41:$BY$52,7)+HLOOKUP($B41,[4]PGT_Flows!$Q$41:$BY$52,8)+HLOOKUP($B41,[4]PGT_Flows!$Q$41:$BY$52,9)+HLOOKUP($B41,[4]PGT_Flows!$Q$41:$BY$52,11)</f>
        <v>151606.451612903</v>
      </c>
      <c r="V41" s="30"/>
      <c r="W41" s="30" t="n">
        <f aca="false">HLOOKUP($B41,'[4]Monthly Averages'!$A$3:$AR$22,3)-HLOOKUP($B41,'[4]Monthly Averages'!$A$3:$AR$22,4)</f>
        <v>-79374.9677419355</v>
      </c>
      <c r="X41" s="30" t="n">
        <f aca="false">HLOOKUP($B41,[4]PGT_Flows!$Q$41:$BY$52,2)+HLOOKUP($B41,[4]PGT_Flows!$Q$41:$BY$52,5)+HLOOKUP($B41,[4]PGT_Flows!$Q$41:$BY$52,6)</f>
        <v>86938.7096774194</v>
      </c>
      <c r="Y41" s="30"/>
      <c r="Z41" s="30"/>
      <c r="AA41" s="30" t="n">
        <f aca="false">+AD41+AB41</f>
        <v>1906274.5483871</v>
      </c>
      <c r="AB41" s="30" t="n">
        <v>49281</v>
      </c>
      <c r="AC41" s="30"/>
      <c r="AD41" s="30" t="n">
        <f aca="false">HLOOKUP($B41,[4]PGT_Flows!$Q$41:$BY$52,4)</f>
        <v>1856993.5483871</v>
      </c>
      <c r="AE41" s="310" t="n">
        <f aca="false">HLOOKUP($B41,'[4]Monthly Averages'!$A$3:$AR$20,18)</f>
        <v>8867678</v>
      </c>
    </row>
    <row r="42" customFormat="false" ht="11.25" hidden="false" customHeight="false" outlineLevel="0" collapsed="false">
      <c r="A42" s="283" t="n">
        <f aca="false">B43-B42</f>
        <v>30</v>
      </c>
      <c r="B42" s="291" t="n">
        <f aca="false">DATE(YEAR(B43),MONTH(B43)-1,1)</f>
        <v>36678</v>
      </c>
      <c r="C42" s="306" t="n">
        <v>836897.233333333</v>
      </c>
      <c r="D42" s="307" t="n">
        <v>345583.266666667</v>
      </c>
      <c r="E42" s="307" t="n">
        <f aca="false">D42-D30</f>
        <v>81582.5333333334</v>
      </c>
      <c r="F42" s="307" t="n">
        <v>489302.333333333</v>
      </c>
      <c r="G42" s="307" t="n">
        <v>492786.766666667</v>
      </c>
      <c r="H42" s="307" t="n">
        <f aca="false">G42-G30</f>
        <v>52002.0999999997</v>
      </c>
      <c r="I42" s="308" t="n">
        <v>127064.166666666</v>
      </c>
      <c r="J42" s="307" t="n">
        <v>-130548.6</v>
      </c>
      <c r="K42" s="307" t="n">
        <v>115819.8</v>
      </c>
      <c r="L42" s="307" t="n">
        <f aca="false">K42-K30</f>
        <v>-16942.7333333334</v>
      </c>
      <c r="M42" s="307" t="n">
        <v>83410.3333333333</v>
      </c>
      <c r="N42" s="307" t="n">
        <v>23666.966666667</v>
      </c>
      <c r="O42" s="307" t="n">
        <v>-139291.1</v>
      </c>
      <c r="P42" s="307" t="n">
        <v>228315.366666666</v>
      </c>
      <c r="Q42" s="307" t="n">
        <f aca="false">P42-P30</f>
        <v>14643.5999999996</v>
      </c>
      <c r="R42" s="309" t="n">
        <v>-367606.466666667</v>
      </c>
      <c r="S42" s="30" t="n">
        <f aca="false">HLOOKUP($B42,[4]PGT_Flows!$Q$41:$BY$52,3)</f>
        <v>2281466.66666667</v>
      </c>
      <c r="T42" s="30"/>
      <c r="U42" s="30" t="n">
        <f aca="false">HLOOKUP($B42,[4]PGT_Flows!$Q$41:$BY$52,7)+HLOOKUP($B42,[4]PGT_Flows!$Q$41:$BY$52,8)+HLOOKUP($B42,[4]PGT_Flows!$Q$41:$BY$52,9)+HLOOKUP($B42,[4]PGT_Flows!$Q$41:$BY$52,11)</f>
        <v>205383.333333333</v>
      </c>
      <c r="V42" s="30"/>
      <c r="W42" s="30" t="n">
        <f aca="false">HLOOKUP($B42,'[4]Monthly Averages'!$A$3:$AR$22,3)-HLOOKUP($B42,'[4]Monthly Averages'!$A$3:$AR$22,4)</f>
        <v>23206.3666666667</v>
      </c>
      <c r="X42" s="30" t="n">
        <f aca="false">HLOOKUP($B42,[4]PGT_Flows!$Q$41:$BY$52,2)+HLOOKUP($B42,[4]PGT_Flows!$Q$41:$BY$52,5)+HLOOKUP($B42,[4]PGT_Flows!$Q$41:$BY$52,6)</f>
        <v>84203.3333333333</v>
      </c>
      <c r="Y42" s="30"/>
      <c r="Z42" s="30"/>
      <c r="AA42" s="30" t="n">
        <f aca="false">+AD42+AB42</f>
        <v>1907579.66666667</v>
      </c>
      <c r="AB42" s="30" t="n">
        <v>51163</v>
      </c>
      <c r="AC42" s="30"/>
      <c r="AD42" s="30" t="n">
        <f aca="false">HLOOKUP($B42,[4]PGT_Flows!$Q$41:$BY$52,4)</f>
        <v>1856416.66666667</v>
      </c>
      <c r="AE42" s="310" t="n">
        <f aca="false">HLOOKUP($B42,'[4]Monthly Averages'!$A$3:$AR$20,18)</f>
        <v>12356913</v>
      </c>
    </row>
    <row r="43" customFormat="false" ht="11.25" hidden="false" customHeight="false" outlineLevel="0" collapsed="false">
      <c r="A43" s="283" t="n">
        <f aca="false">B44-B43</f>
        <v>31</v>
      </c>
      <c r="B43" s="291" t="n">
        <v>36708</v>
      </c>
      <c r="C43" s="306" t="n">
        <v>700725.741935484</v>
      </c>
      <c r="D43" s="307" t="n">
        <v>302157.903225806</v>
      </c>
      <c r="E43" s="307" t="n">
        <f aca="false">D43-D31</f>
        <v>50791.4838709675</v>
      </c>
      <c r="F43" s="307" t="n">
        <v>396697.064516129</v>
      </c>
      <c r="G43" s="307" t="n">
        <v>528262.967741936</v>
      </c>
      <c r="H43" s="307" t="n">
        <f aca="false">G43-G31</f>
        <v>70549.0000000004</v>
      </c>
      <c r="I43" s="308" t="n">
        <v>79535.7419354835</v>
      </c>
      <c r="J43" s="307" t="n">
        <v>-210957.935483871</v>
      </c>
      <c r="K43" s="307" t="n">
        <v>132400.387096774</v>
      </c>
      <c r="L43" s="307" t="n">
        <f aca="false">K43-K31</f>
        <v>23428.6774193549</v>
      </c>
      <c r="M43" s="307" t="n">
        <v>60526.8064516129</v>
      </c>
      <c r="N43" s="307" t="n">
        <v>141294.677419355</v>
      </c>
      <c r="O43" s="307" t="n">
        <v>-141520.709677419</v>
      </c>
      <c r="P43" s="307" t="n">
        <v>235457.387096774</v>
      </c>
      <c r="Q43" s="307" t="n">
        <f aca="false">P43-P31</f>
        <v>38919.9677419351</v>
      </c>
      <c r="R43" s="309" t="n">
        <v>-376978.096774194</v>
      </c>
      <c r="S43" s="30" t="n">
        <f aca="false">HLOOKUP($B43,[4]PGT_Flows!$Q$41:$BY$52,3)</f>
        <v>2388440.90909091</v>
      </c>
      <c r="T43" s="30"/>
      <c r="U43" s="30" t="n">
        <f aca="false">HLOOKUP($B43,[4]PGT_Flows!$Q$41:$BY$52,7)+HLOOKUP($B43,[4]PGT_Flows!$Q$41:$BY$52,8)+HLOOKUP($B43,[4]PGT_Flows!$Q$41:$BY$52,9)+HLOOKUP($B43,[4]PGT_Flows!$Q$41:$BY$52,11)</f>
        <v>194113.636363636</v>
      </c>
      <c r="V43" s="30"/>
      <c r="W43" s="30" t="n">
        <f aca="false">HLOOKUP($B43,'[4]Monthly Averages'!$A$3:$AR$22,3)-HLOOKUP($B43,'[4]Monthly Averages'!$A$3:$AR$22,4)</f>
        <v>143998.290322581</v>
      </c>
      <c r="X43" s="30" t="n">
        <f aca="false">HLOOKUP($B43,[4]PGT_Flows!$Q$41:$BY$52,2)+HLOOKUP($B43,[4]PGT_Flows!$Q$41:$BY$52,5)+HLOOKUP($B43,[4]PGT_Flows!$Q$41:$BY$52,6)</f>
        <v>89718.1818181818</v>
      </c>
      <c r="Y43" s="30"/>
      <c r="Z43" s="30"/>
      <c r="AA43" s="30" t="n">
        <f aca="false">+AD43+AB43</f>
        <v>1908422.81818182</v>
      </c>
      <c r="AB43" s="30" t="n">
        <v>49741</v>
      </c>
      <c r="AC43" s="30"/>
      <c r="AD43" s="30" t="n">
        <f aca="false">HLOOKUP($B43,[4]PGT_Flows!$Q$41:$BY$52,4)</f>
        <v>1858681.81818182</v>
      </c>
      <c r="AE43" s="310" t="n">
        <f aca="false">HLOOKUP($B43,'[4]Monthly Averages'!$A$3:$AR$20,18)</f>
        <v>14727631</v>
      </c>
    </row>
    <row r="44" customFormat="false" ht="11.25" hidden="false" customHeight="false" outlineLevel="0" collapsed="false">
      <c r="A44" s="283" t="n">
        <f aca="false">B45-B44</f>
        <v>31</v>
      </c>
      <c r="B44" s="291" t="n">
        <f aca="false">DATE(YEAR(B43),MONTH(B43)+1,1)</f>
        <v>36739</v>
      </c>
      <c r="C44" s="306" t="n">
        <v>947542.032258064</v>
      </c>
      <c r="D44" s="307" t="n">
        <v>307551.870967742</v>
      </c>
      <c r="E44" s="307" t="n">
        <f aca="false">D44-D32</f>
        <v>61537.4838709677</v>
      </c>
      <c r="F44" s="307" t="n">
        <v>637902.677419355</v>
      </c>
      <c r="G44" s="307" t="n">
        <v>521263.903225806</v>
      </c>
      <c r="H44" s="307" t="n">
        <f aca="false">G44-G32</f>
        <v>83510.4516129029</v>
      </c>
      <c r="I44" s="308" t="n">
        <v>34081.7419354839</v>
      </c>
      <c r="J44" s="307" t="n">
        <v>82565.0967741935</v>
      </c>
      <c r="K44" s="307" t="n">
        <v>135270</v>
      </c>
      <c r="L44" s="307" t="n">
        <f aca="false">K44-K32</f>
        <v>3675.58064516139</v>
      </c>
      <c r="M44" s="307" t="n">
        <v>41198.7741935484</v>
      </c>
      <c r="N44" s="307" t="n">
        <v>-113253.548387097</v>
      </c>
      <c r="O44" s="307" t="n">
        <v>-124759.677419355</v>
      </c>
      <c r="P44" s="307" t="n">
        <v>214048.645161291</v>
      </c>
      <c r="Q44" s="307" t="n">
        <f aca="false">P44-P32</f>
        <v>29083.9032258068</v>
      </c>
      <c r="R44" s="309" t="n">
        <v>-338808.322580645</v>
      </c>
      <c r="S44" s="30" t="n">
        <f aca="false">HLOOKUP($B44,[4]PGT_Flows!$Q$41:$BY$52,3)</f>
        <v>2108409.67741935</v>
      </c>
      <c r="T44" s="30"/>
      <c r="U44" s="30" t="n">
        <f aca="false">HLOOKUP($B44,[4]PGT_Flows!$Q$41:$BY$52,7)+HLOOKUP($B44,[4]PGT_Flows!$Q$41:$BY$52,8)+HLOOKUP($B44,[4]PGT_Flows!$Q$41:$BY$52,9)+HLOOKUP($B44,[4]PGT_Flows!$Q$41:$BY$52,11)</f>
        <v>166603.225806452</v>
      </c>
      <c r="V44" s="30"/>
      <c r="W44" s="30" t="n">
        <f aca="false">HLOOKUP($B44,'[4]Monthly Averages'!$A$3:$AR$22,3)-HLOOKUP($B44,'[4]Monthly Averages'!$A$3:$AR$22,4)</f>
        <v>-111692</v>
      </c>
      <c r="X44" s="30" t="n">
        <f aca="false">HLOOKUP($B44,[4]PGT_Flows!$Q$41:$BY$52,2)+HLOOKUP($B44,[4]PGT_Flows!$Q$41:$BY$52,5)+HLOOKUP($B44,[4]PGT_Flows!$Q$41:$BY$52,6)</f>
        <v>88896.7741935484</v>
      </c>
      <c r="Y44" s="30"/>
      <c r="Z44" s="30"/>
      <c r="AA44" s="30" t="n">
        <f aca="false">+AD44+AB44</f>
        <v>1901326.19354839</v>
      </c>
      <c r="AB44" s="30" t="n">
        <v>48952</v>
      </c>
      <c r="AC44" s="30"/>
      <c r="AD44" s="30" t="n">
        <f aca="false">HLOOKUP($B44,[4]PGT_Flows!$Q$41:$BY$52,4)</f>
        <v>1852374.19354839</v>
      </c>
      <c r="AE44" s="310" t="n">
        <f aca="false">HLOOKUP($B44,'[4]Monthly Averages'!$A$3:$AR$20,18)</f>
        <v>15670149</v>
      </c>
    </row>
    <row r="45" customFormat="false" ht="11.25" hidden="false" customHeight="false" outlineLevel="0" collapsed="false">
      <c r="A45" s="283" t="n">
        <f aca="false">B46-B45</f>
        <v>30</v>
      </c>
      <c r="B45" s="291" t="n">
        <f aca="false">DATE(YEAR(B44),MONTH(B44)+1,1)</f>
        <v>36770</v>
      </c>
      <c r="C45" s="306" t="n">
        <v>765824</v>
      </c>
      <c r="D45" s="307" t="n">
        <v>392934.033333333</v>
      </c>
      <c r="E45" s="307" t="n">
        <f aca="false">D45-D33</f>
        <v>96818.0666666667</v>
      </c>
      <c r="F45" s="307" t="n">
        <v>371111.1</v>
      </c>
      <c r="G45" s="307" t="n">
        <v>496966.966666667</v>
      </c>
      <c r="H45" s="307" t="n">
        <f aca="false">G45-G33</f>
        <v>-12181.8333333332</v>
      </c>
      <c r="I45" s="308" t="n">
        <v>49505.3333333333</v>
      </c>
      <c r="J45" s="307" t="n">
        <v>-175361.2</v>
      </c>
      <c r="K45" s="307" t="n">
        <v>137534.266666667</v>
      </c>
      <c r="L45" s="307" t="n">
        <f aca="false">K45-K33</f>
        <v>3758.33333333349</v>
      </c>
      <c r="M45" s="307" t="n">
        <v>75168.5666666667</v>
      </c>
      <c r="N45" s="307" t="n">
        <v>25310.633333333</v>
      </c>
      <c r="O45" s="307" t="n">
        <v>-212399.6</v>
      </c>
      <c r="P45" s="307" t="n">
        <v>228016.233333333</v>
      </c>
      <c r="Q45" s="307" t="n">
        <f aca="false">P45-P33</f>
        <v>10439.1000000001</v>
      </c>
      <c r="R45" s="309" t="n">
        <v>-440415.833333333</v>
      </c>
      <c r="S45" s="30" t="n">
        <f aca="false">HLOOKUP($B45,[4]PGT_Flows!$Q$41:$BY$52,3)</f>
        <v>2241843.33333333</v>
      </c>
      <c r="T45" s="30"/>
      <c r="U45" s="30" t="n">
        <f aca="false">HLOOKUP($B45,[4]PGT_Flows!$Q$41:$BY$52,7)+HLOOKUP($B45,[4]PGT_Flows!$Q$41:$BY$52,8)+HLOOKUP($B45,[4]PGT_Flows!$Q$41:$BY$52,9)+HLOOKUP($B45,[4]PGT_Flows!$Q$41:$BY$52,11)</f>
        <v>198436.666666667</v>
      </c>
      <c r="V45" s="30"/>
      <c r="W45" s="30" t="n">
        <f aca="false">HLOOKUP($B45,'[4]Monthly Averages'!$A$3:$AR$22,3)-HLOOKUP($B45,'[4]Monthly Averages'!$A$3:$AR$22,4)</f>
        <v>25320.0666666667</v>
      </c>
      <c r="X45" s="30" t="n">
        <f aca="false">HLOOKUP($B45,[4]PGT_Flows!$Q$41:$BY$52,2)+HLOOKUP($B45,[4]PGT_Flows!$Q$41:$BY$52,5)+HLOOKUP($B45,[4]PGT_Flows!$Q$41:$BY$52,6)</f>
        <v>90076.6666666667</v>
      </c>
      <c r="Y45" s="30"/>
      <c r="Z45" s="30"/>
      <c r="AA45" s="30" t="n">
        <f aca="false">+AD45+AB45</f>
        <v>1885909.66666667</v>
      </c>
      <c r="AB45" s="30" t="n">
        <v>50853</v>
      </c>
      <c r="AC45" s="30"/>
      <c r="AD45" s="30" t="n">
        <f aca="false">HLOOKUP($B45,[4]PGT_Flows!$Q$41:$BY$52,4)</f>
        <v>1835056.66666667</v>
      </c>
      <c r="AE45" s="310" t="n">
        <f aca="false">HLOOKUP($B45,'[4]Monthly Averages'!$A$3:$AR$20,18)</f>
        <v>17982977</v>
      </c>
    </row>
    <row r="46" customFormat="false" ht="11.25" hidden="false" customHeight="false" outlineLevel="0" collapsed="false">
      <c r="A46" s="283" t="n">
        <f aca="false">B47-B46</f>
        <v>31</v>
      </c>
      <c r="B46" s="295" t="n">
        <f aca="false">DATE(YEAR(B45),MONTH(B45)+1,1)</f>
        <v>36800</v>
      </c>
      <c r="C46" s="301" t="n">
        <v>856776.290322581</v>
      </c>
      <c r="D46" s="302" t="n">
        <v>428192.516129032</v>
      </c>
      <c r="E46" s="302" t="n">
        <f aca="false">D46-D34</f>
        <v>-57737.7741935487</v>
      </c>
      <c r="F46" s="302" t="n">
        <v>425754.838709677</v>
      </c>
      <c r="G46" s="302" t="n">
        <v>618118.774193549</v>
      </c>
      <c r="H46" s="302" t="n">
        <f aca="false">G46-G34</f>
        <v>65973.6129032263</v>
      </c>
      <c r="I46" s="303" t="n">
        <v>-9234.87096774196</v>
      </c>
      <c r="J46" s="302" t="n">
        <v>-183129.064516129</v>
      </c>
      <c r="K46" s="302" t="n">
        <v>200486.35483871</v>
      </c>
      <c r="L46" s="302" t="n">
        <f aca="false">K46-K34</f>
        <v>23786.1612903225</v>
      </c>
      <c r="M46" s="302" t="n">
        <v>126459.709677419</v>
      </c>
      <c r="N46" s="302" t="n">
        <v>87992.419354839</v>
      </c>
      <c r="O46" s="302" t="n">
        <v>-169163.290322581</v>
      </c>
      <c r="P46" s="302" t="n">
        <v>294132.741935484</v>
      </c>
      <c r="Q46" s="302" t="n">
        <f aca="false">P46-P34</f>
        <v>14008.8709677421</v>
      </c>
      <c r="R46" s="304" t="n">
        <v>-463296.032258065</v>
      </c>
      <c r="S46" s="35" t="n">
        <f aca="false">HLOOKUP($B46,[4]PGT_Flows!$Q$41:$BY$52,3)</f>
        <v>2332035.48387097</v>
      </c>
      <c r="T46" s="35"/>
      <c r="U46" s="35" t="n">
        <f aca="false">HLOOKUP($B46,[4]PGT_Flows!$Q$41:$BY$52,7)+HLOOKUP($B46,[4]PGT_Flows!$Q$41:$BY$52,8)+HLOOKUP($B46,[4]PGT_Flows!$Q$41:$BY$52,9)+HLOOKUP($B46,[4]PGT_Flows!$Q$41:$BY$52,11)</f>
        <v>255167.741935484</v>
      </c>
      <c r="V46" s="35"/>
      <c r="W46" s="35" t="n">
        <f aca="false">HLOOKUP($B46,'[4]Monthly Averages'!$A$3:$AR$22,3)-HLOOKUP($B46,'[4]Monthly Averages'!$A$3:$AR$22,4)</f>
        <v>88995.2258064516</v>
      </c>
      <c r="X46" s="35" t="n">
        <f aca="false">HLOOKUP($B46,[4]PGT_Flows!$Q$41:$BY$52,2)+HLOOKUP($B46,[4]PGT_Flows!$Q$41:$BY$52,5)+HLOOKUP($B46,[4]PGT_Flows!$Q$41:$BY$52,6)</f>
        <v>109690.322580645</v>
      </c>
      <c r="Y46" s="35"/>
      <c r="Z46" s="35"/>
      <c r="AA46" s="35" t="n">
        <f aca="false">+AD46+AB46</f>
        <v>1856658.19354839</v>
      </c>
      <c r="AB46" s="35" t="n">
        <v>69984</v>
      </c>
      <c r="AC46" s="35"/>
      <c r="AD46" s="311" t="n">
        <f aca="false">HLOOKUP($B46,[4]PGT_Flows!$Q$41:$BY$52,4)</f>
        <v>1786674.19354839</v>
      </c>
      <c r="AE46" s="305" t="n">
        <f aca="false">HLOOKUP($B46,'[4]Monthly Averages'!$A$3:$AR$20,18)</f>
        <v>17482972</v>
      </c>
    </row>
    <row r="47" customFormat="false" ht="11.25" hidden="false" customHeight="false" outlineLevel="0" collapsed="false">
      <c r="A47" s="283" t="n">
        <f aca="false">B48-B47</f>
        <v>30</v>
      </c>
      <c r="B47" s="291" t="n">
        <f aca="false">DATE(YEAR(B46),MONTH(B46)+1,1)</f>
        <v>36831</v>
      </c>
      <c r="C47" s="306" t="n">
        <v>917813.3</v>
      </c>
      <c r="D47" s="307" t="n">
        <v>634721.566666667</v>
      </c>
      <c r="E47" s="307" t="n">
        <f aca="false">D47-D35</f>
        <v>126993.900000001</v>
      </c>
      <c r="F47" s="307" t="n">
        <v>280220.233333333</v>
      </c>
      <c r="G47" s="307" t="n">
        <v>701408</v>
      </c>
      <c r="H47" s="307" t="n">
        <f aca="false">G47-G35</f>
        <v>88887.2333333332</v>
      </c>
      <c r="I47" s="308" t="n">
        <v>-148426.966666667</v>
      </c>
      <c r="J47" s="307" t="n">
        <v>-272760.8</v>
      </c>
      <c r="K47" s="307" t="n">
        <v>242095.966666667</v>
      </c>
      <c r="L47" s="307" t="n">
        <f aca="false">K47-K35</f>
        <v>39950.9000000001</v>
      </c>
      <c r="M47" s="307" t="n">
        <v>128616.766666667</v>
      </c>
      <c r="N47" s="307" t="n">
        <v>290242.366666667</v>
      </c>
      <c r="O47" s="307" t="n">
        <v>-93535.7333333333</v>
      </c>
      <c r="P47" s="307" t="n">
        <v>385525.333333333</v>
      </c>
      <c r="Q47" s="307" t="n">
        <f aca="false">P47-P35</f>
        <v>65725.9666666664</v>
      </c>
      <c r="R47" s="309" t="n">
        <v>-479061.066666667</v>
      </c>
      <c r="S47" s="30" t="n">
        <v>2507701.42857143</v>
      </c>
      <c r="T47" s="30"/>
      <c r="U47" s="30" t="n">
        <v>205974.285714286</v>
      </c>
      <c r="V47" s="30"/>
      <c r="W47" s="30" t="n">
        <v>291844.586206897</v>
      </c>
      <c r="X47" s="30" t="n">
        <v>137559.285714286</v>
      </c>
      <c r="Y47" s="30"/>
      <c r="Z47" s="30"/>
      <c r="AA47" s="30" t="n">
        <v>1779169.28571429</v>
      </c>
      <c r="AB47" s="30" t="n">
        <v>110529.285714286</v>
      </c>
      <c r="AC47" s="30"/>
      <c r="AD47" s="30" t="n">
        <v>1668640</v>
      </c>
      <c r="AE47" s="310" t="n">
        <v>12376663</v>
      </c>
      <c r="AF47" s="312" t="n">
        <f aca="false">S47-U47-W47-X47-AA47</f>
        <v>93153.9852216747</v>
      </c>
      <c r="AH47" s="312" t="n">
        <f aca="false">D47-D35</f>
        <v>126993.900000001</v>
      </c>
      <c r="AI47" s="312" t="n">
        <f aca="false">G47-G35</f>
        <v>88887.2333333332</v>
      </c>
    </row>
    <row r="48" customFormat="false" ht="11.25" hidden="false" customHeight="false" outlineLevel="0" collapsed="false">
      <c r="A48" s="283" t="n">
        <f aca="false">B49-B48</f>
        <v>31</v>
      </c>
      <c r="B48" s="291" t="n">
        <f aca="false">DATE(YEAR(B47),MONTH(B47)+1,1)</f>
        <v>36861</v>
      </c>
      <c r="C48" s="306" t="n">
        <v>949836.161290323</v>
      </c>
      <c r="D48" s="307" t="n">
        <v>628457.064516128</v>
      </c>
      <c r="E48" s="307" t="n">
        <f aca="false">D48-D36</f>
        <v>10438.1290322575</v>
      </c>
      <c r="F48" s="307" t="n">
        <v>318602.225806452</v>
      </c>
      <c r="G48" s="307" t="n">
        <v>598515.580645161</v>
      </c>
      <c r="H48" s="307" t="n">
        <f aca="false">G48-G36</f>
        <v>-54695.6129032258</v>
      </c>
      <c r="I48" s="308" t="n">
        <v>32104.5483870968</v>
      </c>
      <c r="J48" s="307" t="n">
        <v>-312079.225806452</v>
      </c>
      <c r="K48" s="307" t="n">
        <v>246231.322580645</v>
      </c>
      <c r="L48" s="307" t="n">
        <f aca="false">K48-K36</f>
        <v>31164.9677419354</v>
      </c>
      <c r="M48" s="307" t="n">
        <v>153613.161290323</v>
      </c>
      <c r="N48" s="307" t="n">
        <v>295629.322580645</v>
      </c>
      <c r="O48" s="307" t="n">
        <v>-105167.612903226</v>
      </c>
      <c r="P48" s="307" t="n">
        <v>389498.193548387</v>
      </c>
      <c r="Q48" s="307" t="n">
        <f aca="false">P48-P36</f>
        <v>7584.4193548382</v>
      </c>
      <c r="R48" s="309" t="n">
        <v>-494665.806451613</v>
      </c>
      <c r="S48" s="30" t="n">
        <v>2616063.10344828</v>
      </c>
      <c r="T48" s="30"/>
      <c r="U48" s="30" t="n">
        <v>225516.206896552</v>
      </c>
      <c r="V48" s="30"/>
      <c r="W48" s="30" t="n">
        <v>296141.833333333</v>
      </c>
      <c r="X48" s="30" t="n">
        <v>137948.965517241</v>
      </c>
      <c r="Y48" s="30"/>
      <c r="Z48" s="30"/>
      <c r="AA48" s="30" t="n">
        <v>1909310</v>
      </c>
      <c r="AB48" s="30" t="n">
        <v>122354.137931034</v>
      </c>
      <c r="AC48" s="30"/>
      <c r="AD48" s="30" t="n">
        <f aca="false">AA48-AB48</f>
        <v>1786955.86206897</v>
      </c>
      <c r="AE48" s="310" t="n">
        <f aca="false">($I48*$A48)+$AE47</f>
        <v>13371904</v>
      </c>
      <c r="AF48" s="312" t="n">
        <f aca="false">S48-U48-W48-X48-AA48</f>
        <v>47146.0977011495</v>
      </c>
      <c r="AH48" s="312" t="n">
        <f aca="false">D48-D36</f>
        <v>10438.1290322575</v>
      </c>
      <c r="AI48" s="312" t="n">
        <f aca="false">G48-G36</f>
        <v>-54695.6129032258</v>
      </c>
    </row>
    <row r="49" customFormat="false" ht="11.25" hidden="false" customHeight="false" outlineLevel="0" collapsed="false">
      <c r="A49" s="283" t="n">
        <f aca="false">B50-B49</f>
        <v>31</v>
      </c>
      <c r="B49" s="291" t="n">
        <f aca="false">DATE(YEAR(B48),MONTH(B48)+1,1)</f>
        <v>36892</v>
      </c>
      <c r="C49" s="306" t="n">
        <v>883555.258064516</v>
      </c>
      <c r="D49" s="307" t="n">
        <v>591214.096774194</v>
      </c>
      <c r="E49" s="307" t="n">
        <f aca="false">D49-D37</f>
        <v>-72130.7741935484</v>
      </c>
      <c r="F49" s="307" t="n">
        <v>289371.129032258</v>
      </c>
      <c r="G49" s="307" t="n">
        <v>565122.709677419</v>
      </c>
      <c r="H49" s="307" t="n">
        <f aca="false">G49-G37</f>
        <v>-146904.419354839</v>
      </c>
      <c r="I49" s="308" t="n">
        <v>-81557.5161290325</v>
      </c>
      <c r="J49" s="307" t="n">
        <v>-193682.161290323</v>
      </c>
      <c r="K49" s="307" t="n">
        <v>238659.838709677</v>
      </c>
      <c r="L49" s="307" t="n">
        <f aca="false">K49-K37</f>
        <v>11235.5806451612</v>
      </c>
      <c r="M49" s="307" t="n">
        <v>157671</v>
      </c>
      <c r="N49" s="307" t="n">
        <v>253219.580645161</v>
      </c>
      <c r="O49" s="307" t="n">
        <v>-12921.9677419355</v>
      </c>
      <c r="P49" s="307" t="n">
        <v>409810.258064516</v>
      </c>
      <c r="Q49" s="307" t="n">
        <f aca="false">P49-P37</f>
        <v>36274.8709677415</v>
      </c>
      <c r="R49" s="309" t="n">
        <v>-422732.225806452</v>
      </c>
      <c r="S49" s="30" t="n">
        <v>2591551.29032258</v>
      </c>
      <c r="T49" s="30"/>
      <c r="U49" s="30" t="n">
        <v>221210.64516129</v>
      </c>
      <c r="V49" s="30"/>
      <c r="W49" s="30" t="n">
        <v>255776</v>
      </c>
      <c r="X49" s="30" t="n">
        <v>135545.806451613</v>
      </c>
      <c r="Y49" s="30"/>
      <c r="Z49" s="30"/>
      <c r="AA49" s="30" t="n">
        <v>1892166</v>
      </c>
      <c r="AB49" s="30" t="n">
        <v>106947.096774194</v>
      </c>
      <c r="AC49" s="30"/>
      <c r="AD49" s="30" t="n">
        <f aca="false">AA49-AB49</f>
        <v>1785218.90322581</v>
      </c>
      <c r="AE49" s="310" t="n">
        <v>12504382</v>
      </c>
      <c r="AF49" s="312" t="n">
        <f aca="false">S49-U49-W49-X49-AA49</f>
        <v>86852.8387096778</v>
      </c>
      <c r="AG49" s="312"/>
      <c r="AH49" s="312" t="n">
        <f aca="false">D49-D37</f>
        <v>-72130.7741935484</v>
      </c>
      <c r="AI49" s="312" t="n">
        <f aca="false">G49-G37</f>
        <v>-146904.419354839</v>
      </c>
    </row>
    <row r="50" customFormat="false" ht="11.25" hidden="false" customHeight="false" outlineLevel="0" collapsed="false">
      <c r="A50" s="283" t="n">
        <f aca="false">B51-B50</f>
        <v>28</v>
      </c>
      <c r="B50" s="291" t="n">
        <f aca="false">DATE(YEAR(B49),MONTH(B49)+1,1)</f>
        <v>36923</v>
      </c>
      <c r="C50" s="306" t="n">
        <v>808307.178571429</v>
      </c>
      <c r="D50" s="307" t="n">
        <v>675841.892857144</v>
      </c>
      <c r="E50" s="307" t="n">
        <f aca="false">D50-D38</f>
        <v>82796.4100985228</v>
      </c>
      <c r="F50" s="307" t="n">
        <v>129989.321428571</v>
      </c>
      <c r="G50" s="307" t="n">
        <v>571298.571428571</v>
      </c>
      <c r="H50" s="307" t="n">
        <f aca="false">G50-G38</f>
        <v>-85742.9802955674</v>
      </c>
      <c r="I50" s="308" t="n">
        <v>-197666.107142857</v>
      </c>
      <c r="J50" s="307" t="n">
        <v>-243696.678571429</v>
      </c>
      <c r="K50" s="307" t="n">
        <v>236331.75</v>
      </c>
      <c r="L50" s="307" t="n">
        <f aca="false">K50-K38</f>
        <v>19540.0258620688</v>
      </c>
      <c r="M50" s="307" t="n">
        <v>149943.678571428</v>
      </c>
      <c r="N50" s="307" t="n">
        <v>196639.75</v>
      </c>
      <c r="O50" s="307" t="n">
        <v>-124678.678571429</v>
      </c>
      <c r="P50" s="307" t="n">
        <v>366779.25</v>
      </c>
      <c r="Q50" s="307" t="n">
        <f aca="false">P50-P38</f>
        <v>13525.3879310343</v>
      </c>
      <c r="R50" s="309" t="n">
        <v>-491457.928571429</v>
      </c>
      <c r="S50" s="30" t="n">
        <v>2574022.85714286</v>
      </c>
      <c r="T50" s="30"/>
      <c r="U50" s="30" t="n">
        <v>196458.928571429</v>
      </c>
      <c r="V50" s="30"/>
      <c r="W50" s="30" t="n">
        <v>208828</v>
      </c>
      <c r="X50" s="30" t="n">
        <v>137901.428571429</v>
      </c>
      <c r="Y50" s="30"/>
      <c r="Z50" s="30"/>
      <c r="AA50" s="30" t="n">
        <v>1913897</v>
      </c>
      <c r="AB50" s="30" t="n">
        <v>103067.142857143</v>
      </c>
      <c r="AC50" s="30"/>
      <c r="AD50" s="30" t="n">
        <f aca="false">AA50-AB50</f>
        <v>1810829.85714286</v>
      </c>
      <c r="AE50" s="310" t="n">
        <v>6409216</v>
      </c>
      <c r="AF50" s="312" t="n">
        <f aca="false">S50-U50-W50-X50-AA50</f>
        <v>116937.5</v>
      </c>
      <c r="AG50" s="312"/>
      <c r="AH50" s="312" t="n">
        <f aca="false">D50-D38</f>
        <v>82796.4100985228</v>
      </c>
      <c r="AI50" s="312" t="n">
        <f aca="false">G50-G38</f>
        <v>-85742.9802955674</v>
      </c>
    </row>
    <row r="51" customFormat="false" ht="11.25" hidden="false" customHeight="false" outlineLevel="0" collapsed="false">
      <c r="A51" s="283" t="n">
        <f aca="false">B52-B51</f>
        <v>31</v>
      </c>
      <c r="B51" s="295" t="n">
        <f aca="false">DATE(YEAR(B50),MONTH(B50)+1,1)</f>
        <v>36951</v>
      </c>
      <c r="C51" s="301" t="n">
        <v>785634.451612903</v>
      </c>
      <c r="D51" s="302" t="n">
        <v>555544.806451613</v>
      </c>
      <c r="E51" s="302" t="n">
        <f aca="false">D51-D39</f>
        <v>12801.9032258074</v>
      </c>
      <c r="F51" s="302" t="n">
        <v>227936.387096774</v>
      </c>
      <c r="G51" s="302" t="n">
        <v>543718.064516129</v>
      </c>
      <c r="H51" s="302" t="n">
        <f aca="false">G51-G39</f>
        <v>-16430.6451612905</v>
      </c>
      <c r="I51" s="303" t="n">
        <v>-1918.8709677419</v>
      </c>
      <c r="J51" s="302" t="n">
        <v>-314266.032258065</v>
      </c>
      <c r="K51" s="302" t="n">
        <v>196486.322580645</v>
      </c>
      <c r="L51" s="302" t="n">
        <f aca="false">K51-K39</f>
        <v>1292.61290322593</v>
      </c>
      <c r="M51" s="302" t="n">
        <v>139029.612903226</v>
      </c>
      <c r="N51" s="302" t="n">
        <v>167743.741935484</v>
      </c>
      <c r="O51" s="302" t="n">
        <v>-193571.838709677</v>
      </c>
      <c r="P51" s="302" t="n">
        <v>289488.741935484</v>
      </c>
      <c r="Q51" s="302" t="n">
        <f aca="false">P51-P39</f>
        <v>-45054.6774193543</v>
      </c>
      <c r="R51" s="304" t="n">
        <v>-483060.580645161</v>
      </c>
      <c r="S51" s="35" t="n">
        <v>2451304.83870968</v>
      </c>
      <c r="T51" s="35"/>
      <c r="U51" s="35" t="n">
        <v>185557.741935484</v>
      </c>
      <c r="V51" s="35"/>
      <c r="W51" s="35" t="n">
        <v>157329</v>
      </c>
      <c r="X51" s="35" t="n">
        <v>125263.870967742</v>
      </c>
      <c r="Y51" s="35"/>
      <c r="Z51" s="35"/>
      <c r="AA51" s="35" t="n">
        <v>1907240</v>
      </c>
      <c r="AB51" s="35" t="n">
        <v>74222.9032258065</v>
      </c>
      <c r="AC51" s="35"/>
      <c r="AD51" s="35" t="n">
        <f aca="false">AA51-AB51</f>
        <v>1833017.09677419</v>
      </c>
      <c r="AE51" s="305" t="n">
        <v>6808580</v>
      </c>
      <c r="AF51" s="312" t="n">
        <f aca="false">S51-U51-W51-X51-AA51</f>
        <v>75914.2258064519</v>
      </c>
      <c r="AH51" s="312" t="n">
        <f aca="false">D51-D39</f>
        <v>12801.9032258074</v>
      </c>
      <c r="AI51" s="312" t="n">
        <f aca="false">G51-G39</f>
        <v>-16430.6451612905</v>
      </c>
    </row>
    <row r="52" customFormat="false" ht="11.25" hidden="false" customHeight="false" outlineLevel="0" collapsed="false">
      <c r="A52" s="283" t="n">
        <f aca="false">B53-B52</f>
        <v>30</v>
      </c>
      <c r="B52" s="291" t="n">
        <f aca="false">DATE(YEAR(B51),MONTH(B51)+1,1)</f>
        <v>36982</v>
      </c>
      <c r="C52" s="306" t="n">
        <v>749612.633333333</v>
      </c>
      <c r="D52" s="307" t="n">
        <v>499754.366666667</v>
      </c>
      <c r="E52" s="307" t="n">
        <f aca="false">D52-D40</f>
        <v>103947.366666667</v>
      </c>
      <c r="F52" s="307" t="n">
        <v>247884.066666667</v>
      </c>
      <c r="G52" s="307" t="n">
        <v>476998.7</v>
      </c>
      <c r="H52" s="307" t="n">
        <f aca="false">G52-G40</f>
        <v>44050.2333333335</v>
      </c>
      <c r="I52" s="308" t="n">
        <v>91346.7666666667</v>
      </c>
      <c r="J52" s="307" t="n">
        <v>-320485.233333333</v>
      </c>
      <c r="K52" s="307" t="n">
        <v>162561.966666667</v>
      </c>
      <c r="L52" s="307" t="n">
        <f aca="false">K52-K40</f>
        <v>20778.1333333333</v>
      </c>
      <c r="M52" s="307" t="n">
        <v>129504.233333333</v>
      </c>
      <c r="N52" s="307" t="n">
        <v>100057.866666666</v>
      </c>
      <c r="O52" s="307" t="n">
        <v>-253485.1</v>
      </c>
      <c r="P52" s="307" t="n">
        <v>257843.466666667</v>
      </c>
      <c r="Q52" s="307" t="n">
        <f aca="false">P52-P40</f>
        <v>-1668.83333333296</v>
      </c>
      <c r="R52" s="309" t="n">
        <v>-511328.566666667</v>
      </c>
      <c r="S52" s="30" t="n">
        <v>2386162.66666667</v>
      </c>
      <c r="T52" s="30"/>
      <c r="U52" s="30" t="n">
        <v>187820.666666667</v>
      </c>
      <c r="V52" s="30"/>
      <c r="W52" s="30" t="n">
        <v>99946</v>
      </c>
      <c r="X52" s="30" t="n">
        <v>121870</v>
      </c>
      <c r="Y52" s="30"/>
      <c r="Z52" s="30"/>
      <c r="AA52" s="30" t="n">
        <v>1906501</v>
      </c>
      <c r="AB52" s="30" t="n">
        <v>65395.6666666667</v>
      </c>
      <c r="AC52" s="30"/>
      <c r="AD52" s="30" t="n">
        <f aca="false">AA52-AB52</f>
        <v>1841105.33333333</v>
      </c>
      <c r="AE52" s="310" t="n">
        <f aca="false">($I52*$A52)+$AE51</f>
        <v>9548983</v>
      </c>
      <c r="AF52" s="312" t="n">
        <f aca="false">S52-U52-W52-X52-AA52</f>
        <v>70025</v>
      </c>
    </row>
    <row r="53" customFormat="false" ht="11.25" hidden="false" customHeight="false" outlineLevel="0" collapsed="false">
      <c r="A53" s="283" t="n">
        <f aca="false">B54-B53</f>
        <v>31</v>
      </c>
      <c r="B53" s="291" t="n">
        <f aca="false">DATE(YEAR(B52),MONTH(B52)+1,1)</f>
        <v>37012</v>
      </c>
      <c r="C53" s="306" t="n">
        <v>742509.516129032</v>
      </c>
      <c r="D53" s="307" t="n">
        <v>402478.903225807</v>
      </c>
      <c r="E53" s="307" t="n">
        <f aca="false">D53-D41</f>
        <v>63650.4516129033</v>
      </c>
      <c r="F53" s="307" t="n">
        <v>338048.161290323</v>
      </c>
      <c r="G53" s="307" t="n">
        <v>541769.258064516</v>
      </c>
      <c r="H53" s="307" t="n">
        <f aca="false">G53-G41</f>
        <v>97838.9354838713</v>
      </c>
      <c r="I53" s="308" t="n">
        <v>199018.451612903</v>
      </c>
      <c r="J53" s="307" t="n">
        <v>-401730.419354839</v>
      </c>
      <c r="K53" s="307" t="n">
        <v>133929.225806452</v>
      </c>
      <c r="L53" s="307" t="n">
        <f aca="false">K53-K41</f>
        <v>7497.48387096776</v>
      </c>
      <c r="M53" s="307" t="n">
        <v>134605.129032258</v>
      </c>
      <c r="N53" s="307" t="n">
        <v>127717.35483871</v>
      </c>
      <c r="O53" s="307" t="n">
        <v>-273337.096774194</v>
      </c>
      <c r="P53" s="307" t="n">
        <v>215569.161290322</v>
      </c>
      <c r="Q53" s="307" t="n">
        <f aca="false">P53-P41</f>
        <v>-8227.90322580654</v>
      </c>
      <c r="R53" s="309" t="n">
        <v>-488906.193548387</v>
      </c>
      <c r="S53" s="30" t="n">
        <v>2338425</v>
      </c>
      <c r="T53" s="30"/>
      <c r="U53" s="30" t="n">
        <v>179113.888888889</v>
      </c>
      <c r="V53" s="30"/>
      <c r="W53" s="30" t="n">
        <v>127568</v>
      </c>
      <c r="X53" s="30" t="n">
        <v>118312.222222222</v>
      </c>
      <c r="Y53" s="30"/>
      <c r="Z53" s="30"/>
      <c r="AA53" s="30" t="n">
        <v>1769861</v>
      </c>
      <c r="AB53" s="30" t="n">
        <v>46768.3333333333</v>
      </c>
      <c r="AC53" s="30"/>
      <c r="AD53" s="30" t="n">
        <f aca="false">AA53-AB53</f>
        <v>1723092.66666667</v>
      </c>
      <c r="AE53" s="310" t="n">
        <v>16264685</v>
      </c>
      <c r="AF53" s="312" t="n">
        <f aca="false">S53-U53-W53-X53-AA53</f>
        <v>143569.888888889</v>
      </c>
    </row>
    <row r="54" customFormat="false" ht="11.25" hidden="false" customHeight="false" outlineLevel="0" collapsed="false">
      <c r="A54" s="283" t="n">
        <f aca="false">B55-B54</f>
        <v>30</v>
      </c>
      <c r="B54" s="291" t="n">
        <f aca="false">DATE(YEAR(B53),MONTH(B53)+1,1)</f>
        <v>37043</v>
      </c>
      <c r="C54" s="306" t="n">
        <v>612584.5</v>
      </c>
      <c r="D54" s="307" t="n">
        <v>332856.6</v>
      </c>
      <c r="E54" s="307" t="n">
        <f aca="false">D54-D42</f>
        <v>-12726.6666666667</v>
      </c>
      <c r="F54" s="307" t="n">
        <v>277706.666666667</v>
      </c>
      <c r="G54" s="307" t="n">
        <v>534541.466666667</v>
      </c>
      <c r="H54" s="307" t="n">
        <f aca="false">G54-G42</f>
        <v>41754.7000000002</v>
      </c>
      <c r="I54" s="308" t="n">
        <v>-8900.8666666667</v>
      </c>
      <c r="J54" s="307" t="n">
        <v>-248573.266666667</v>
      </c>
      <c r="K54" s="307" t="n">
        <v>107130.566666667</v>
      </c>
      <c r="L54" s="307" t="n">
        <f aca="false">K54-K42</f>
        <v>-8689.23333333335</v>
      </c>
      <c r="M54" s="307" t="n">
        <v>28063.5</v>
      </c>
      <c r="N54" s="307" t="n">
        <v>48879.2</v>
      </c>
      <c r="O54" s="307" t="n">
        <v>-278622.2</v>
      </c>
      <c r="P54" s="307" t="n">
        <v>189382.8</v>
      </c>
      <c r="Q54" s="307" t="n">
        <f aca="false">P54-P42</f>
        <v>-38932.5666666662</v>
      </c>
      <c r="R54" s="309" t="n">
        <v>-467931.633333333</v>
      </c>
      <c r="S54" s="30" t="n">
        <v>2032582</v>
      </c>
      <c r="T54" s="30"/>
      <c r="U54" s="30" t="n">
        <v>90076</v>
      </c>
      <c r="V54" s="30"/>
      <c r="W54" s="30" t="n">
        <v>48880</v>
      </c>
      <c r="X54" s="30" t="n">
        <v>135564</v>
      </c>
      <c r="Y54" s="30"/>
      <c r="Z54" s="30"/>
      <c r="AA54" s="30" t="n">
        <v>1782088</v>
      </c>
      <c r="AB54" s="30" t="n">
        <v>37915</v>
      </c>
      <c r="AC54" s="30"/>
      <c r="AD54" s="30" t="n">
        <f aca="false">AA54-AB54</f>
        <v>1744173</v>
      </c>
      <c r="AE54" s="310" t="n">
        <f aca="false">($I54*$A54)+$AE53</f>
        <v>15997659</v>
      </c>
      <c r="AF54" s="312" t="n">
        <f aca="false">S54-U54-W54-X54-AA54</f>
        <v>-24026</v>
      </c>
    </row>
    <row r="55" customFormat="false" ht="11.25" hidden="false" customHeight="false" outlineLevel="0" collapsed="false">
      <c r="A55" s="283" t="n">
        <f aca="false">B56-B55</f>
        <v>31</v>
      </c>
      <c r="B55" s="291" t="n">
        <f aca="false">DATE(YEAR(B54),MONTH(B54)+1,1)</f>
        <v>37073</v>
      </c>
      <c r="C55" s="306" t="n">
        <v>768044.741935484</v>
      </c>
      <c r="D55" s="307" t="n">
        <v>320159.709677419</v>
      </c>
      <c r="E55" s="307" t="n">
        <f aca="false">D55-D43</f>
        <v>18001.8064516131</v>
      </c>
      <c r="F55" s="307" t="n">
        <v>445841.870967742</v>
      </c>
      <c r="G55" s="307" t="n">
        <v>517647.322580645</v>
      </c>
      <c r="H55" s="307" t="n">
        <f aca="false">G55-G43</f>
        <v>-10615.6451612907</v>
      </c>
      <c r="I55" s="308" t="n">
        <v>12887.8064516129</v>
      </c>
      <c r="J55" s="307" t="n">
        <v>-84693.1935483871</v>
      </c>
      <c r="K55" s="307" t="n">
        <v>90062.7741935483</v>
      </c>
      <c r="L55" s="307" t="n">
        <f aca="false">K55-K43</f>
        <v>-42337.6129032259</v>
      </c>
      <c r="M55" s="307" t="n">
        <v>38703.6774193548</v>
      </c>
      <c r="N55" s="307" t="n">
        <v>-90474.9032258063</v>
      </c>
      <c r="O55" s="307" t="n">
        <v>-226527.129032258</v>
      </c>
      <c r="P55" s="307" t="n">
        <v>170268.741935484</v>
      </c>
      <c r="Q55" s="307" t="n">
        <f aca="false">P55-P43</f>
        <v>-65188.64516129</v>
      </c>
      <c r="R55" s="309" t="n">
        <v>-396735.096774194</v>
      </c>
      <c r="S55" s="30" t="n">
        <v>2019442</v>
      </c>
      <c r="T55" s="30"/>
      <c r="U55" s="30" t="n">
        <v>89666</v>
      </c>
      <c r="V55" s="30"/>
      <c r="W55" s="30" t="n">
        <v>-89489</v>
      </c>
      <c r="X55" s="30" t="n">
        <v>127199</v>
      </c>
      <c r="Y55" s="30"/>
      <c r="Z55" s="30"/>
      <c r="AA55" s="30" t="n">
        <v>1860119</v>
      </c>
      <c r="AB55" s="30" t="n">
        <v>89783</v>
      </c>
      <c r="AC55" s="30"/>
      <c r="AD55" s="30" t="n">
        <f aca="false">AA55-AB55</f>
        <v>1770336</v>
      </c>
      <c r="AE55" s="310" t="n">
        <f aca="false">($I55*$A55)+$AE54</f>
        <v>16397181</v>
      </c>
      <c r="AF55" s="312" t="n">
        <f aca="false">S55-U55-W55-X55-AA55</f>
        <v>31947</v>
      </c>
    </row>
    <row r="56" customFormat="false" ht="11.25" hidden="false" customHeight="false" outlineLevel="0" collapsed="false">
      <c r="A56" s="283" t="n">
        <f aca="false">B57-B56</f>
        <v>31</v>
      </c>
      <c r="B56" s="291" t="n">
        <f aca="false">DATE(YEAR(B55),MONTH(B55)+1,1)</f>
        <v>37104</v>
      </c>
      <c r="C56" s="306" t="n">
        <v>780910.612903226</v>
      </c>
      <c r="D56" s="307" t="n">
        <v>319252.677419355</v>
      </c>
      <c r="E56" s="307" t="n">
        <f aca="false">D56-D44</f>
        <v>11700.806451613</v>
      </c>
      <c r="F56" s="307" t="n">
        <v>459284.193548387</v>
      </c>
      <c r="G56" s="307" t="n">
        <v>504535.903225806</v>
      </c>
      <c r="H56" s="307" t="n">
        <f aca="false">G56-G44</f>
        <v>-16727.9999999998</v>
      </c>
      <c r="I56" s="308" t="n">
        <v>20490.4516129033</v>
      </c>
      <c r="J56" s="307" t="n">
        <v>-65794.4516129032</v>
      </c>
      <c r="K56" s="307" t="n">
        <v>87276.5806451613</v>
      </c>
      <c r="L56" s="307" t="n">
        <f aca="false">K56-K44</f>
        <v>-47993.4193548387</v>
      </c>
      <c r="M56" s="307" t="n">
        <v>19567.8709677419</v>
      </c>
      <c r="N56" s="307" t="n">
        <v>-54401.612903226</v>
      </c>
      <c r="O56" s="307" t="n">
        <v>-187903.225806452</v>
      </c>
      <c r="P56" s="307" t="n">
        <v>167792.806451613</v>
      </c>
      <c r="Q56" s="307" t="n">
        <f aca="false">P56-P44</f>
        <v>-46255.8387096779</v>
      </c>
      <c r="R56" s="309" t="n">
        <v>-355696.032258065</v>
      </c>
      <c r="S56" s="30" t="n">
        <v>2088785</v>
      </c>
      <c r="T56" s="30"/>
      <c r="U56" s="30" t="n">
        <v>71399</v>
      </c>
      <c r="V56" s="30"/>
      <c r="W56" s="30" t="n">
        <v>-54401</v>
      </c>
      <c r="X56" s="30" t="n">
        <v>127915</v>
      </c>
      <c r="Y56" s="30"/>
      <c r="Z56" s="30"/>
      <c r="AA56" s="30" t="n">
        <v>1900420</v>
      </c>
      <c r="AB56" s="30" t="n">
        <v>114248</v>
      </c>
      <c r="AC56" s="30"/>
      <c r="AD56" s="30" t="n">
        <f aca="false">AA56-AB56</f>
        <v>1786172</v>
      </c>
      <c r="AE56" s="310" t="n">
        <f aca="false">($I56*$A56)+$AE55</f>
        <v>17032385</v>
      </c>
      <c r="AF56" s="312" t="n">
        <f aca="false">S56-U56-W56-X56-AA56</f>
        <v>43452</v>
      </c>
    </row>
    <row r="57" customFormat="false" ht="11.25" hidden="false" customHeight="false" outlineLevel="0" collapsed="false">
      <c r="A57" s="283" t="n">
        <f aca="false">B58-B57</f>
        <v>30</v>
      </c>
      <c r="B57" s="291" t="n">
        <f aca="false">DATE(YEAR(B56),MONTH(B56)+1,1)</f>
        <v>37135</v>
      </c>
      <c r="C57" s="306" t="n">
        <v>765221.333333333</v>
      </c>
      <c r="D57" s="307" t="n">
        <v>288884.533333334</v>
      </c>
      <c r="E57" s="307" t="n">
        <f aca="false">D57-D45</f>
        <v>-104049.5</v>
      </c>
      <c r="F57" s="307" t="n">
        <v>474518.6</v>
      </c>
      <c r="G57" s="307" t="n">
        <v>454576.766666667</v>
      </c>
      <c r="H57" s="307" t="n">
        <f aca="false">G57-G45</f>
        <v>-42390.2000000001</v>
      </c>
      <c r="I57" s="308" t="n">
        <v>46956.5666666667</v>
      </c>
      <c r="J57" s="307" t="n">
        <v>-27258.1666666667</v>
      </c>
      <c r="K57" s="307" t="n">
        <v>114798.2</v>
      </c>
      <c r="L57" s="307" t="n">
        <f aca="false">K57-K45</f>
        <v>-22736.0666666668</v>
      </c>
      <c r="M57" s="307" t="n">
        <v>59652.8</v>
      </c>
      <c r="N57" s="307" t="n">
        <v>-94186.033333333</v>
      </c>
      <c r="O57" s="307" t="n">
        <v>-176471.4</v>
      </c>
      <c r="P57" s="307" t="n">
        <v>182557.266666667</v>
      </c>
      <c r="Q57" s="307" t="n">
        <f aca="false">P57-P45</f>
        <v>-45458.9666666667</v>
      </c>
      <c r="R57" s="309" t="n">
        <v>-359028.566666667</v>
      </c>
      <c r="S57" s="30" t="n">
        <v>2025540</v>
      </c>
      <c r="T57" s="30"/>
      <c r="U57" s="30" t="n">
        <v>110485</v>
      </c>
      <c r="V57" s="30"/>
      <c r="W57" s="30" t="n">
        <v>93383</v>
      </c>
      <c r="X57" s="30" t="n">
        <v>115824</v>
      </c>
      <c r="Y57" s="30"/>
      <c r="Z57" s="30"/>
      <c r="AA57" s="30" t="n">
        <v>1836725</v>
      </c>
      <c r="AB57" s="30" t="n">
        <f aca="false">+AA57-AD57</f>
        <v>101865</v>
      </c>
      <c r="AC57" s="30"/>
      <c r="AD57" s="313" t="n">
        <v>1734860</v>
      </c>
      <c r="AE57" s="310" t="n">
        <v>19032000</v>
      </c>
      <c r="AF57" s="312" t="n">
        <f aca="false">S57-U57-W57-X57-AA57</f>
        <v>-130877</v>
      </c>
    </row>
    <row r="58" customFormat="false" ht="11.25" hidden="false" customHeight="false" outlineLevel="0" collapsed="false">
      <c r="A58" s="283" t="n">
        <f aca="false">B59-B58</f>
        <v>31</v>
      </c>
      <c r="B58" s="314" t="n">
        <f aca="false">DATE(YEAR(B57),MONTH(B57)+1,1)</f>
        <v>37165</v>
      </c>
      <c r="C58" s="315" t="n">
        <v>870000</v>
      </c>
      <c r="D58" s="35" t="n">
        <f aca="false">D46+E58</f>
        <v>398192.516129032</v>
      </c>
      <c r="E58" s="315" t="n">
        <v>-30000</v>
      </c>
      <c r="F58" s="35" t="n">
        <f aca="false">+C58-D58</f>
        <v>471807.483870968</v>
      </c>
      <c r="G58" s="35" t="n">
        <f aca="false">G46+H58</f>
        <v>523118.774193549</v>
      </c>
      <c r="H58" s="315" t="n">
        <v>-95000</v>
      </c>
      <c r="I58" s="33" t="n">
        <f aca="false">-(G58-F58+J58)</f>
        <v>24069.6129032249</v>
      </c>
      <c r="J58" s="35" t="n">
        <f aca="false">-(-O58+N58+M58-K58)</f>
        <v>-75380.903225806</v>
      </c>
      <c r="K58" s="35" t="n">
        <f aca="false">K46+L58</f>
        <v>240486.35483871</v>
      </c>
      <c r="L58" s="315" t="n">
        <v>40000</v>
      </c>
      <c r="M58" s="315" t="n">
        <v>40000</v>
      </c>
      <c r="N58" s="315" t="n">
        <v>95000</v>
      </c>
      <c r="O58" s="35" t="n">
        <f aca="false">+R58+P58</f>
        <v>-180867.258064516</v>
      </c>
      <c r="P58" s="35" t="n">
        <f aca="false">P46+Q58</f>
        <v>254132.741935484</v>
      </c>
      <c r="Q58" s="315" t="n">
        <v>-40000</v>
      </c>
      <c r="R58" s="316" t="n">
        <v>-435000</v>
      </c>
      <c r="S58" s="315" t="n">
        <v>2326000</v>
      </c>
      <c r="T58" s="35"/>
      <c r="U58" s="317" t="n">
        <f aca="false">U46+V58</f>
        <v>255167.741935484</v>
      </c>
      <c r="V58" s="315" t="n">
        <v>0</v>
      </c>
      <c r="W58" s="302" t="n">
        <f aca="false">N58</f>
        <v>95000</v>
      </c>
      <c r="X58" s="35" t="n">
        <f aca="false">X46+Y58</f>
        <v>109690.322580645</v>
      </c>
      <c r="Y58" s="315" t="n">
        <v>0</v>
      </c>
      <c r="Z58" s="315" t="n">
        <v>85000</v>
      </c>
      <c r="AA58" s="35" t="n">
        <f aca="false">S58-T58-U58-W58-X58-Z58</f>
        <v>1781141.93548387</v>
      </c>
      <c r="AB58" s="35" t="n">
        <f aca="false">AB46+AC58</f>
        <v>69984</v>
      </c>
      <c r="AC58" s="315" t="n">
        <v>0</v>
      </c>
      <c r="AD58" s="317" t="n">
        <f aca="false">AA58-AB58</f>
        <v>1711157.93548387</v>
      </c>
      <c r="AE58" s="305" t="n">
        <f aca="false">($I58*$A58)+$AE57</f>
        <v>19778158</v>
      </c>
    </row>
    <row r="59" customFormat="false" ht="11.25" hidden="false" customHeight="false" outlineLevel="0" collapsed="false">
      <c r="A59" s="283" t="n">
        <f aca="false">B60-B59</f>
        <v>30</v>
      </c>
      <c r="B59" s="291" t="n">
        <f aca="false">DATE(YEAR(B58),MONTH(B58)+1,1)</f>
        <v>37196</v>
      </c>
      <c r="C59" s="318" t="n">
        <v>900000</v>
      </c>
      <c r="D59" s="30" t="n">
        <f aca="false">D47+E59</f>
        <v>554721.566666667</v>
      </c>
      <c r="E59" s="319" t="n">
        <v>-80000</v>
      </c>
      <c r="F59" s="30" t="n">
        <f aca="false">+C59-D59</f>
        <v>345278.433333333</v>
      </c>
      <c r="G59" s="30" t="n">
        <f aca="false">G47+H59</f>
        <v>641408</v>
      </c>
      <c r="H59" s="319" t="n">
        <v>-60000</v>
      </c>
      <c r="I59" s="308" t="n">
        <f aca="false">-(G59-F59+J59)</f>
        <v>-43750.866666667</v>
      </c>
      <c r="J59" s="30" t="n">
        <f aca="false">-(-O59+N59+M59-K59)</f>
        <v>-252378.7</v>
      </c>
      <c r="K59" s="30" t="n">
        <f aca="false">K47+L59</f>
        <v>232095.966666667</v>
      </c>
      <c r="L59" s="319" t="n">
        <v>-10000</v>
      </c>
      <c r="M59" s="319" t="n">
        <v>130000</v>
      </c>
      <c r="N59" s="319" t="n">
        <v>260000</v>
      </c>
      <c r="O59" s="30" t="n">
        <f aca="false">+R59+P59</f>
        <v>-94474.6666666667</v>
      </c>
      <c r="P59" s="30" t="n">
        <f aca="false">P47+Q59</f>
        <v>380525.333333333</v>
      </c>
      <c r="Q59" s="319" t="n">
        <v>-5000</v>
      </c>
      <c r="R59" s="320" t="n">
        <v>-475000</v>
      </c>
      <c r="S59" s="319" t="n">
        <v>2575000</v>
      </c>
      <c r="T59" s="30"/>
      <c r="U59" s="313" t="n">
        <f aca="false">U47+V59</f>
        <v>205974.285714286</v>
      </c>
      <c r="V59" s="319" t="n">
        <v>0</v>
      </c>
      <c r="W59" s="307" t="n">
        <f aca="false">N59</f>
        <v>260000</v>
      </c>
      <c r="X59" s="30" t="n">
        <f aca="false">X47+Y59</f>
        <v>137559.285714286</v>
      </c>
      <c r="Y59" s="319" t="n">
        <v>0</v>
      </c>
      <c r="Z59" s="319" t="n">
        <v>85000</v>
      </c>
      <c r="AA59" s="30" t="n">
        <f aca="false">S59-T59-U59-W59-X59-Z59</f>
        <v>1886466.42857143</v>
      </c>
      <c r="AB59" s="30" t="n">
        <f aca="false">AB47+AC59</f>
        <v>185529.285714286</v>
      </c>
      <c r="AC59" s="319" t="n">
        <v>75000</v>
      </c>
      <c r="AD59" s="313" t="n">
        <f aca="false">AA59-AB59</f>
        <v>1700937.14285714</v>
      </c>
      <c r="AE59" s="310" t="n">
        <f aca="false">($I59*$A59)+$AE58</f>
        <v>18465632</v>
      </c>
    </row>
    <row r="60" customFormat="false" ht="11.25" hidden="false" customHeight="false" outlineLevel="0" collapsed="false">
      <c r="A60" s="283" t="n">
        <f aca="false">B61-B60</f>
        <v>31</v>
      </c>
      <c r="B60" s="291" t="n">
        <f aca="false">DATE(YEAR(B59),MONTH(B59)+1,1)</f>
        <v>37226</v>
      </c>
      <c r="C60" s="318" t="n">
        <v>850000</v>
      </c>
      <c r="D60" s="30" t="n">
        <f aca="false">D48+E60</f>
        <v>588457.064516128</v>
      </c>
      <c r="E60" s="319" t="n">
        <v>-40000</v>
      </c>
      <c r="F60" s="30" t="n">
        <f aca="false">+C60-D60</f>
        <v>261542.935483872</v>
      </c>
      <c r="G60" s="30" t="n">
        <f aca="false">G48+H60</f>
        <v>558515.580645161</v>
      </c>
      <c r="H60" s="319" t="n">
        <v>-40000</v>
      </c>
      <c r="I60" s="308" t="n">
        <f aca="false">-(G60-F60+J60)</f>
        <v>-112702.161290322</v>
      </c>
      <c r="J60" s="30" t="n">
        <f aca="false">-(-O60+N60+M60-K60)</f>
        <v>-184270.483870968</v>
      </c>
      <c r="K60" s="30" t="n">
        <f aca="false">K48+L60</f>
        <v>236231.322580645</v>
      </c>
      <c r="L60" s="319" t="n">
        <v>-10000</v>
      </c>
      <c r="M60" s="319" t="n">
        <v>150000</v>
      </c>
      <c r="N60" s="319" t="n">
        <v>180000</v>
      </c>
      <c r="O60" s="30" t="n">
        <f aca="false">+R60+P60</f>
        <v>-90501.8064516133</v>
      </c>
      <c r="P60" s="30" t="n">
        <f aca="false">P48+Q60</f>
        <v>384498.193548387</v>
      </c>
      <c r="Q60" s="319" t="n">
        <v>-5000</v>
      </c>
      <c r="R60" s="320" t="n">
        <v>-475000</v>
      </c>
      <c r="S60" s="319" t="n">
        <v>2575000</v>
      </c>
      <c r="T60" s="30"/>
      <c r="U60" s="313" t="n">
        <f aca="false">U48+V60</f>
        <v>225516.206896552</v>
      </c>
      <c r="V60" s="319" t="n">
        <v>0</v>
      </c>
      <c r="W60" s="307" t="n">
        <f aca="false">N60</f>
        <v>180000</v>
      </c>
      <c r="X60" s="30" t="n">
        <f aca="false">X48+Y60</f>
        <v>137948.965517241</v>
      </c>
      <c r="Y60" s="319" t="n">
        <v>0</v>
      </c>
      <c r="Z60" s="319" t="n">
        <v>85000</v>
      </c>
      <c r="AA60" s="30" t="n">
        <f aca="false">S60-T60-U60-W60-X60-Z60</f>
        <v>1946534.82758621</v>
      </c>
      <c r="AB60" s="30" t="n">
        <f aca="false">AB48+AC60</f>
        <v>197354.137931035</v>
      </c>
      <c r="AC60" s="319" t="n">
        <v>75000</v>
      </c>
      <c r="AD60" s="313" t="n">
        <f aca="false">AA60-AB60</f>
        <v>1749180.68965517</v>
      </c>
      <c r="AE60" s="310" t="n">
        <f aca="false">($I60*$A60)+$AE59</f>
        <v>14971865</v>
      </c>
    </row>
    <row r="61" customFormat="false" ht="11.25" hidden="false" customHeight="false" outlineLevel="0" collapsed="false">
      <c r="A61" s="283" t="n">
        <f aca="false">B62-B61</f>
        <v>31</v>
      </c>
      <c r="B61" s="291" t="n">
        <f aca="false">DATE(YEAR(B60),MONTH(B60)+1,1)</f>
        <v>37257</v>
      </c>
      <c r="C61" s="318" t="n">
        <v>850000</v>
      </c>
      <c r="D61" s="30" t="n">
        <f aca="false">D49+E61</f>
        <v>551214.096774194</v>
      </c>
      <c r="E61" s="319" t="n">
        <v>-40000</v>
      </c>
      <c r="F61" s="30" t="n">
        <f aca="false">+C61-D61</f>
        <v>298785.903225806</v>
      </c>
      <c r="G61" s="30" t="n">
        <f aca="false">G49+H61</f>
        <v>580122.709677419</v>
      </c>
      <c r="H61" s="319" t="n">
        <v>15000</v>
      </c>
      <c r="I61" s="308" t="n">
        <f aca="false">-(G61-F61+J61)</f>
        <v>-129806.903225807</v>
      </c>
      <c r="J61" s="30" t="n">
        <f aca="false">-(-O61+N61+M61-K61)</f>
        <v>-151529.903225807</v>
      </c>
      <c r="K61" s="30" t="n">
        <f aca="false">K49+L61</f>
        <v>228659.838709677</v>
      </c>
      <c r="L61" s="319" t="n">
        <v>-10000</v>
      </c>
      <c r="M61" s="319" t="n">
        <v>150000</v>
      </c>
      <c r="N61" s="319" t="n">
        <v>160000</v>
      </c>
      <c r="O61" s="30" t="n">
        <f aca="false">+R61+P61</f>
        <v>-70189.741935484</v>
      </c>
      <c r="P61" s="30" t="n">
        <f aca="false">P49+Q61</f>
        <v>404810.258064516</v>
      </c>
      <c r="Q61" s="319" t="n">
        <v>-5000</v>
      </c>
      <c r="R61" s="320" t="n">
        <v>-475000</v>
      </c>
      <c r="S61" s="319" t="n">
        <v>2575000</v>
      </c>
      <c r="T61" s="30"/>
      <c r="U61" s="313" t="n">
        <f aca="false">U49+V61</f>
        <v>221210.64516129</v>
      </c>
      <c r="V61" s="319" t="n">
        <v>0</v>
      </c>
      <c r="W61" s="307" t="n">
        <f aca="false">N61</f>
        <v>160000</v>
      </c>
      <c r="X61" s="30" t="n">
        <f aca="false">X49+Y61</f>
        <v>135545.806451613</v>
      </c>
      <c r="Y61" s="319" t="n">
        <v>0</v>
      </c>
      <c r="Z61" s="319" t="n">
        <v>85000</v>
      </c>
      <c r="AA61" s="30" t="n">
        <f aca="false">S61-T61-U61-W61-X61-Z61</f>
        <v>1973243.5483871</v>
      </c>
      <c r="AB61" s="30" t="n">
        <f aca="false">AB49+AC61</f>
        <v>181947.096774194</v>
      </c>
      <c r="AC61" s="319" t="n">
        <v>75000</v>
      </c>
      <c r="AD61" s="313" t="n">
        <f aca="false">AA61-AB61</f>
        <v>1791296.4516129</v>
      </c>
      <c r="AE61" s="310" t="n">
        <f aca="false">($I61*$A61)+$AE60</f>
        <v>10947851</v>
      </c>
    </row>
    <row r="62" customFormat="false" ht="11.25" hidden="false" customHeight="false" outlineLevel="0" collapsed="false">
      <c r="A62" s="283" t="n">
        <f aca="false">B63-B62</f>
        <v>28</v>
      </c>
      <c r="B62" s="291" t="n">
        <f aca="false">DATE(YEAR(B61),MONTH(B61)+1,1)</f>
        <v>37288</v>
      </c>
      <c r="C62" s="318" t="n">
        <v>850000</v>
      </c>
      <c r="D62" s="30" t="n">
        <f aca="false">D50+E62</f>
        <v>635841.892857144</v>
      </c>
      <c r="E62" s="319" t="n">
        <v>-40000</v>
      </c>
      <c r="F62" s="30" t="n">
        <f aca="false">+C62-D62</f>
        <v>214158.107142856</v>
      </c>
      <c r="G62" s="30" t="n">
        <f aca="false">G50+H62</f>
        <v>441298.571428571</v>
      </c>
      <c r="H62" s="319" t="n">
        <v>-130000</v>
      </c>
      <c r="I62" s="308" t="n">
        <f aca="false">-(G62-F62+J62)</f>
        <v>-60251.4642857143</v>
      </c>
      <c r="J62" s="30" t="n">
        <f aca="false">-(-O62+N62+M62-K62)</f>
        <v>-166889</v>
      </c>
      <c r="K62" s="30" t="n">
        <f aca="false">K50+L62</f>
        <v>226331.75</v>
      </c>
      <c r="L62" s="319" t="n">
        <v>-10000</v>
      </c>
      <c r="M62" s="319" t="n">
        <v>140000</v>
      </c>
      <c r="N62" s="319" t="n">
        <v>140000</v>
      </c>
      <c r="O62" s="30" t="n">
        <f aca="false">+R62+P62</f>
        <v>-113220.75</v>
      </c>
      <c r="P62" s="30" t="n">
        <f aca="false">P50+Q62</f>
        <v>361779.25</v>
      </c>
      <c r="Q62" s="319" t="n">
        <v>-5000</v>
      </c>
      <c r="R62" s="320" t="n">
        <v>-475000</v>
      </c>
      <c r="S62" s="319" t="n">
        <v>2525000</v>
      </c>
      <c r="T62" s="30"/>
      <c r="U62" s="313" t="n">
        <f aca="false">U50+V62</f>
        <v>196458.928571429</v>
      </c>
      <c r="V62" s="319" t="n">
        <v>0</v>
      </c>
      <c r="W62" s="307" t="n">
        <f aca="false">N62</f>
        <v>140000</v>
      </c>
      <c r="X62" s="30" t="n">
        <f aca="false">X50+Y62</f>
        <v>137901.428571429</v>
      </c>
      <c r="Y62" s="319" t="n">
        <v>0</v>
      </c>
      <c r="Z62" s="319" t="n">
        <v>85000</v>
      </c>
      <c r="AA62" s="30" t="n">
        <f aca="false">S62-T62-U62-W62-X62-Z62</f>
        <v>1965639.64285714</v>
      </c>
      <c r="AB62" s="30" t="n">
        <f aca="false">AB50+AC62</f>
        <v>178067.142857143</v>
      </c>
      <c r="AC62" s="319" t="n">
        <v>75000</v>
      </c>
      <c r="AD62" s="313" t="n">
        <f aca="false">AA62-AB62</f>
        <v>1787572.5</v>
      </c>
      <c r="AE62" s="310" t="n">
        <f aca="false">($I62*$A62)+$AE61</f>
        <v>9260809.99999999</v>
      </c>
    </row>
    <row r="63" customFormat="false" ht="11.25" hidden="false" customHeight="false" outlineLevel="0" collapsed="false">
      <c r="A63" s="283" t="n">
        <f aca="false">B64-B63</f>
        <v>31</v>
      </c>
      <c r="B63" s="295" t="n">
        <f aca="false">DATE(YEAR(B62),MONTH(B62)+1,1)</f>
        <v>37316</v>
      </c>
      <c r="C63" s="321" t="n">
        <v>850000</v>
      </c>
      <c r="D63" s="35" t="n">
        <f aca="false">D51+E63</f>
        <v>525544.806451613</v>
      </c>
      <c r="E63" s="315" t="n">
        <v>-30000</v>
      </c>
      <c r="F63" s="35" t="n">
        <f aca="false">+C63-D63</f>
        <v>324455.193548387</v>
      </c>
      <c r="G63" s="35" t="n">
        <f aca="false">G51+H63</f>
        <v>513718.064516129</v>
      </c>
      <c r="H63" s="315" t="n">
        <v>-30000</v>
      </c>
      <c r="I63" s="303" t="n">
        <f aca="false">-(G63-F63+J63)</f>
        <v>-65237.9354838716</v>
      </c>
      <c r="J63" s="35" t="n">
        <f aca="false">-(-O63+N63+M63-K63)</f>
        <v>-124024.935483871</v>
      </c>
      <c r="K63" s="35" t="n">
        <f aca="false">K51+L63</f>
        <v>186486.322580645</v>
      </c>
      <c r="L63" s="315" t="n">
        <v>-10000</v>
      </c>
      <c r="M63" s="315" t="n">
        <v>80000</v>
      </c>
      <c r="N63" s="315" t="n">
        <v>40000</v>
      </c>
      <c r="O63" s="35" t="n">
        <f aca="false">+R63+P63</f>
        <v>-190511.258064516</v>
      </c>
      <c r="P63" s="35" t="n">
        <f aca="false">P51+Q63</f>
        <v>284488.741935484</v>
      </c>
      <c r="Q63" s="315" t="n">
        <v>-5000</v>
      </c>
      <c r="R63" s="316" t="n">
        <v>-475000</v>
      </c>
      <c r="S63" s="315" t="n">
        <v>2475000</v>
      </c>
      <c r="T63" s="35"/>
      <c r="U63" s="317" t="n">
        <f aca="false">U51+V63</f>
        <v>185557.741935484</v>
      </c>
      <c r="V63" s="315" t="n">
        <v>0</v>
      </c>
      <c r="W63" s="302" t="n">
        <f aca="false">N63</f>
        <v>40000</v>
      </c>
      <c r="X63" s="35" t="n">
        <f aca="false">X51+Y63</f>
        <v>125263.870967742</v>
      </c>
      <c r="Y63" s="315" t="n">
        <v>0</v>
      </c>
      <c r="Z63" s="315" t="n">
        <v>85000</v>
      </c>
      <c r="AA63" s="35" t="n">
        <f aca="false">S63-T63-U63-W63-X63-Z63</f>
        <v>2039178.38709677</v>
      </c>
      <c r="AB63" s="35" t="n">
        <f aca="false">AB51+AC63</f>
        <v>149222.903225806</v>
      </c>
      <c r="AC63" s="315" t="n">
        <v>75000</v>
      </c>
      <c r="AD63" s="317" t="n">
        <f aca="false">AA63-AB63</f>
        <v>1889955.48387097</v>
      </c>
      <c r="AE63" s="305" t="n">
        <f aca="false">($I63*$A63)+$AE62</f>
        <v>7238433.99999997</v>
      </c>
    </row>
    <row r="64" customFormat="false" ht="11.25" hidden="true" customHeight="false" outlineLevel="0" collapsed="false">
      <c r="A64" s="283" t="n">
        <f aca="false">B65-B64</f>
        <v>30</v>
      </c>
      <c r="B64" s="291" t="n">
        <f aca="false">DATE(YEAR(B63),MONTH(B63)+1,1)</f>
        <v>37347</v>
      </c>
      <c r="C64" s="318" t="n">
        <v>770000</v>
      </c>
      <c r="D64" s="30" t="n">
        <f aca="false">D52+E64</f>
        <v>499754.366666667</v>
      </c>
      <c r="E64" s="319" t="n">
        <v>0</v>
      </c>
      <c r="F64" s="30" t="n">
        <f aca="false">+C64-D64</f>
        <v>270245.633333333</v>
      </c>
      <c r="G64" s="30" t="n">
        <f aca="false">G52+H64</f>
        <v>476998.7</v>
      </c>
      <c r="H64" s="319" t="n">
        <v>0</v>
      </c>
      <c r="I64" s="308" t="n">
        <f aca="false">-(G64-F64+J64)</f>
        <v>102841.5</v>
      </c>
      <c r="J64" s="30" t="n">
        <f aca="false">-(-O64+N64+M64-K64)</f>
        <v>-309594.566666666</v>
      </c>
      <c r="K64" s="30" t="n">
        <f aca="false">K52+L64</f>
        <v>162561.966666667</v>
      </c>
      <c r="L64" s="319" t="n">
        <v>0</v>
      </c>
      <c r="M64" s="319" t="n">
        <v>130000</v>
      </c>
      <c r="N64" s="319" t="n">
        <v>125000</v>
      </c>
      <c r="O64" s="30" t="n">
        <f aca="false">+R64+P64</f>
        <v>-217156.533333333</v>
      </c>
      <c r="P64" s="30" t="n">
        <f aca="false">P52+Q64</f>
        <v>257843.466666667</v>
      </c>
      <c r="Q64" s="319" t="n">
        <v>0</v>
      </c>
      <c r="R64" s="320" t="n">
        <v>-475000</v>
      </c>
      <c r="S64" s="319" t="n">
        <v>2400000</v>
      </c>
      <c r="T64" s="30"/>
      <c r="U64" s="313" t="n">
        <f aca="false">U52+V64</f>
        <v>187820.666666667</v>
      </c>
      <c r="V64" s="319" t="n">
        <v>0</v>
      </c>
      <c r="W64" s="307" t="n">
        <f aca="false">N64</f>
        <v>125000</v>
      </c>
      <c r="X64" s="30" t="n">
        <f aca="false">X52+Y64</f>
        <v>121870</v>
      </c>
      <c r="Y64" s="319" t="n">
        <v>0</v>
      </c>
      <c r="Z64" s="319" t="n">
        <v>85000</v>
      </c>
      <c r="AA64" s="30" t="n">
        <f aca="false">S64-T64-U64-W64-X64-Z64</f>
        <v>1880309.33333333</v>
      </c>
      <c r="AB64" s="30" t="n">
        <f aca="false">AB52+AC64</f>
        <v>115395.666666667</v>
      </c>
      <c r="AC64" s="319" t="n">
        <v>50000</v>
      </c>
      <c r="AD64" s="313" t="n">
        <f aca="false">AA64-AB64</f>
        <v>1764913.66666667</v>
      </c>
      <c r="AE64" s="310" t="n">
        <f aca="false">($I64*$A64)+$AE63</f>
        <v>10323679</v>
      </c>
      <c r="AF64" s="312"/>
      <c r="AG64" s="312"/>
    </row>
    <row r="65" customFormat="false" ht="11.25" hidden="true" customHeight="false" outlineLevel="0" collapsed="false">
      <c r="A65" s="283" t="n">
        <f aca="false">B66-B65</f>
        <v>31</v>
      </c>
      <c r="B65" s="291" t="n">
        <f aca="false">DATE(YEAR(B64),MONTH(B64)+1,1)</f>
        <v>37377</v>
      </c>
      <c r="C65" s="318" t="n">
        <v>780000</v>
      </c>
      <c r="D65" s="30" t="n">
        <f aca="false">D53+E65</f>
        <v>402478.903225807</v>
      </c>
      <c r="E65" s="319" t="n">
        <v>0</v>
      </c>
      <c r="F65" s="30" t="n">
        <f aca="false">+C65-D65</f>
        <v>377521.096774194</v>
      </c>
      <c r="G65" s="30" t="n">
        <f aca="false">G53+H65</f>
        <v>541769.258064516</v>
      </c>
      <c r="H65" s="319" t="n">
        <v>0</v>
      </c>
      <c r="I65" s="28" t="n">
        <f aca="false">-(G65-F65+J65)</f>
        <v>246253.451612903</v>
      </c>
      <c r="J65" s="30" t="n">
        <f aca="false">-(-O65+N65+M65-K65)</f>
        <v>-410501.612903226</v>
      </c>
      <c r="K65" s="30" t="n">
        <f aca="false">K53+L65</f>
        <v>133929.225806452</v>
      </c>
      <c r="L65" s="319" t="n">
        <v>0</v>
      </c>
      <c r="M65" s="319" t="n">
        <v>130000</v>
      </c>
      <c r="N65" s="319" t="n">
        <v>155000</v>
      </c>
      <c r="O65" s="30" t="n">
        <f aca="false">+R65+P65</f>
        <v>-259430.838709678</v>
      </c>
      <c r="P65" s="30" t="n">
        <f aca="false">P53+Q65</f>
        <v>215569.161290322</v>
      </c>
      <c r="Q65" s="319" t="n">
        <v>0</v>
      </c>
      <c r="R65" s="320" t="n">
        <v>-475000</v>
      </c>
      <c r="S65" s="319" t="n">
        <v>2400000</v>
      </c>
      <c r="T65" s="30"/>
      <c r="U65" s="313" t="n">
        <f aca="false">U53+V65</f>
        <v>179113.888888889</v>
      </c>
      <c r="V65" s="319" t="n">
        <v>0</v>
      </c>
      <c r="W65" s="307" t="n">
        <f aca="false">N65</f>
        <v>155000</v>
      </c>
      <c r="X65" s="30" t="n">
        <f aca="false">X53+Y65</f>
        <v>118312.222222222</v>
      </c>
      <c r="Y65" s="319" t="n">
        <v>0</v>
      </c>
      <c r="Z65" s="319" t="n">
        <v>85000</v>
      </c>
      <c r="AA65" s="30" t="n">
        <f aca="false">S65-T65-U65-W65-X65-Z65</f>
        <v>1862573.88888889</v>
      </c>
      <c r="AB65" s="30" t="n">
        <f aca="false">AB53+AC65</f>
        <v>96768.3333333333</v>
      </c>
      <c r="AC65" s="319" t="n">
        <v>50000</v>
      </c>
      <c r="AD65" s="313" t="n">
        <f aca="false">AA65-AB65</f>
        <v>1765805.55555556</v>
      </c>
      <c r="AE65" s="310" t="n">
        <f aca="false">($I65*$A65)+$AE64</f>
        <v>17957536</v>
      </c>
      <c r="AF65" s="312"/>
      <c r="AG65" s="312"/>
    </row>
    <row r="66" customFormat="false" ht="11.25" hidden="true" customHeight="false" outlineLevel="0" collapsed="false">
      <c r="A66" s="283" t="n">
        <f aca="false">B67-B66</f>
        <v>30</v>
      </c>
      <c r="B66" s="291" t="n">
        <f aca="false">DATE(YEAR(B65),MONTH(B65)+1,1)</f>
        <v>37408</v>
      </c>
      <c r="C66" s="318" t="n">
        <v>800000</v>
      </c>
      <c r="D66" s="30" t="n">
        <f aca="false">D54+E66</f>
        <v>332856.6</v>
      </c>
      <c r="E66" s="319" t="n">
        <v>0</v>
      </c>
      <c r="F66" s="30" t="n">
        <f aca="false">+C66-D66</f>
        <v>467143.4</v>
      </c>
      <c r="G66" s="30" t="n">
        <f aca="false">G54+H66</f>
        <v>534541.466666667</v>
      </c>
      <c r="H66" s="319" t="n">
        <v>0</v>
      </c>
      <c r="I66" s="28" t="n">
        <f aca="false">-(G66-F66+J66)</f>
        <v>47088.5666666666</v>
      </c>
      <c r="J66" s="30" t="n">
        <f aca="false">-(-O66+N66+M66-K66)</f>
        <v>-114486.633333333</v>
      </c>
      <c r="K66" s="30" t="n">
        <f aca="false">K54+L66</f>
        <v>107130.566666667</v>
      </c>
      <c r="L66" s="319" t="n">
        <v>0</v>
      </c>
      <c r="M66" s="319" t="n">
        <v>50000</v>
      </c>
      <c r="N66" s="319" t="n">
        <v>-114000</v>
      </c>
      <c r="O66" s="30" t="n">
        <f aca="false">+R66+P66</f>
        <v>-285617.2</v>
      </c>
      <c r="P66" s="30" t="n">
        <f aca="false">P54+Q66</f>
        <v>189382.8</v>
      </c>
      <c r="Q66" s="319" t="n">
        <v>0</v>
      </c>
      <c r="R66" s="320" t="n">
        <v>-475000</v>
      </c>
      <c r="S66" s="319" t="n">
        <v>2050000</v>
      </c>
      <c r="T66" s="30"/>
      <c r="U66" s="313" t="n">
        <f aca="false">U54+V66</f>
        <v>90076</v>
      </c>
      <c r="V66" s="319" t="n">
        <v>0</v>
      </c>
      <c r="W66" s="307" t="n">
        <f aca="false">N66</f>
        <v>-114000</v>
      </c>
      <c r="X66" s="30" t="n">
        <f aca="false">X54+Y66</f>
        <v>135564</v>
      </c>
      <c r="Y66" s="319" t="n">
        <v>0</v>
      </c>
      <c r="Z66" s="319" t="n">
        <v>85000</v>
      </c>
      <c r="AA66" s="30" t="n">
        <f aca="false">S66-T66-U66-W66-X66-Z66</f>
        <v>1853360</v>
      </c>
      <c r="AB66" s="30" t="n">
        <f aca="false">AB54+AC66</f>
        <v>87915</v>
      </c>
      <c r="AC66" s="319" t="n">
        <v>50000</v>
      </c>
      <c r="AD66" s="313" t="n">
        <f aca="false">AA66-AB66</f>
        <v>1765445</v>
      </c>
      <c r="AE66" s="310" t="n">
        <f aca="false">($I66*$A66)+$AE65</f>
        <v>19370193</v>
      </c>
      <c r="AF66" s="312"/>
      <c r="AG66" s="312"/>
    </row>
    <row r="67" customFormat="false" ht="11.25" hidden="true" customHeight="false" outlineLevel="0" collapsed="false">
      <c r="A67" s="283" t="n">
        <f aca="false">B68-B67</f>
        <v>31</v>
      </c>
      <c r="B67" s="291" t="n">
        <f aca="false">DATE(YEAR(B66),MONTH(B66)+1,1)</f>
        <v>37438</v>
      </c>
      <c r="C67" s="318" t="n">
        <v>760000</v>
      </c>
      <c r="D67" s="30" t="n">
        <f aca="false">D55+E67</f>
        <v>320159.709677419</v>
      </c>
      <c r="E67" s="319" t="n">
        <v>0</v>
      </c>
      <c r="F67" s="30" t="n">
        <f aca="false">+C67-D67</f>
        <v>439840.290322581</v>
      </c>
      <c r="G67" s="30" t="n">
        <f aca="false">G55+H67</f>
        <v>517647.322580645</v>
      </c>
      <c r="H67" s="319" t="n">
        <v>0</v>
      </c>
      <c r="I67" s="28" t="n">
        <f aca="false">-(G67-F67+J67)</f>
        <v>-20138.5483870967</v>
      </c>
      <c r="J67" s="30" t="n">
        <f aca="false">-(-O67+N67+M67-K67)</f>
        <v>-57668.4838709678</v>
      </c>
      <c r="K67" s="30" t="n">
        <f aca="false">K55+L67</f>
        <v>90062.7741935483</v>
      </c>
      <c r="L67" s="319" t="n">
        <v>0</v>
      </c>
      <c r="M67" s="319" t="n">
        <v>50000</v>
      </c>
      <c r="N67" s="319" t="n">
        <v>-207000</v>
      </c>
      <c r="O67" s="30" t="n">
        <f aca="false">+R67+P67</f>
        <v>-304731.258064516</v>
      </c>
      <c r="P67" s="30" t="n">
        <f aca="false">P55+Q67</f>
        <v>170268.741935484</v>
      </c>
      <c r="Q67" s="319" t="n">
        <v>0</v>
      </c>
      <c r="R67" s="320" t="n">
        <v>-475000</v>
      </c>
      <c r="S67" s="319" t="n">
        <v>2000000</v>
      </c>
      <c r="T67" s="30"/>
      <c r="U67" s="313" t="n">
        <f aca="false">U55+V67</f>
        <v>89666</v>
      </c>
      <c r="V67" s="319" t="n">
        <v>0</v>
      </c>
      <c r="W67" s="307" t="n">
        <f aca="false">N67</f>
        <v>-207000</v>
      </c>
      <c r="X67" s="30" t="n">
        <f aca="false">X55+Y67</f>
        <v>127199</v>
      </c>
      <c r="Y67" s="319" t="n">
        <v>0</v>
      </c>
      <c r="Z67" s="319" t="n">
        <v>85000</v>
      </c>
      <c r="AA67" s="30" t="n">
        <f aca="false">S67-T67-U67-W67-X67-Z67</f>
        <v>1905135</v>
      </c>
      <c r="AB67" s="30" t="n">
        <f aca="false">AB55+AC67</f>
        <v>139783</v>
      </c>
      <c r="AC67" s="319" t="n">
        <v>50000</v>
      </c>
      <c r="AD67" s="313" t="n">
        <f aca="false">AA67-AB67</f>
        <v>1765352</v>
      </c>
      <c r="AE67" s="310" t="n">
        <f aca="false">($I67*$A67)+$AE66</f>
        <v>18745898</v>
      </c>
      <c r="AF67" s="312"/>
      <c r="AG67" s="312"/>
    </row>
    <row r="68" customFormat="false" ht="11.25" hidden="true" customHeight="false" outlineLevel="0" collapsed="false">
      <c r="A68" s="283" t="n">
        <f aca="false">B69-B68</f>
        <v>31</v>
      </c>
      <c r="B68" s="291" t="n">
        <f aca="false">DATE(YEAR(B67),MONTH(B67)+1,1)</f>
        <v>37469</v>
      </c>
      <c r="C68" s="318" t="n">
        <v>772000</v>
      </c>
      <c r="D68" s="30" t="n">
        <f aca="false">D56+E68</f>
        <v>319252.677419355</v>
      </c>
      <c r="E68" s="319" t="n">
        <v>0</v>
      </c>
      <c r="F68" s="30" t="n">
        <f aca="false">+C68-D68</f>
        <v>452747.322580645</v>
      </c>
      <c r="G68" s="30" t="n">
        <f aca="false">G56+H68</f>
        <v>504535.903225806</v>
      </c>
      <c r="H68" s="319" t="n">
        <v>0</v>
      </c>
      <c r="I68" s="28" t="n">
        <f aca="false">-(G68-F68+J68)</f>
        <v>68142.0322580648</v>
      </c>
      <c r="J68" s="30" t="n">
        <f aca="false">-(-O68+N68+M68-K68)</f>
        <v>-119930.612903226</v>
      </c>
      <c r="K68" s="30" t="n">
        <f aca="false">K56+L68</f>
        <v>87276.5806451613</v>
      </c>
      <c r="L68" s="319" t="n">
        <v>0</v>
      </c>
      <c r="M68" s="319" t="n">
        <v>40000</v>
      </c>
      <c r="N68" s="319" t="n">
        <v>-140000</v>
      </c>
      <c r="O68" s="30" t="n">
        <f aca="false">+R68+P68</f>
        <v>-307207.193548387</v>
      </c>
      <c r="P68" s="30" t="n">
        <f aca="false">P56+Q68</f>
        <v>167792.806451613</v>
      </c>
      <c r="Q68" s="319" t="n">
        <v>0</v>
      </c>
      <c r="R68" s="320" t="n">
        <v>-475000</v>
      </c>
      <c r="S68" s="319" t="n">
        <v>2075000</v>
      </c>
      <c r="T68" s="30"/>
      <c r="U68" s="313" t="n">
        <f aca="false">U56+V68</f>
        <v>71399</v>
      </c>
      <c r="V68" s="319" t="n">
        <v>0</v>
      </c>
      <c r="W68" s="307" t="n">
        <f aca="false">N68</f>
        <v>-140000</v>
      </c>
      <c r="X68" s="30" t="n">
        <f aca="false">X56+Y68</f>
        <v>127915</v>
      </c>
      <c r="Y68" s="319" t="n">
        <v>0</v>
      </c>
      <c r="Z68" s="319" t="n">
        <v>85000</v>
      </c>
      <c r="AA68" s="30" t="n">
        <f aca="false">S68-T68-U68-W68-X68-Z68</f>
        <v>1930686</v>
      </c>
      <c r="AB68" s="30" t="n">
        <f aca="false">AB56+AC68</f>
        <v>164248</v>
      </c>
      <c r="AC68" s="319" t="n">
        <v>50000</v>
      </c>
      <c r="AD68" s="313" t="n">
        <f aca="false">AA68-AB68</f>
        <v>1766438</v>
      </c>
      <c r="AE68" s="310" t="n">
        <f aca="false">($I68*$A68)+$AE67</f>
        <v>20858301</v>
      </c>
      <c r="AF68" s="312"/>
      <c r="AG68" s="312"/>
    </row>
    <row r="69" customFormat="false" ht="11.25" hidden="true" customHeight="false" outlineLevel="0" collapsed="false">
      <c r="A69" s="283" t="n">
        <f aca="false">B70-B69</f>
        <v>30</v>
      </c>
      <c r="B69" s="291" t="n">
        <f aca="false">DATE(YEAR(B68),MONTH(B68)+1,1)</f>
        <v>37500</v>
      </c>
      <c r="C69" s="318" t="n">
        <v>771000</v>
      </c>
      <c r="D69" s="30" t="n">
        <f aca="false">D57+E69</f>
        <v>288884.533333334</v>
      </c>
      <c r="E69" s="319" t="n">
        <v>0</v>
      </c>
      <c r="F69" s="30" t="n">
        <f aca="false">+C69-D69</f>
        <v>482115.466666667</v>
      </c>
      <c r="G69" s="30" t="n">
        <f aca="false">G57+H69</f>
        <v>454576.766666667</v>
      </c>
      <c r="H69" s="319" t="n">
        <v>0</v>
      </c>
      <c r="I69" s="28" t="n">
        <f aca="false">-(G69-F69+J69)</f>
        <v>127183.233333333</v>
      </c>
      <c r="J69" s="30" t="n">
        <f aca="false">-(-O69+N69+M69-K69)</f>
        <v>-99644.5333333333</v>
      </c>
      <c r="K69" s="30" t="n">
        <f aca="false">K57+L69</f>
        <v>114798.2</v>
      </c>
      <c r="L69" s="319" t="n">
        <v>0</v>
      </c>
      <c r="M69" s="319" t="n">
        <v>75000</v>
      </c>
      <c r="N69" s="319" t="n">
        <v>-153000</v>
      </c>
      <c r="O69" s="30" t="n">
        <f aca="false">+R69+P69</f>
        <v>-292442.733333333</v>
      </c>
      <c r="P69" s="30" t="n">
        <f aca="false">P57+Q69</f>
        <v>182557.266666667</v>
      </c>
      <c r="Q69" s="319" t="n">
        <v>0</v>
      </c>
      <c r="R69" s="320" t="n">
        <v>-475000</v>
      </c>
      <c r="S69" s="319" t="n">
        <v>2075000</v>
      </c>
      <c r="T69" s="30"/>
      <c r="U69" s="313" t="n">
        <f aca="false">U57+V69</f>
        <v>110485</v>
      </c>
      <c r="V69" s="319" t="n">
        <v>0</v>
      </c>
      <c r="W69" s="307" t="n">
        <f aca="false">N69</f>
        <v>-153000</v>
      </c>
      <c r="X69" s="30" t="n">
        <f aca="false">X57+Y69</f>
        <v>115824</v>
      </c>
      <c r="Y69" s="319" t="n">
        <v>0</v>
      </c>
      <c r="Z69" s="319" t="n">
        <v>85000</v>
      </c>
      <c r="AA69" s="30" t="n">
        <f aca="false">S69-T69-U69-W69-X69-Z69</f>
        <v>1916691</v>
      </c>
      <c r="AB69" s="30" t="n">
        <f aca="false">AB57+AC69</f>
        <v>151865</v>
      </c>
      <c r="AC69" s="319" t="n">
        <v>50000</v>
      </c>
      <c r="AD69" s="313" t="n">
        <f aca="false">AA69-AB69</f>
        <v>1764826</v>
      </c>
      <c r="AE69" s="310" t="n">
        <f aca="false">($I69*$A69)+$AE68</f>
        <v>24673798</v>
      </c>
      <c r="AF69" s="312"/>
      <c r="AG69" s="312"/>
    </row>
    <row r="70" customFormat="false" ht="12" hidden="true" customHeight="false" outlineLevel="0" collapsed="false">
      <c r="A70" s="283" t="n">
        <f aca="false">B71-B70</f>
        <v>31</v>
      </c>
      <c r="B70" s="322" t="n">
        <f aca="false">DATE(YEAR(B69),MONTH(B69)+1,1)</f>
        <v>37530</v>
      </c>
      <c r="C70" s="323" t="n">
        <v>772000</v>
      </c>
      <c r="D70" s="324" t="n">
        <f aca="false">D58+E70</f>
        <v>398192.516129032</v>
      </c>
      <c r="E70" s="325" t="n">
        <v>0</v>
      </c>
      <c r="F70" s="324" t="n">
        <f aca="false">+C70-D70</f>
        <v>373807.483870968</v>
      </c>
      <c r="G70" s="324" t="n">
        <f aca="false">G58+H70</f>
        <v>523118.774193549</v>
      </c>
      <c r="H70" s="325" t="n">
        <v>0</v>
      </c>
      <c r="I70" s="326" t="n">
        <f aca="false">-(G70-F70+J70)</f>
        <v>-28930.3870967751</v>
      </c>
      <c r="J70" s="324" t="n">
        <f aca="false">-(-O70+N70+M70-K70)</f>
        <v>-120380.903225806</v>
      </c>
      <c r="K70" s="324" t="n">
        <f aca="false">K58+L70</f>
        <v>240486.35483871</v>
      </c>
      <c r="L70" s="325" t="n">
        <v>0</v>
      </c>
      <c r="M70" s="325" t="n">
        <v>125000</v>
      </c>
      <c r="N70" s="325" t="n">
        <v>15000</v>
      </c>
      <c r="O70" s="324" t="n">
        <f aca="false">+R70+P70</f>
        <v>-220867.258064516</v>
      </c>
      <c r="P70" s="324" t="n">
        <f aca="false">P58+Q70</f>
        <v>254132.741935484</v>
      </c>
      <c r="Q70" s="325" t="n">
        <v>0</v>
      </c>
      <c r="R70" s="327" t="n">
        <v>-475000</v>
      </c>
      <c r="S70" s="325" t="n">
        <v>2350000</v>
      </c>
      <c r="T70" s="324"/>
      <c r="U70" s="328" t="n">
        <f aca="false">U58+V70</f>
        <v>255167.741935484</v>
      </c>
      <c r="V70" s="325" t="n">
        <v>0</v>
      </c>
      <c r="W70" s="329" t="n">
        <f aca="false">N70</f>
        <v>15000</v>
      </c>
      <c r="X70" s="324" t="n">
        <f aca="false">X58+Y70</f>
        <v>109690.322580645</v>
      </c>
      <c r="Y70" s="325" t="n">
        <v>0</v>
      </c>
      <c r="Z70" s="325" t="n">
        <v>85000</v>
      </c>
      <c r="AA70" s="324" t="n">
        <f aca="false">S70-T70-U70-W70-X70-Z70</f>
        <v>1885141.93548387</v>
      </c>
      <c r="AB70" s="324" t="n">
        <f aca="false">AB58+AC70</f>
        <v>119984</v>
      </c>
      <c r="AC70" s="325" t="n">
        <v>50000</v>
      </c>
      <c r="AD70" s="328" t="n">
        <f aca="false">AA70-AB70</f>
        <v>1765157.93548387</v>
      </c>
      <c r="AE70" s="330" t="n">
        <f aca="false">($I70*$A70)+$AE69</f>
        <v>23776955.9999999</v>
      </c>
      <c r="AF70" s="312"/>
      <c r="AG70" s="312"/>
    </row>
    <row r="71" customFormat="false" ht="11.25" hidden="true" customHeight="false" outlineLevel="0" collapsed="false">
      <c r="A71" s="283" t="n">
        <f aca="false">B72-B71</f>
        <v>30</v>
      </c>
      <c r="B71" s="291" t="n">
        <f aca="false">DATE(YEAR(B70),MONTH(B70)+1,1)</f>
        <v>37561</v>
      </c>
      <c r="C71" s="331"/>
      <c r="D71" s="30"/>
      <c r="E71" s="30"/>
      <c r="F71" s="30"/>
      <c r="G71" s="30"/>
      <c r="H71" s="30"/>
      <c r="I71" s="28"/>
      <c r="J71" s="30"/>
      <c r="K71" s="30"/>
      <c r="L71" s="30"/>
      <c r="M71" s="30"/>
      <c r="N71" s="30"/>
      <c r="O71" s="30"/>
      <c r="P71" s="30"/>
      <c r="Q71" s="30"/>
      <c r="R71" s="30"/>
      <c r="S71" s="331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10"/>
    </row>
    <row r="72" customFormat="false" ht="11.25" hidden="true" customHeight="false" outlineLevel="0" collapsed="false">
      <c r="A72" s="283" t="n">
        <f aca="false">B73-B72</f>
        <v>31</v>
      </c>
      <c r="B72" s="291" t="n">
        <f aca="false">DATE(YEAR(B71),MONTH(B71)+1,1)</f>
        <v>37591</v>
      </c>
      <c r="C72" s="331"/>
      <c r="D72" s="30"/>
      <c r="E72" s="30"/>
      <c r="F72" s="30"/>
      <c r="G72" s="30"/>
      <c r="H72" s="30"/>
      <c r="I72" s="28"/>
      <c r="J72" s="30"/>
      <c r="K72" s="30"/>
      <c r="L72" s="30"/>
      <c r="M72" s="30"/>
      <c r="N72" s="30"/>
      <c r="O72" s="30"/>
      <c r="P72" s="30"/>
      <c r="Q72" s="30"/>
      <c r="R72" s="30"/>
      <c r="S72" s="331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10"/>
    </row>
    <row r="73" customFormat="false" ht="11.25" hidden="true" customHeight="false" outlineLevel="0" collapsed="false">
      <c r="A73" s="283" t="n">
        <f aca="false">B74-B73</f>
        <v>31</v>
      </c>
      <c r="B73" s="291" t="n">
        <f aca="false">DATE(YEAR(B72),MONTH(B72)+1,1)</f>
        <v>37622</v>
      </c>
      <c r="C73" s="331"/>
      <c r="D73" s="30"/>
      <c r="E73" s="30"/>
      <c r="F73" s="30"/>
      <c r="G73" s="30"/>
      <c r="H73" s="30"/>
      <c r="I73" s="28"/>
      <c r="J73" s="30"/>
      <c r="K73" s="30"/>
      <c r="L73" s="30"/>
      <c r="M73" s="30"/>
      <c r="N73" s="30"/>
      <c r="O73" s="30"/>
      <c r="P73" s="30"/>
      <c r="Q73" s="30"/>
      <c r="R73" s="30"/>
      <c r="S73" s="331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10"/>
    </row>
    <row r="74" customFormat="false" ht="11.25" hidden="true" customHeight="false" outlineLevel="0" collapsed="false">
      <c r="A74" s="283" t="n">
        <f aca="false">B75-B74</f>
        <v>28</v>
      </c>
      <c r="B74" s="291" t="n">
        <f aca="false">DATE(YEAR(B73),MONTH(B73)+1,1)</f>
        <v>37653</v>
      </c>
      <c r="C74" s="331"/>
      <c r="D74" s="30"/>
      <c r="E74" s="30"/>
      <c r="F74" s="30"/>
      <c r="G74" s="30"/>
      <c r="H74" s="30"/>
      <c r="I74" s="28"/>
      <c r="J74" s="30"/>
      <c r="K74" s="30"/>
      <c r="L74" s="30"/>
      <c r="M74" s="30"/>
      <c r="N74" s="30"/>
      <c r="O74" s="30"/>
      <c r="P74" s="30"/>
      <c r="Q74" s="30"/>
      <c r="R74" s="30"/>
      <c r="S74" s="331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10"/>
    </row>
    <row r="75" customFormat="false" ht="12" hidden="true" customHeight="false" outlineLevel="0" collapsed="false">
      <c r="A75" s="283" t="n">
        <f aca="false">B76-B75</f>
        <v>31</v>
      </c>
      <c r="B75" s="322" t="n">
        <f aca="false">DATE(YEAR(B74),MONTH(B74)+1,1)</f>
        <v>37681</v>
      </c>
      <c r="C75" s="332"/>
      <c r="D75" s="324"/>
      <c r="E75" s="324"/>
      <c r="F75" s="324"/>
      <c r="G75" s="324"/>
      <c r="H75" s="324"/>
      <c r="I75" s="326"/>
      <c r="J75" s="324"/>
      <c r="K75" s="324"/>
      <c r="L75" s="324"/>
      <c r="M75" s="324"/>
      <c r="N75" s="324"/>
      <c r="O75" s="324"/>
      <c r="P75" s="324"/>
      <c r="Q75" s="324"/>
      <c r="R75" s="324"/>
      <c r="S75" s="332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30"/>
    </row>
    <row r="76" customFormat="false" ht="11.25" hidden="true" customHeight="false" outlineLevel="0" collapsed="false">
      <c r="A76" s="283" t="n">
        <f aca="false">B77-B76</f>
        <v>30</v>
      </c>
      <c r="B76" s="291" t="n">
        <f aca="false">DATE(YEAR(B75),MONTH(B75)+1,1)</f>
        <v>37712</v>
      </c>
      <c r="C76" s="331"/>
      <c r="D76" s="30"/>
      <c r="E76" s="30"/>
      <c r="F76" s="30"/>
      <c r="G76" s="30"/>
      <c r="H76" s="30"/>
      <c r="I76" s="28"/>
      <c r="J76" s="30"/>
      <c r="K76" s="30"/>
      <c r="L76" s="30"/>
      <c r="M76" s="30"/>
      <c r="N76" s="30"/>
      <c r="O76" s="30"/>
      <c r="P76" s="30"/>
      <c r="Q76" s="30"/>
      <c r="R76" s="30"/>
      <c r="S76" s="331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10"/>
    </row>
    <row r="77" customFormat="false" ht="11.25" hidden="true" customHeight="false" outlineLevel="0" collapsed="false">
      <c r="A77" s="283" t="n">
        <f aca="false">B78-B77</f>
        <v>31</v>
      </c>
      <c r="B77" s="291" t="n">
        <f aca="false">DATE(YEAR(B76),MONTH(B76)+1,1)</f>
        <v>37742</v>
      </c>
      <c r="C77" s="331"/>
      <c r="D77" s="30"/>
      <c r="E77" s="30"/>
      <c r="F77" s="30"/>
      <c r="G77" s="30"/>
      <c r="H77" s="30"/>
      <c r="I77" s="28"/>
      <c r="J77" s="30"/>
      <c r="K77" s="30"/>
      <c r="L77" s="30"/>
      <c r="M77" s="30"/>
      <c r="N77" s="30"/>
      <c r="O77" s="30"/>
      <c r="P77" s="30"/>
      <c r="Q77" s="30"/>
      <c r="R77" s="30"/>
      <c r="S77" s="331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10"/>
    </row>
    <row r="78" customFormat="false" ht="11.25" hidden="true" customHeight="false" outlineLevel="0" collapsed="false">
      <c r="A78" s="283" t="n">
        <f aca="false">B79-B78</f>
        <v>30</v>
      </c>
      <c r="B78" s="291" t="n">
        <f aca="false">DATE(YEAR(B77),MONTH(B77)+1,1)</f>
        <v>37773</v>
      </c>
      <c r="C78" s="331"/>
      <c r="D78" s="30"/>
      <c r="E78" s="30"/>
      <c r="F78" s="30"/>
      <c r="G78" s="30"/>
      <c r="H78" s="30"/>
      <c r="I78" s="28"/>
      <c r="J78" s="30"/>
      <c r="K78" s="30"/>
      <c r="L78" s="30"/>
      <c r="M78" s="30"/>
      <c r="N78" s="30"/>
      <c r="O78" s="30"/>
      <c r="P78" s="30"/>
      <c r="Q78" s="30"/>
      <c r="R78" s="30"/>
      <c r="S78" s="331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10"/>
    </row>
    <row r="79" customFormat="false" ht="11.25" hidden="true" customHeight="false" outlineLevel="0" collapsed="false">
      <c r="A79" s="283" t="n">
        <f aca="false">B80-B79</f>
        <v>31</v>
      </c>
      <c r="B79" s="291" t="n">
        <f aca="false">DATE(YEAR(B78),MONTH(B78)+1,1)</f>
        <v>37803</v>
      </c>
      <c r="C79" s="331"/>
      <c r="D79" s="30"/>
      <c r="E79" s="30"/>
      <c r="F79" s="30"/>
      <c r="G79" s="30"/>
      <c r="H79" s="30"/>
      <c r="I79" s="28"/>
      <c r="J79" s="30"/>
      <c r="K79" s="30"/>
      <c r="L79" s="30"/>
      <c r="M79" s="30"/>
      <c r="N79" s="30"/>
      <c r="O79" s="30"/>
      <c r="P79" s="30"/>
      <c r="Q79" s="30"/>
      <c r="R79" s="30"/>
      <c r="S79" s="331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10"/>
    </row>
    <row r="80" customFormat="false" ht="11.25" hidden="true" customHeight="false" outlineLevel="0" collapsed="false">
      <c r="A80" s="283" t="n">
        <f aca="false">B81-B80</f>
        <v>31</v>
      </c>
      <c r="B80" s="291" t="n">
        <f aca="false">DATE(YEAR(B79),MONTH(B79)+1,1)</f>
        <v>37834</v>
      </c>
      <c r="C80" s="331"/>
      <c r="D80" s="30"/>
      <c r="E80" s="30"/>
      <c r="F80" s="30"/>
      <c r="G80" s="30"/>
      <c r="H80" s="30"/>
      <c r="I80" s="28"/>
      <c r="J80" s="30"/>
      <c r="K80" s="30"/>
      <c r="L80" s="30"/>
      <c r="M80" s="30"/>
      <c r="N80" s="30"/>
      <c r="O80" s="30"/>
      <c r="P80" s="30"/>
      <c r="Q80" s="30"/>
      <c r="R80" s="30"/>
      <c r="S80" s="331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10"/>
    </row>
    <row r="81" customFormat="false" ht="11.25" hidden="true" customHeight="false" outlineLevel="0" collapsed="false">
      <c r="A81" s="283" t="n">
        <f aca="false">B82-B81</f>
        <v>30</v>
      </c>
      <c r="B81" s="291" t="n">
        <f aca="false">DATE(YEAR(B80),MONTH(B80)+1,1)</f>
        <v>37865</v>
      </c>
      <c r="C81" s="331"/>
      <c r="D81" s="30"/>
      <c r="E81" s="30"/>
      <c r="F81" s="30"/>
      <c r="G81" s="30"/>
      <c r="H81" s="30"/>
      <c r="I81" s="28"/>
      <c r="J81" s="30"/>
      <c r="K81" s="30"/>
      <c r="L81" s="30"/>
      <c r="M81" s="30"/>
      <c r="N81" s="30"/>
      <c r="O81" s="30"/>
      <c r="P81" s="30"/>
      <c r="Q81" s="30"/>
      <c r="R81" s="30"/>
      <c r="S81" s="331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10"/>
    </row>
    <row r="82" customFormat="false" ht="12" hidden="true" customHeight="false" outlineLevel="0" collapsed="false">
      <c r="A82" s="283" t="n">
        <f aca="false">B83-B82</f>
        <v>31</v>
      </c>
      <c r="B82" s="291" t="n">
        <f aca="false">DATE(YEAR(B81),MONTH(B81)+1,1)</f>
        <v>37895</v>
      </c>
      <c r="C82" s="333"/>
      <c r="D82" s="334"/>
      <c r="E82" s="334"/>
      <c r="F82" s="334"/>
      <c r="G82" s="334"/>
      <c r="H82" s="334"/>
      <c r="I82" s="335"/>
      <c r="J82" s="334"/>
      <c r="K82" s="334"/>
      <c r="L82" s="334"/>
      <c r="M82" s="334"/>
      <c r="N82" s="334"/>
      <c r="O82" s="334"/>
      <c r="P82" s="334"/>
      <c r="Q82" s="334"/>
      <c r="R82" s="334"/>
      <c r="S82" s="333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6"/>
    </row>
    <row r="83" customFormat="false" ht="11.25" hidden="true" customHeight="false" outlineLevel="0" collapsed="false">
      <c r="A83" s="283" t="n">
        <f aca="false">B84-B83</f>
        <v>30</v>
      </c>
      <c r="B83" s="337" t="n">
        <f aca="false">DATE(YEAR(B82),MONTH(B82)+1,1)</f>
        <v>37926</v>
      </c>
      <c r="C83" s="331"/>
      <c r="D83" s="30"/>
      <c r="E83" s="30"/>
      <c r="F83" s="30"/>
      <c r="G83" s="30"/>
      <c r="H83" s="30"/>
      <c r="I83" s="28"/>
      <c r="J83" s="30"/>
      <c r="K83" s="30"/>
      <c r="L83" s="30"/>
      <c r="M83" s="30"/>
      <c r="N83" s="30"/>
      <c r="O83" s="30"/>
      <c r="P83" s="30"/>
      <c r="Q83" s="30"/>
      <c r="R83" s="30"/>
      <c r="S83" s="331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10"/>
    </row>
    <row r="84" customFormat="false" ht="11.25" hidden="true" customHeight="false" outlineLevel="0" collapsed="false">
      <c r="A84" s="283" t="n">
        <f aca="false">B85-B84</f>
        <v>31</v>
      </c>
      <c r="B84" s="291" t="n">
        <f aca="false">DATE(YEAR(B83),MONTH(B83)+1,1)</f>
        <v>37956</v>
      </c>
      <c r="C84" s="331"/>
      <c r="D84" s="30"/>
      <c r="E84" s="30"/>
      <c r="F84" s="30"/>
      <c r="G84" s="30"/>
      <c r="H84" s="30"/>
      <c r="I84" s="28"/>
      <c r="J84" s="30"/>
      <c r="K84" s="30"/>
      <c r="L84" s="30"/>
      <c r="M84" s="30"/>
      <c r="N84" s="30"/>
      <c r="O84" s="30"/>
      <c r="P84" s="30"/>
      <c r="Q84" s="30"/>
      <c r="R84" s="30"/>
      <c r="S84" s="331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10"/>
    </row>
    <row r="85" customFormat="false" ht="11.25" hidden="true" customHeight="false" outlineLevel="0" collapsed="false">
      <c r="A85" s="283" t="n">
        <f aca="false">B86-B85</f>
        <v>31</v>
      </c>
      <c r="B85" s="291" t="n">
        <f aca="false">DATE(YEAR(B84),MONTH(B84)+1,1)</f>
        <v>37987</v>
      </c>
      <c r="C85" s="331"/>
      <c r="D85" s="30"/>
      <c r="E85" s="30"/>
      <c r="F85" s="30"/>
      <c r="G85" s="30"/>
      <c r="H85" s="30"/>
      <c r="I85" s="28"/>
      <c r="J85" s="30"/>
      <c r="K85" s="30"/>
      <c r="L85" s="30"/>
      <c r="M85" s="30"/>
      <c r="N85" s="30"/>
      <c r="O85" s="30"/>
      <c r="P85" s="30"/>
      <c r="Q85" s="30"/>
      <c r="R85" s="30"/>
      <c r="S85" s="331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10"/>
    </row>
    <row r="86" customFormat="false" ht="11.25" hidden="true" customHeight="false" outlineLevel="0" collapsed="false">
      <c r="A86" s="283" t="n">
        <f aca="false">B87-B86</f>
        <v>29</v>
      </c>
      <c r="B86" s="291" t="n">
        <f aca="false">DATE(YEAR(B85),MONTH(B85)+1,1)</f>
        <v>38018</v>
      </c>
      <c r="C86" s="331"/>
      <c r="D86" s="30"/>
      <c r="E86" s="30"/>
      <c r="F86" s="30"/>
      <c r="G86" s="30"/>
      <c r="H86" s="30"/>
      <c r="I86" s="28"/>
      <c r="J86" s="30"/>
      <c r="K86" s="30"/>
      <c r="L86" s="30"/>
      <c r="M86" s="30"/>
      <c r="N86" s="30"/>
      <c r="O86" s="30"/>
      <c r="P86" s="30"/>
      <c r="Q86" s="30"/>
      <c r="R86" s="30"/>
      <c r="S86" s="331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10"/>
    </row>
    <row r="87" customFormat="false" ht="12" hidden="true" customHeight="false" outlineLevel="0" collapsed="false">
      <c r="A87" s="283" t="n">
        <f aca="false">B88-B87</f>
        <v>31</v>
      </c>
      <c r="B87" s="322" t="n">
        <f aca="false">DATE(YEAR(B86),MONTH(B86)+1,1)</f>
        <v>38047</v>
      </c>
      <c r="C87" s="332"/>
      <c r="D87" s="324"/>
      <c r="E87" s="324"/>
      <c r="F87" s="324"/>
      <c r="G87" s="324"/>
      <c r="H87" s="324"/>
      <c r="I87" s="326"/>
      <c r="J87" s="324"/>
      <c r="K87" s="324"/>
      <c r="L87" s="324"/>
      <c r="M87" s="324"/>
      <c r="N87" s="324"/>
      <c r="O87" s="324"/>
      <c r="P87" s="324"/>
      <c r="Q87" s="324"/>
      <c r="R87" s="324"/>
      <c r="S87" s="332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30"/>
    </row>
    <row r="88" customFormat="false" ht="12.75" hidden="false" customHeight="false" outlineLevel="0" collapsed="false">
      <c r="B88" s="338" t="n">
        <v>38078</v>
      </c>
      <c r="C88" s="312"/>
      <c r="D88" s="312"/>
      <c r="E88" s="312"/>
      <c r="F88" s="312"/>
      <c r="G88" s="30"/>
      <c r="H88" s="30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0"/>
      <c r="T88" s="0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</row>
    <row r="89" customFormat="false" ht="12.75" hidden="false" customHeight="false" outlineLevel="0" collapsed="false">
      <c r="C89" s="312"/>
      <c r="D89" s="312"/>
      <c r="E89" s="312"/>
      <c r="F89" s="312"/>
      <c r="G89" s="30"/>
      <c r="H89" s="30"/>
      <c r="I89" s="312"/>
      <c r="J89" s="339" t="n">
        <v>450000</v>
      </c>
      <c r="K89" s="312"/>
      <c r="L89" s="312"/>
      <c r="M89" s="312"/>
      <c r="N89" s="312"/>
      <c r="O89" s="312"/>
      <c r="P89" s="312"/>
      <c r="Q89" s="312"/>
      <c r="R89" s="312"/>
      <c r="S89" s="0"/>
      <c r="T89" s="0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</row>
    <row r="90" customFormat="false" ht="12.75" hidden="false" customHeight="false" outlineLevel="0" collapsed="false">
      <c r="C90" s="312"/>
      <c r="D90" s="312"/>
      <c r="E90" s="312"/>
      <c r="F90" s="312"/>
      <c r="G90" s="30"/>
      <c r="H90" s="30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0"/>
      <c r="T90" s="0"/>
      <c r="U90" s="312"/>
      <c r="V90" s="312"/>
      <c r="W90" s="312"/>
      <c r="X90" s="312"/>
      <c r="Y90" s="312"/>
      <c r="Z90" s="312"/>
      <c r="AA90" s="312"/>
      <c r="AB90" s="312"/>
      <c r="AC90" s="312"/>
      <c r="AD90" s="312"/>
    </row>
    <row r="91" customFormat="false" ht="12.75" hidden="false" customHeight="false" outlineLevel="0" collapsed="false">
      <c r="C91" s="312"/>
      <c r="D91" s="312"/>
      <c r="E91" s="312"/>
      <c r="F91" s="312"/>
      <c r="G91" s="30"/>
      <c r="H91" s="30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0"/>
      <c r="T91" s="0"/>
      <c r="U91" s="312"/>
      <c r="V91" s="312"/>
      <c r="W91" s="312"/>
      <c r="X91" s="312"/>
      <c r="Y91" s="312"/>
      <c r="Z91" s="312"/>
      <c r="AA91" s="312"/>
      <c r="AB91" s="312"/>
      <c r="AC91" s="312"/>
      <c r="AD91" s="312"/>
    </row>
    <row r="92" customFormat="false" ht="12.75" hidden="false" customHeight="false" outlineLevel="0" collapsed="false">
      <c r="C92" s="312"/>
      <c r="D92" s="312"/>
      <c r="E92" s="312"/>
      <c r="F92" s="312"/>
      <c r="G92" s="30"/>
      <c r="H92" s="30"/>
      <c r="I92" s="312"/>
      <c r="J92" s="312"/>
      <c r="K92" s="312"/>
      <c r="L92" s="312"/>
      <c r="M92" s="312"/>
      <c r="N92" s="312"/>
      <c r="O92" s="312"/>
      <c r="P92" s="312"/>
      <c r="Q92" s="312"/>
      <c r="R92" s="312"/>
      <c r="S92" s="0"/>
      <c r="T92" s="0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</row>
    <row r="93" customFormat="false" ht="11.25" hidden="false" customHeight="false" outlineLevel="0" collapsed="false"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</row>
    <row r="94" customFormat="false" ht="11.25" hidden="false" customHeight="false" outlineLevel="0" collapsed="false"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2"/>
      <c r="Z94" s="312"/>
      <c r="AA94" s="312"/>
      <c r="AB94" s="312"/>
      <c r="AC94" s="312"/>
      <c r="AD94" s="312"/>
    </row>
    <row r="95" customFormat="false" ht="11.25" hidden="false" customHeight="false" outlineLevel="0" collapsed="false">
      <c r="C95" s="312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</row>
    <row r="96" customFormat="false" ht="11.25" hidden="false" customHeight="false" outlineLevel="0" collapsed="false"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</row>
    <row r="97" customFormat="false" ht="11.25" hidden="false" customHeight="false" outlineLevel="0" collapsed="false"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</row>
    <row r="98" customFormat="false" ht="11.25" hidden="false" customHeight="false" outlineLevel="0" collapsed="false"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</row>
    <row r="99" customFormat="false" ht="11.25" hidden="false" customHeight="false" outlineLevel="0" collapsed="false"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</row>
    <row r="100" customFormat="false" ht="11.25" hidden="false" customHeight="false" outlineLevel="0" collapsed="false"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</row>
    <row r="101" customFormat="false" ht="11.25" hidden="false" customHeight="false" outlineLevel="0" collapsed="false"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</row>
    <row r="102" customFormat="false" ht="11.25" hidden="false" customHeight="false" outlineLevel="0" collapsed="false"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</row>
    <row r="103" customFormat="false" ht="11.25" hidden="false" customHeight="false" outlineLevel="0" collapsed="false"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</row>
    <row r="104" customFormat="false" ht="11.25" hidden="false" customHeight="false" outlineLevel="0" collapsed="false"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2"/>
      <c r="AC104" s="312"/>
      <c r="AD104" s="312"/>
    </row>
    <row r="105" customFormat="false" ht="11.25" hidden="false" customHeight="false" outlineLevel="0" collapsed="false"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</row>
    <row r="106" customFormat="false" ht="11.25" hidden="false" customHeight="false" outlineLevel="0" collapsed="false"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</row>
    <row r="107" customFormat="false" ht="11.25" hidden="false" customHeight="false" outlineLevel="0" collapsed="false">
      <c r="C107" s="312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</row>
    <row r="108" customFormat="false" ht="11.25" hidden="false" customHeight="false" outlineLevel="0" collapsed="false"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</row>
    <row r="109" customFormat="false" ht="11.25" hidden="false" customHeight="false" outlineLevel="0" collapsed="false"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</row>
    <row r="110" customFormat="false" ht="11.25" hidden="false" customHeight="false" outlineLevel="0" collapsed="false">
      <c r="C110" s="312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2"/>
      <c r="AC110" s="312"/>
      <c r="AD110" s="312"/>
    </row>
    <row r="111" customFormat="false" ht="11.25" hidden="false" customHeight="false" outlineLevel="0" collapsed="false"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</row>
    <row r="112" customFormat="false" ht="11.25" hidden="false" customHeight="false" outlineLevel="0" collapsed="false"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</row>
    <row r="113" customFormat="false" ht="11.25" hidden="false" customHeight="false" outlineLevel="0" collapsed="false">
      <c r="C113" s="312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</row>
    <row r="114" customFormat="false" ht="11.25" hidden="false" customHeight="false" outlineLevel="0" collapsed="false">
      <c r="C114" s="312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</row>
    <row r="115" customFormat="false" ht="11.25" hidden="false" customHeight="false" outlineLevel="0" collapsed="false"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</row>
    <row r="116" customFormat="false" ht="11.25" hidden="false" customHeight="false" outlineLevel="0" collapsed="false"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  <c r="AD116" s="312"/>
    </row>
    <row r="117" customFormat="false" ht="11.25" hidden="false" customHeight="false" outlineLevel="0" collapsed="false"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</row>
    <row r="118" customFormat="false" ht="11.25" hidden="false" customHeight="false" outlineLevel="0" collapsed="false"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</row>
    <row r="119" customFormat="false" ht="11.25" hidden="false" customHeight="false" outlineLevel="0" collapsed="false"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</row>
    <row r="120" customFormat="false" ht="11.25" hidden="false" customHeight="false" outlineLevel="0" collapsed="false"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2"/>
      <c r="U120" s="312"/>
      <c r="V120" s="312"/>
      <c r="W120" s="312"/>
      <c r="X120" s="312"/>
      <c r="Y120" s="312"/>
      <c r="Z120" s="312"/>
      <c r="AA120" s="312"/>
      <c r="AB120" s="312"/>
      <c r="AC120" s="312"/>
      <c r="AD120" s="312"/>
    </row>
    <row r="121" customFormat="false" ht="11.25" hidden="false" customHeight="false" outlineLevel="0" collapsed="false"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  <c r="AD121" s="312"/>
    </row>
    <row r="122" customFormat="false" ht="11.25" hidden="false" customHeight="false" outlineLevel="0" collapsed="false"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</row>
    <row r="123" customFormat="false" ht="11.25" hidden="false" customHeight="false" outlineLevel="0" collapsed="false"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</row>
    <row r="124" customFormat="false" ht="11.25" hidden="false" customHeight="false" outlineLevel="0" collapsed="false"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  <c r="T124" s="312"/>
      <c r="U124" s="312"/>
      <c r="V124" s="312"/>
      <c r="W124" s="312"/>
      <c r="X124" s="312"/>
      <c r="Y124" s="312"/>
      <c r="Z124" s="312"/>
      <c r="AA124" s="312"/>
      <c r="AB124" s="312"/>
      <c r="AC124" s="312"/>
      <c r="AD124" s="312"/>
    </row>
    <row r="125" customFormat="false" ht="11.25" hidden="false" customHeight="false" outlineLevel="0" collapsed="false"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312"/>
      <c r="O125" s="312"/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2"/>
      <c r="AC125" s="312"/>
      <c r="AD125" s="312"/>
    </row>
    <row r="126" customFormat="false" ht="11.25" hidden="false" customHeight="false" outlineLevel="0" collapsed="false">
      <c r="C126" s="312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  <c r="T126" s="312"/>
      <c r="U126" s="312"/>
      <c r="V126" s="312"/>
      <c r="W126" s="312"/>
      <c r="X126" s="312"/>
      <c r="Y126" s="312"/>
      <c r="Z126" s="312"/>
      <c r="AA126" s="312"/>
      <c r="AB126" s="312"/>
      <c r="AC126" s="312"/>
      <c r="AD126" s="312"/>
    </row>
    <row r="127" customFormat="false" ht="11.25" hidden="false" customHeight="false" outlineLevel="0" collapsed="false"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</row>
    <row r="128" customFormat="false" ht="11.25" hidden="false" customHeight="false" outlineLevel="0" collapsed="false"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</row>
    <row r="129" customFormat="false" ht="11.25" hidden="false" customHeight="false" outlineLevel="0" collapsed="false"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</row>
    <row r="130" customFormat="false" ht="11.25" hidden="false" customHeight="false" outlineLevel="0" collapsed="false"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  <c r="P130" s="312"/>
      <c r="Q130" s="312"/>
      <c r="R130" s="312"/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</row>
    <row r="131" customFormat="false" ht="11.25" hidden="false" customHeight="false" outlineLevel="0" collapsed="false"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</row>
    <row r="132" customFormat="false" ht="11.25" hidden="false" customHeight="false" outlineLevel="0" collapsed="false"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</row>
    <row r="133" customFormat="false" ht="11.25" hidden="false" customHeight="false" outlineLevel="0" collapsed="false"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</row>
    <row r="134" customFormat="false" ht="11.25" hidden="false" customHeight="false" outlineLevel="0" collapsed="false"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</row>
    <row r="135" customFormat="false" ht="11.25" hidden="false" customHeight="false" outlineLevel="0" collapsed="false"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</row>
    <row r="136" customFormat="false" ht="11.25" hidden="false" customHeight="false" outlineLevel="0" collapsed="false"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</row>
    <row r="137" customFormat="false" ht="11.25" hidden="false" customHeight="false" outlineLevel="0" collapsed="false"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</row>
    <row r="138" customFormat="false" ht="11.25" hidden="false" customHeight="false" outlineLevel="0" collapsed="false"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312"/>
      <c r="P138" s="312"/>
      <c r="Q138" s="312"/>
      <c r="R138" s="312"/>
      <c r="S138" s="312"/>
      <c r="T138" s="312"/>
      <c r="U138" s="312"/>
      <c r="V138" s="312"/>
      <c r="W138" s="312"/>
      <c r="X138" s="312"/>
      <c r="Y138" s="312"/>
      <c r="Z138" s="312"/>
      <c r="AA138" s="312"/>
      <c r="AB138" s="312"/>
      <c r="AC138" s="312"/>
      <c r="AD138" s="312"/>
    </row>
    <row r="139" customFormat="false" ht="11.25" hidden="false" customHeight="false" outlineLevel="0" collapsed="false"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2"/>
      <c r="AA139" s="312"/>
      <c r="AB139" s="312"/>
      <c r="AC139" s="312"/>
      <c r="AD139" s="312"/>
    </row>
    <row r="140" customFormat="false" ht="11.25" hidden="false" customHeight="false" outlineLevel="0" collapsed="false"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2"/>
      <c r="N140" s="312"/>
      <c r="O140" s="312"/>
      <c r="P140" s="312"/>
      <c r="Q140" s="312"/>
      <c r="R140" s="312"/>
      <c r="S140" s="312"/>
      <c r="T140" s="312"/>
      <c r="U140" s="312"/>
      <c r="V140" s="312"/>
      <c r="W140" s="312"/>
      <c r="X140" s="312"/>
      <c r="Y140" s="312"/>
      <c r="Z140" s="312"/>
      <c r="AA140" s="312"/>
      <c r="AB140" s="312"/>
      <c r="AC140" s="312"/>
      <c r="AD140" s="312"/>
    </row>
    <row r="141" customFormat="false" ht="11.25" hidden="false" customHeight="false" outlineLevel="0" collapsed="false"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  <c r="P141" s="312"/>
      <c r="Q141" s="312"/>
      <c r="R141" s="312"/>
      <c r="S141" s="312"/>
      <c r="T141" s="312"/>
      <c r="U141" s="312"/>
      <c r="V141" s="312"/>
      <c r="W141" s="312"/>
      <c r="X141" s="312"/>
      <c r="Y141" s="312"/>
      <c r="Z141" s="312"/>
      <c r="AA141" s="312"/>
      <c r="AB141" s="312"/>
      <c r="AC141" s="312"/>
      <c r="AD141" s="312"/>
    </row>
    <row r="142" customFormat="false" ht="11.25" hidden="false" customHeight="false" outlineLevel="0" collapsed="false">
      <c r="C142" s="312"/>
      <c r="D142" s="312"/>
      <c r="E142" s="312"/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  <c r="P142" s="312"/>
      <c r="Q142" s="312"/>
      <c r="R142" s="312"/>
      <c r="S142" s="312"/>
      <c r="T142" s="312"/>
      <c r="U142" s="312"/>
      <c r="V142" s="312"/>
      <c r="W142" s="312"/>
      <c r="X142" s="312"/>
      <c r="Y142" s="312"/>
      <c r="Z142" s="312"/>
      <c r="AA142" s="312"/>
      <c r="AB142" s="312"/>
      <c r="AC142" s="312"/>
      <c r="AD142" s="312"/>
    </row>
    <row r="143" customFormat="false" ht="11.25" hidden="false" customHeight="false" outlineLevel="0" collapsed="false">
      <c r="C143" s="312"/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2"/>
      <c r="O143" s="312"/>
      <c r="P143" s="312"/>
      <c r="Q143" s="312"/>
      <c r="R143" s="312"/>
      <c r="S143" s="312"/>
      <c r="T143" s="312"/>
      <c r="U143" s="312"/>
      <c r="V143" s="312"/>
      <c r="W143" s="312"/>
      <c r="X143" s="312"/>
      <c r="Y143" s="312"/>
      <c r="Z143" s="312"/>
      <c r="AA143" s="312"/>
      <c r="AB143" s="312"/>
      <c r="AC143" s="312"/>
      <c r="AD143" s="312"/>
    </row>
    <row r="144" customFormat="false" ht="11.25" hidden="false" customHeight="false" outlineLevel="0" collapsed="false"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</row>
    <row r="145" customFormat="false" ht="11.25" hidden="false" customHeight="false" outlineLevel="0" collapsed="false"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</row>
    <row r="146" customFormat="false" ht="11.25" hidden="false" customHeight="false" outlineLevel="0" collapsed="false"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  <c r="T146" s="312"/>
      <c r="U146" s="312"/>
      <c r="V146" s="312"/>
      <c r="W146" s="312"/>
      <c r="X146" s="312"/>
      <c r="Y146" s="312"/>
      <c r="Z146" s="312"/>
      <c r="AA146" s="312"/>
      <c r="AB146" s="312"/>
      <c r="AC146" s="312"/>
      <c r="AD146" s="312"/>
    </row>
    <row r="147" customFormat="false" ht="11.25" hidden="false" customHeight="false" outlineLevel="0" collapsed="false"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</row>
    <row r="148" customFormat="false" ht="11.25" hidden="false" customHeight="false" outlineLevel="0" collapsed="false"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2"/>
      <c r="Q148" s="312"/>
      <c r="R148" s="312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</row>
    <row r="149" customFormat="false" ht="11.25" hidden="false" customHeight="false" outlineLevel="0" collapsed="false"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</row>
    <row r="150" customFormat="false" ht="11.25" hidden="false" customHeight="false" outlineLevel="0" collapsed="false"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</row>
    <row r="151" customFormat="false" ht="11.25" hidden="false" customHeight="false" outlineLevel="0" collapsed="false"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</row>
    <row r="152" customFormat="false" ht="11.25" hidden="false" customHeight="false" outlineLevel="0" collapsed="false"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2"/>
      <c r="S152" s="312"/>
      <c r="T152" s="312"/>
      <c r="U152" s="312"/>
      <c r="V152" s="312"/>
      <c r="W152" s="312"/>
      <c r="X152" s="312"/>
      <c r="Y152" s="312"/>
      <c r="Z152" s="312"/>
      <c r="AA152" s="312"/>
      <c r="AB152" s="312"/>
      <c r="AC152" s="312"/>
      <c r="AD152" s="312"/>
    </row>
    <row r="153" customFormat="false" ht="11.25" hidden="false" customHeight="false" outlineLevel="0" collapsed="false"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</row>
    <row r="154" customFormat="false" ht="11.25" hidden="false" customHeight="false" outlineLevel="0" collapsed="false"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</row>
    <row r="155" customFormat="false" ht="11.25" hidden="false" customHeight="false" outlineLevel="0" collapsed="false"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</row>
    <row r="156" customFormat="false" ht="11.25" hidden="false" customHeight="false" outlineLevel="0" collapsed="false"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</row>
    <row r="157" customFormat="false" ht="11.25" hidden="false" customHeight="false" outlineLevel="0" collapsed="false"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</row>
    <row r="158" customFormat="false" ht="11.25" hidden="false" customHeight="false" outlineLevel="0" collapsed="false"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</row>
    <row r="159" customFormat="false" ht="11.25" hidden="false" customHeight="false" outlineLevel="0" collapsed="false"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</row>
    <row r="160" customFormat="false" ht="11.25" hidden="false" customHeight="false" outlineLevel="0" collapsed="false"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12"/>
      <c r="Y160" s="312"/>
      <c r="Z160" s="312"/>
      <c r="AA160" s="312"/>
      <c r="AB160" s="312"/>
      <c r="AC160" s="312"/>
      <c r="AD160" s="312"/>
    </row>
    <row r="161" customFormat="false" ht="11.25" hidden="false" customHeight="false" outlineLevel="0" collapsed="false"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</row>
    <row r="162" customFormat="false" ht="11.25" hidden="false" customHeight="false" outlineLevel="0" collapsed="false"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  <c r="T162" s="312"/>
      <c r="U162" s="312"/>
      <c r="V162" s="312"/>
      <c r="W162" s="312"/>
      <c r="X162" s="312"/>
      <c r="Y162" s="312"/>
      <c r="Z162" s="312"/>
      <c r="AA162" s="312"/>
      <c r="AB162" s="312"/>
      <c r="AC162" s="312"/>
      <c r="AD162" s="312"/>
    </row>
    <row r="163" customFormat="false" ht="11.25" hidden="false" customHeight="false" outlineLevel="0" collapsed="false"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312"/>
      <c r="AA163" s="312"/>
      <c r="AB163" s="312"/>
      <c r="AC163" s="312"/>
      <c r="AD163" s="312"/>
    </row>
    <row r="164" customFormat="false" ht="11.25" hidden="false" customHeight="false" outlineLevel="0" collapsed="false"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2"/>
      <c r="Y164" s="312"/>
      <c r="Z164" s="312"/>
      <c r="AA164" s="312"/>
      <c r="AB164" s="312"/>
      <c r="AC164" s="312"/>
      <c r="AD164" s="312"/>
    </row>
    <row r="165" customFormat="false" ht="11.25" hidden="false" customHeight="false" outlineLevel="0" collapsed="false"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312"/>
      <c r="S165" s="312"/>
      <c r="T165" s="312"/>
      <c r="U165" s="312"/>
      <c r="V165" s="312"/>
      <c r="W165" s="312"/>
      <c r="X165" s="312"/>
      <c r="Y165" s="312"/>
      <c r="Z165" s="312"/>
      <c r="AA165" s="312"/>
      <c r="AB165" s="312"/>
      <c r="AC165" s="312"/>
      <c r="AD165" s="312"/>
    </row>
    <row r="166" customFormat="false" ht="11.25" hidden="false" customHeight="false" outlineLevel="0" collapsed="false">
      <c r="C166" s="312"/>
      <c r="D166" s="312"/>
      <c r="E166" s="312"/>
      <c r="F166" s="312"/>
      <c r="G166" s="312"/>
      <c r="H166" s="312"/>
      <c r="I166" s="312"/>
      <c r="J166" s="312"/>
      <c r="K166" s="312"/>
      <c r="L166" s="312"/>
      <c r="M166" s="312"/>
      <c r="N166" s="312"/>
      <c r="O166" s="312"/>
      <c r="P166" s="312"/>
      <c r="Q166" s="312"/>
      <c r="R166" s="312"/>
      <c r="S166" s="312"/>
      <c r="T166" s="312"/>
      <c r="U166" s="312"/>
      <c r="V166" s="312"/>
      <c r="W166" s="312"/>
      <c r="X166" s="312"/>
      <c r="Y166" s="312"/>
      <c r="Z166" s="312"/>
      <c r="AA166" s="312"/>
      <c r="AB166" s="312"/>
      <c r="AC166" s="312"/>
      <c r="AD166" s="312"/>
    </row>
    <row r="167" customFormat="false" ht="11.25" hidden="false" customHeight="false" outlineLevel="0" collapsed="false">
      <c r="C167" s="312"/>
      <c r="D167" s="312"/>
      <c r="E167" s="312"/>
      <c r="F167" s="312"/>
      <c r="G167" s="312"/>
      <c r="H167" s="312"/>
      <c r="I167" s="312"/>
      <c r="J167" s="312"/>
      <c r="K167" s="312"/>
      <c r="L167" s="312"/>
      <c r="M167" s="312"/>
      <c r="N167" s="312"/>
      <c r="O167" s="312"/>
      <c r="P167" s="312"/>
      <c r="Q167" s="312"/>
      <c r="R167" s="312"/>
      <c r="S167" s="312"/>
      <c r="T167" s="312"/>
      <c r="U167" s="312"/>
      <c r="V167" s="312"/>
      <c r="W167" s="312"/>
      <c r="X167" s="312"/>
      <c r="Y167" s="312"/>
      <c r="Z167" s="312"/>
      <c r="AA167" s="312"/>
      <c r="AB167" s="312"/>
      <c r="AC167" s="312"/>
      <c r="AD167" s="312"/>
    </row>
    <row r="168" customFormat="false" ht="11.25" hidden="false" customHeight="false" outlineLevel="0" collapsed="false">
      <c r="C168" s="312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2"/>
      <c r="R168" s="312"/>
      <c r="S168" s="312"/>
      <c r="T168" s="312"/>
      <c r="U168" s="312"/>
      <c r="V168" s="312"/>
      <c r="W168" s="312"/>
      <c r="X168" s="312"/>
      <c r="Y168" s="312"/>
      <c r="Z168" s="312"/>
      <c r="AA168" s="312"/>
      <c r="AB168" s="312"/>
      <c r="AC168" s="312"/>
      <c r="AD168" s="312"/>
    </row>
    <row r="169" customFormat="false" ht="11.25" hidden="false" customHeight="false" outlineLevel="0" collapsed="false">
      <c r="C169" s="312"/>
      <c r="D169" s="312"/>
      <c r="E169" s="312"/>
      <c r="F169" s="312"/>
      <c r="G169" s="312"/>
      <c r="H169" s="312"/>
      <c r="I169" s="312"/>
      <c r="J169" s="312"/>
      <c r="K169" s="312"/>
      <c r="L169" s="312"/>
      <c r="M169" s="312"/>
      <c r="N169" s="312"/>
      <c r="O169" s="312"/>
      <c r="P169" s="312"/>
      <c r="Q169" s="312"/>
      <c r="R169" s="312"/>
      <c r="S169" s="312"/>
      <c r="T169" s="312"/>
      <c r="U169" s="312"/>
      <c r="V169" s="312"/>
      <c r="W169" s="312"/>
      <c r="X169" s="312"/>
      <c r="Y169" s="312"/>
      <c r="Z169" s="312"/>
      <c r="AA169" s="312"/>
      <c r="AB169" s="312"/>
      <c r="AC169" s="312"/>
      <c r="AD169" s="312"/>
    </row>
    <row r="170" customFormat="false" ht="11.25" hidden="false" customHeight="false" outlineLevel="0" collapsed="false">
      <c r="C170" s="312"/>
      <c r="D170" s="312"/>
      <c r="E170" s="312"/>
      <c r="F170" s="312"/>
      <c r="G170" s="312"/>
      <c r="H170" s="312"/>
      <c r="I170" s="312"/>
      <c r="J170" s="312"/>
      <c r="K170" s="312"/>
      <c r="L170" s="312"/>
      <c r="M170" s="312"/>
      <c r="N170" s="312"/>
      <c r="O170" s="312"/>
      <c r="P170" s="312"/>
      <c r="Q170" s="312"/>
      <c r="R170" s="312"/>
      <c r="S170" s="312"/>
      <c r="T170" s="312"/>
      <c r="U170" s="312"/>
      <c r="V170" s="312"/>
      <c r="W170" s="312"/>
      <c r="X170" s="312"/>
      <c r="Y170" s="312"/>
      <c r="Z170" s="312"/>
      <c r="AA170" s="312"/>
      <c r="AB170" s="312"/>
      <c r="AC170" s="312"/>
      <c r="AD170" s="312"/>
    </row>
    <row r="171" customFormat="false" ht="11.25" hidden="false" customHeight="false" outlineLevel="0" collapsed="false"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2"/>
      <c r="Z171" s="312"/>
      <c r="AA171" s="312"/>
      <c r="AB171" s="312"/>
      <c r="AC171" s="312"/>
      <c r="AD171" s="312"/>
    </row>
    <row r="172" customFormat="false" ht="11.25" hidden="false" customHeight="false" outlineLevel="0" collapsed="false">
      <c r="C172" s="312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2"/>
      <c r="T172" s="312"/>
      <c r="U172" s="312"/>
      <c r="V172" s="312"/>
      <c r="W172" s="312"/>
      <c r="X172" s="312"/>
      <c r="Y172" s="312"/>
      <c r="Z172" s="312"/>
      <c r="AA172" s="312"/>
      <c r="AB172" s="312"/>
      <c r="AC172" s="312"/>
      <c r="AD172" s="312"/>
    </row>
    <row r="173" customFormat="false" ht="11.25" hidden="false" customHeight="false" outlineLevel="0" collapsed="false"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2"/>
      <c r="Y173" s="312"/>
      <c r="Z173" s="312"/>
      <c r="AA173" s="312"/>
      <c r="AB173" s="312"/>
      <c r="AC173" s="312"/>
      <c r="AD173" s="312"/>
    </row>
    <row r="174" customFormat="false" ht="11.25" hidden="false" customHeight="false" outlineLevel="0" collapsed="false">
      <c r="C174" s="312"/>
      <c r="D174" s="312"/>
      <c r="E174" s="312"/>
      <c r="F174" s="312"/>
      <c r="G174" s="312"/>
      <c r="H174" s="312"/>
      <c r="I174" s="312"/>
      <c r="J174" s="312"/>
      <c r="K174" s="312"/>
      <c r="L174" s="312"/>
      <c r="M174" s="312"/>
      <c r="N174" s="312"/>
      <c r="O174" s="312"/>
      <c r="P174" s="312"/>
      <c r="Q174" s="312"/>
      <c r="R174" s="312"/>
      <c r="S174" s="312"/>
      <c r="T174" s="312"/>
      <c r="U174" s="312"/>
      <c r="V174" s="312"/>
      <c r="W174" s="312"/>
      <c r="X174" s="312"/>
      <c r="Y174" s="312"/>
      <c r="Z174" s="312"/>
      <c r="AA174" s="312"/>
      <c r="AB174" s="312"/>
      <c r="AC174" s="312"/>
      <c r="AD174" s="312"/>
    </row>
    <row r="175" customFormat="false" ht="11.25" hidden="false" customHeight="false" outlineLevel="0" collapsed="false">
      <c r="C175" s="312"/>
      <c r="D175" s="312"/>
      <c r="E175" s="312"/>
      <c r="F175" s="312"/>
      <c r="G175" s="312"/>
      <c r="H175" s="312"/>
      <c r="I175" s="312"/>
      <c r="J175" s="312"/>
      <c r="K175" s="312"/>
      <c r="L175" s="312"/>
      <c r="M175" s="312"/>
      <c r="N175" s="312"/>
      <c r="O175" s="312"/>
      <c r="P175" s="312"/>
      <c r="Q175" s="312"/>
      <c r="R175" s="312"/>
      <c r="S175" s="312"/>
      <c r="T175" s="312"/>
      <c r="U175" s="312"/>
      <c r="V175" s="312"/>
      <c r="W175" s="312"/>
      <c r="X175" s="312"/>
      <c r="Y175" s="312"/>
      <c r="Z175" s="312"/>
      <c r="AA175" s="312"/>
      <c r="AB175" s="312"/>
      <c r="AC175" s="312"/>
      <c r="AD175" s="312"/>
    </row>
    <row r="176" customFormat="false" ht="11.25" hidden="false" customHeight="false" outlineLevel="0" collapsed="false"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  <c r="T176" s="312"/>
      <c r="U176" s="312"/>
      <c r="V176" s="312"/>
      <c r="W176" s="312"/>
      <c r="X176" s="312"/>
      <c r="Y176" s="312"/>
      <c r="Z176" s="312"/>
      <c r="AA176" s="312"/>
      <c r="AB176" s="312"/>
      <c r="AC176" s="312"/>
      <c r="AD176" s="312"/>
    </row>
    <row r="177" customFormat="false" ht="11.25" hidden="false" customHeight="false" outlineLevel="0" collapsed="false"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2"/>
      <c r="Y177" s="312"/>
      <c r="Z177" s="312"/>
      <c r="AA177" s="312"/>
      <c r="AB177" s="312"/>
      <c r="AC177" s="312"/>
      <c r="AD177" s="312"/>
    </row>
    <row r="178" customFormat="false" ht="11.25" hidden="false" customHeight="false" outlineLevel="0" collapsed="false"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312"/>
      <c r="S178" s="312"/>
      <c r="T178" s="312"/>
      <c r="U178" s="312"/>
      <c r="V178" s="312"/>
      <c r="W178" s="312"/>
      <c r="X178" s="312"/>
      <c r="Y178" s="312"/>
      <c r="Z178" s="312"/>
      <c r="AA178" s="312"/>
      <c r="AB178" s="312"/>
      <c r="AC178" s="312"/>
      <c r="AD178" s="312"/>
    </row>
    <row r="179" customFormat="false" ht="11.25" hidden="false" customHeight="false" outlineLevel="0" collapsed="false"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  <c r="U179" s="312"/>
      <c r="V179" s="312"/>
      <c r="W179" s="312"/>
      <c r="X179" s="312"/>
      <c r="Y179" s="312"/>
      <c r="Z179" s="312"/>
      <c r="AA179" s="312"/>
      <c r="AB179" s="312"/>
      <c r="AC179" s="312"/>
      <c r="AD179" s="312"/>
    </row>
    <row r="180" customFormat="false" ht="11.25" hidden="false" customHeight="false" outlineLevel="0" collapsed="false"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312"/>
      <c r="S180" s="312"/>
      <c r="T180" s="312"/>
      <c r="U180" s="312"/>
      <c r="V180" s="312"/>
      <c r="W180" s="312"/>
      <c r="X180" s="312"/>
      <c r="Y180" s="312"/>
      <c r="Z180" s="312"/>
      <c r="AA180" s="312"/>
      <c r="AB180" s="312"/>
      <c r="AC180" s="312"/>
      <c r="AD180" s="312"/>
    </row>
    <row r="181" customFormat="false" ht="11.25" hidden="false" customHeight="false" outlineLevel="0" collapsed="false">
      <c r="C181" s="312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  <c r="T181" s="312"/>
      <c r="U181" s="312"/>
      <c r="V181" s="312"/>
      <c r="W181" s="312"/>
      <c r="X181" s="312"/>
      <c r="Y181" s="312"/>
      <c r="Z181" s="312"/>
      <c r="AA181" s="312"/>
      <c r="AB181" s="312"/>
      <c r="AC181" s="312"/>
      <c r="AD181" s="312"/>
    </row>
    <row r="182" customFormat="false" ht="11.25" hidden="false" customHeight="false" outlineLevel="0" collapsed="false"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2"/>
      <c r="O182" s="312"/>
      <c r="P182" s="312"/>
      <c r="Q182" s="312"/>
      <c r="R182" s="312"/>
      <c r="S182" s="312"/>
      <c r="T182" s="312"/>
      <c r="U182" s="312"/>
      <c r="V182" s="312"/>
      <c r="W182" s="312"/>
      <c r="X182" s="312"/>
      <c r="Y182" s="312"/>
      <c r="Z182" s="312"/>
      <c r="AA182" s="312"/>
      <c r="AB182" s="312"/>
      <c r="AC182" s="312"/>
      <c r="AD182" s="312"/>
    </row>
    <row r="183" customFormat="false" ht="11.25" hidden="false" customHeight="false" outlineLevel="0" collapsed="false"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  <c r="P183" s="312"/>
      <c r="Q183" s="312"/>
      <c r="R183" s="312"/>
      <c r="S183" s="312"/>
      <c r="T183" s="312"/>
      <c r="U183" s="312"/>
      <c r="V183" s="312"/>
      <c r="W183" s="312"/>
      <c r="X183" s="312"/>
      <c r="Y183" s="312"/>
      <c r="Z183" s="312"/>
      <c r="AA183" s="312"/>
      <c r="AB183" s="312"/>
      <c r="AC183" s="312"/>
      <c r="AD183" s="312"/>
    </row>
    <row r="184" customFormat="false" ht="11.25" hidden="false" customHeight="false" outlineLevel="0" collapsed="false"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  <c r="P184" s="312"/>
      <c r="Q184" s="312"/>
      <c r="R184" s="312"/>
      <c r="S184" s="312"/>
      <c r="T184" s="312"/>
      <c r="U184" s="312"/>
      <c r="V184" s="312"/>
      <c r="W184" s="312"/>
      <c r="X184" s="312"/>
      <c r="Y184" s="312"/>
      <c r="Z184" s="312"/>
      <c r="AA184" s="312"/>
      <c r="AB184" s="312"/>
      <c r="AC184" s="312"/>
      <c r="AD184" s="312"/>
    </row>
    <row r="185" customFormat="false" ht="11.25" hidden="false" customHeight="false" outlineLevel="0" collapsed="false">
      <c r="C185" s="312"/>
      <c r="D185" s="312"/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  <c r="P185" s="312"/>
      <c r="Q185" s="312"/>
      <c r="R185" s="312"/>
      <c r="S185" s="312"/>
      <c r="T185" s="312"/>
      <c r="U185" s="312"/>
      <c r="V185" s="312"/>
      <c r="W185" s="312"/>
      <c r="X185" s="312"/>
      <c r="Y185" s="312"/>
      <c r="Z185" s="312"/>
      <c r="AA185" s="312"/>
      <c r="AB185" s="312"/>
      <c r="AC185" s="312"/>
      <c r="AD185" s="312"/>
    </row>
    <row r="186" customFormat="false" ht="11.25" hidden="false" customHeight="false" outlineLevel="0" collapsed="false">
      <c r="C186" s="312"/>
      <c r="D186" s="312"/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  <c r="P186" s="312"/>
      <c r="Q186" s="312"/>
      <c r="R186" s="312"/>
      <c r="S186" s="312"/>
      <c r="T186" s="312"/>
      <c r="U186" s="312"/>
      <c r="V186" s="312"/>
      <c r="W186" s="312"/>
      <c r="X186" s="312"/>
      <c r="Y186" s="312"/>
      <c r="Z186" s="312"/>
      <c r="AA186" s="312"/>
      <c r="AB186" s="312"/>
      <c r="AC186" s="312"/>
      <c r="AD186" s="312"/>
    </row>
    <row r="187" customFormat="false" ht="11.25" hidden="false" customHeight="false" outlineLevel="0" collapsed="false"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  <c r="T187" s="312"/>
      <c r="U187" s="312"/>
      <c r="V187" s="312"/>
      <c r="W187" s="312"/>
      <c r="X187" s="312"/>
      <c r="Y187" s="312"/>
      <c r="Z187" s="312"/>
      <c r="AA187" s="312"/>
      <c r="AB187" s="312"/>
      <c r="AC187" s="312"/>
      <c r="AD187" s="312"/>
    </row>
    <row r="188" customFormat="false" ht="11.25" hidden="false" customHeight="false" outlineLevel="0" collapsed="false">
      <c r="C188" s="312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  <c r="T188" s="312"/>
      <c r="U188" s="312"/>
      <c r="V188" s="312"/>
      <c r="W188" s="312"/>
      <c r="X188" s="312"/>
      <c r="Y188" s="312"/>
      <c r="Z188" s="312"/>
      <c r="AA188" s="312"/>
      <c r="AB188" s="312"/>
      <c r="AC188" s="312"/>
      <c r="AD188" s="312"/>
    </row>
    <row r="189" customFormat="false" ht="11.25" hidden="false" customHeight="false" outlineLevel="0" collapsed="false">
      <c r="C189" s="312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</row>
    <row r="190" customFormat="false" ht="11.25" hidden="false" customHeight="false" outlineLevel="0" collapsed="false">
      <c r="C190" s="312"/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2"/>
      <c r="S190" s="312"/>
      <c r="T190" s="312"/>
      <c r="U190" s="312"/>
      <c r="V190" s="312"/>
      <c r="W190" s="312"/>
      <c r="X190" s="312"/>
      <c r="Y190" s="312"/>
      <c r="Z190" s="312"/>
      <c r="AA190" s="312"/>
      <c r="AB190" s="312"/>
      <c r="AC190" s="312"/>
      <c r="AD190" s="312"/>
    </row>
    <row r="191" customFormat="false" ht="11.25" hidden="false" customHeight="false" outlineLevel="0" collapsed="false">
      <c r="C191" s="312"/>
      <c r="D191" s="312"/>
      <c r="E191" s="312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  <c r="T191" s="312"/>
      <c r="U191" s="312"/>
      <c r="V191" s="312"/>
      <c r="W191" s="312"/>
      <c r="X191" s="312"/>
      <c r="Y191" s="312"/>
      <c r="Z191" s="312"/>
      <c r="AA191" s="312"/>
      <c r="AB191" s="312"/>
      <c r="AC191" s="312"/>
      <c r="AD191" s="312"/>
    </row>
    <row r="192" customFormat="false" ht="11.25" hidden="false" customHeight="false" outlineLevel="0" collapsed="false">
      <c r="C192" s="312"/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2"/>
      <c r="Y192" s="312"/>
      <c r="Z192" s="312"/>
      <c r="AA192" s="312"/>
      <c r="AB192" s="312"/>
      <c r="AC192" s="312"/>
      <c r="AD192" s="312"/>
    </row>
    <row r="193" customFormat="false" ht="11.25" hidden="false" customHeight="false" outlineLevel="0" collapsed="false"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  <c r="T193" s="312"/>
      <c r="U193" s="312"/>
      <c r="V193" s="312"/>
      <c r="W193" s="312"/>
      <c r="X193" s="312"/>
      <c r="Y193" s="312"/>
      <c r="Z193" s="312"/>
      <c r="AA193" s="312"/>
      <c r="AB193" s="312"/>
      <c r="AC193" s="312"/>
      <c r="AD193" s="312"/>
    </row>
    <row r="194" customFormat="false" ht="11.25" hidden="false" customHeight="false" outlineLevel="0" collapsed="false">
      <c r="C194" s="312"/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  <c r="T194" s="312"/>
      <c r="U194" s="312"/>
      <c r="V194" s="312"/>
      <c r="W194" s="312"/>
      <c r="X194" s="312"/>
      <c r="Y194" s="312"/>
      <c r="Z194" s="312"/>
      <c r="AA194" s="312"/>
      <c r="AB194" s="312"/>
      <c r="AC194" s="312"/>
      <c r="AD194" s="312"/>
    </row>
    <row r="195" customFormat="false" ht="11.25" hidden="false" customHeight="false" outlineLevel="0" collapsed="false"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2"/>
      <c r="S195" s="312"/>
      <c r="T195" s="312"/>
      <c r="U195" s="312"/>
      <c r="V195" s="312"/>
      <c r="W195" s="312"/>
      <c r="X195" s="312"/>
      <c r="Y195" s="312"/>
      <c r="Z195" s="312"/>
      <c r="AA195" s="312"/>
      <c r="AB195" s="312"/>
      <c r="AC195" s="312"/>
      <c r="AD195" s="312"/>
    </row>
    <row r="196" customFormat="false" ht="11.25" hidden="false" customHeight="false" outlineLevel="0" collapsed="false">
      <c r="C196" s="312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2"/>
      <c r="S196" s="312"/>
      <c r="T196" s="312"/>
      <c r="U196" s="312"/>
      <c r="V196" s="312"/>
      <c r="W196" s="312"/>
      <c r="X196" s="312"/>
      <c r="Y196" s="312"/>
      <c r="Z196" s="312"/>
      <c r="AA196" s="312"/>
      <c r="AB196" s="312"/>
      <c r="AC196" s="312"/>
      <c r="AD196" s="312"/>
    </row>
    <row r="197" customFormat="false" ht="11.25" hidden="false" customHeight="false" outlineLevel="0" collapsed="false">
      <c r="C197" s="312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2"/>
      <c r="S197" s="312"/>
      <c r="T197" s="312"/>
      <c r="U197" s="312"/>
      <c r="V197" s="312"/>
      <c r="W197" s="312"/>
      <c r="X197" s="312"/>
      <c r="Y197" s="312"/>
      <c r="Z197" s="312"/>
      <c r="AA197" s="312"/>
      <c r="AB197" s="312"/>
      <c r="AC197" s="312"/>
      <c r="AD197" s="312"/>
    </row>
    <row r="198" customFormat="false" ht="11.25" hidden="false" customHeight="false" outlineLevel="0" collapsed="false"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2"/>
      <c r="S198" s="312"/>
      <c r="T198" s="312"/>
      <c r="U198" s="312"/>
      <c r="V198" s="312"/>
      <c r="W198" s="312"/>
      <c r="X198" s="312"/>
      <c r="Y198" s="312"/>
      <c r="Z198" s="312"/>
      <c r="AA198" s="312"/>
      <c r="AB198" s="312"/>
      <c r="AC198" s="312"/>
      <c r="AD198" s="312"/>
    </row>
    <row r="199" customFormat="false" ht="11.25" hidden="false" customHeight="false" outlineLevel="0" collapsed="false">
      <c r="C199" s="312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  <c r="P199" s="312"/>
      <c r="Q199" s="312"/>
      <c r="R199" s="312"/>
      <c r="S199" s="312"/>
      <c r="T199" s="312"/>
      <c r="U199" s="312"/>
      <c r="V199" s="312"/>
      <c r="W199" s="312"/>
      <c r="X199" s="312"/>
      <c r="Y199" s="312"/>
      <c r="Z199" s="312"/>
      <c r="AA199" s="312"/>
      <c r="AB199" s="312"/>
      <c r="AC199" s="312"/>
      <c r="AD199" s="312"/>
    </row>
    <row r="200" customFormat="false" ht="11.25" hidden="false" customHeight="false" outlineLevel="0" collapsed="false"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2"/>
      <c r="S200" s="312"/>
      <c r="T200" s="312"/>
      <c r="U200" s="312"/>
      <c r="V200" s="312"/>
      <c r="W200" s="312"/>
      <c r="X200" s="312"/>
      <c r="Y200" s="312"/>
      <c r="Z200" s="312"/>
      <c r="AA200" s="312"/>
      <c r="AB200" s="312"/>
      <c r="AC200" s="312"/>
      <c r="AD200" s="312"/>
    </row>
    <row r="201" customFormat="false" ht="11.25" hidden="false" customHeight="false" outlineLevel="0" collapsed="false">
      <c r="C201" s="312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  <c r="P201" s="312"/>
      <c r="Q201" s="312"/>
      <c r="R201" s="312"/>
      <c r="S201" s="312"/>
      <c r="T201" s="312"/>
      <c r="U201" s="312"/>
      <c r="V201" s="312"/>
      <c r="W201" s="312"/>
      <c r="X201" s="312"/>
      <c r="Y201" s="312"/>
      <c r="Z201" s="312"/>
      <c r="AA201" s="312"/>
      <c r="AB201" s="312"/>
      <c r="AC201" s="312"/>
      <c r="AD201" s="312"/>
    </row>
    <row r="202" customFormat="false" ht="11.25" hidden="false" customHeight="false" outlineLevel="0" collapsed="false">
      <c r="C202" s="312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2"/>
      <c r="S202" s="312"/>
      <c r="T202" s="312"/>
      <c r="U202" s="312"/>
      <c r="V202" s="312"/>
      <c r="W202" s="312"/>
      <c r="X202" s="312"/>
      <c r="Y202" s="312"/>
      <c r="Z202" s="312"/>
      <c r="AA202" s="312"/>
      <c r="AB202" s="312"/>
      <c r="AC202" s="312"/>
      <c r="AD202" s="312"/>
    </row>
    <row r="203" customFormat="false" ht="11.25" hidden="false" customHeight="false" outlineLevel="0" collapsed="false">
      <c r="C203" s="312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  <c r="T203" s="312"/>
      <c r="U203" s="312"/>
      <c r="V203" s="312"/>
      <c r="W203" s="312"/>
      <c r="X203" s="312"/>
      <c r="Y203" s="312"/>
      <c r="Z203" s="312"/>
      <c r="AA203" s="312"/>
      <c r="AB203" s="312"/>
      <c r="AC203" s="312"/>
      <c r="AD203" s="312"/>
    </row>
    <row r="204" customFormat="false" ht="11.25" hidden="false" customHeight="false" outlineLevel="0" collapsed="false">
      <c r="C204" s="312"/>
      <c r="D204" s="312"/>
      <c r="E204" s="312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2"/>
      <c r="S204" s="312"/>
      <c r="T204" s="312"/>
      <c r="U204" s="312"/>
      <c r="V204" s="312"/>
      <c r="W204" s="312"/>
      <c r="X204" s="312"/>
      <c r="Y204" s="312"/>
      <c r="Z204" s="312"/>
      <c r="AA204" s="312"/>
      <c r="AB204" s="312"/>
      <c r="AC204" s="312"/>
      <c r="AD204" s="312"/>
    </row>
    <row r="205" customFormat="false" ht="11.25" hidden="false" customHeight="false" outlineLevel="0" collapsed="false">
      <c r="C205" s="312"/>
      <c r="D205" s="312"/>
      <c r="E205" s="312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2"/>
      <c r="S205" s="312"/>
      <c r="T205" s="312"/>
      <c r="U205" s="312"/>
      <c r="V205" s="312"/>
      <c r="W205" s="312"/>
      <c r="X205" s="312"/>
      <c r="Y205" s="312"/>
      <c r="Z205" s="312"/>
      <c r="AA205" s="312"/>
      <c r="AB205" s="312"/>
      <c r="AC205" s="312"/>
      <c r="AD205" s="312"/>
    </row>
    <row r="206" customFormat="false" ht="11.25" hidden="false" customHeight="false" outlineLevel="0" collapsed="false">
      <c r="C206" s="312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  <c r="T206" s="312"/>
      <c r="U206" s="312"/>
      <c r="V206" s="312"/>
      <c r="W206" s="312"/>
      <c r="X206" s="312"/>
      <c r="Y206" s="312"/>
      <c r="Z206" s="312"/>
      <c r="AA206" s="312"/>
      <c r="AB206" s="312"/>
      <c r="AC206" s="312"/>
      <c r="AD206" s="312"/>
    </row>
    <row r="207" customFormat="false" ht="11.25" hidden="false" customHeight="false" outlineLevel="0" collapsed="false">
      <c r="C207" s="312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  <c r="P207" s="312"/>
      <c r="Q207" s="312"/>
      <c r="R207" s="312"/>
      <c r="S207" s="312"/>
      <c r="T207" s="312"/>
      <c r="U207" s="312"/>
      <c r="V207" s="312"/>
      <c r="W207" s="312"/>
      <c r="X207" s="312"/>
      <c r="Y207" s="312"/>
      <c r="Z207" s="312"/>
      <c r="AA207" s="312"/>
      <c r="AB207" s="312"/>
      <c r="AC207" s="312"/>
      <c r="AD207" s="312"/>
    </row>
    <row r="208" customFormat="false" ht="11.25" hidden="false" customHeight="false" outlineLevel="0" collapsed="false">
      <c r="C208" s="312"/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2"/>
      <c r="S208" s="312"/>
      <c r="T208" s="312"/>
      <c r="U208" s="312"/>
      <c r="V208" s="312"/>
      <c r="W208" s="312"/>
      <c r="X208" s="312"/>
      <c r="Y208" s="312"/>
      <c r="Z208" s="312"/>
      <c r="AA208" s="312"/>
      <c r="AB208" s="312"/>
      <c r="AC208" s="312"/>
      <c r="AD208" s="312"/>
    </row>
    <row r="209" customFormat="false" ht="11.25" hidden="false" customHeight="false" outlineLevel="0" collapsed="false">
      <c r="C209" s="312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2"/>
      <c r="S209" s="312"/>
      <c r="T209" s="312"/>
      <c r="U209" s="312"/>
      <c r="V209" s="312"/>
      <c r="W209" s="312"/>
      <c r="X209" s="312"/>
      <c r="Y209" s="312"/>
      <c r="Z209" s="312"/>
      <c r="AA209" s="312"/>
      <c r="AB209" s="312"/>
      <c r="AC209" s="312"/>
      <c r="AD209" s="312"/>
    </row>
    <row r="210" customFormat="false" ht="11.25" hidden="false" customHeight="false" outlineLevel="0" collapsed="false">
      <c r="C210" s="312"/>
      <c r="D210" s="312"/>
      <c r="E210" s="312"/>
      <c r="F210" s="312"/>
      <c r="G210" s="312"/>
      <c r="H210" s="312"/>
      <c r="I210" s="312"/>
      <c r="J210" s="312"/>
      <c r="K210" s="312"/>
      <c r="L210" s="312"/>
      <c r="M210" s="312"/>
      <c r="N210" s="312"/>
      <c r="O210" s="312"/>
      <c r="P210" s="312"/>
      <c r="Q210" s="312"/>
      <c r="R210" s="312"/>
      <c r="S210" s="312"/>
      <c r="T210" s="312"/>
      <c r="U210" s="312"/>
      <c r="V210" s="312"/>
      <c r="W210" s="312"/>
      <c r="X210" s="312"/>
      <c r="Y210" s="312"/>
      <c r="Z210" s="312"/>
      <c r="AA210" s="312"/>
      <c r="AB210" s="312"/>
      <c r="AC210" s="312"/>
      <c r="AD210" s="312"/>
    </row>
    <row r="211" customFormat="false" ht="11.25" hidden="false" customHeight="false" outlineLevel="0" collapsed="false"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2"/>
      <c r="Q211" s="312"/>
      <c r="R211" s="312"/>
      <c r="S211" s="312"/>
      <c r="T211" s="312"/>
      <c r="U211" s="312"/>
      <c r="V211" s="312"/>
      <c r="W211" s="312"/>
      <c r="X211" s="312"/>
      <c r="Y211" s="312"/>
      <c r="Z211" s="312"/>
      <c r="AA211" s="312"/>
      <c r="AB211" s="312"/>
      <c r="AC211" s="312"/>
      <c r="AD211" s="312"/>
    </row>
    <row r="212" customFormat="false" ht="11.25" hidden="false" customHeight="false" outlineLevel="0" collapsed="false">
      <c r="C212" s="312"/>
      <c r="D212" s="312"/>
      <c r="E212" s="312"/>
      <c r="F212" s="312"/>
      <c r="G212" s="312"/>
      <c r="H212" s="312"/>
      <c r="I212" s="312"/>
      <c r="J212" s="312"/>
      <c r="K212" s="312"/>
      <c r="L212" s="312"/>
      <c r="M212" s="312"/>
      <c r="N212" s="312"/>
      <c r="O212" s="312"/>
      <c r="P212" s="312"/>
      <c r="Q212" s="312"/>
      <c r="R212" s="312"/>
      <c r="S212" s="312"/>
      <c r="T212" s="312"/>
      <c r="U212" s="312"/>
      <c r="V212" s="312"/>
      <c r="W212" s="312"/>
      <c r="X212" s="312"/>
      <c r="Y212" s="312"/>
      <c r="Z212" s="312"/>
      <c r="AA212" s="312"/>
      <c r="AB212" s="312"/>
      <c r="AC212" s="312"/>
      <c r="AD212" s="312"/>
    </row>
    <row r="213" customFormat="false" ht="11.25" hidden="false" customHeight="false" outlineLevel="0" collapsed="false">
      <c r="C213" s="312"/>
      <c r="D213" s="312"/>
      <c r="E213" s="312"/>
      <c r="F213" s="312"/>
      <c r="G213" s="312"/>
      <c r="H213" s="312"/>
      <c r="I213" s="312"/>
      <c r="J213" s="312"/>
      <c r="K213" s="312"/>
      <c r="L213" s="312"/>
      <c r="M213" s="312"/>
      <c r="N213" s="312"/>
      <c r="O213" s="312"/>
      <c r="P213" s="312"/>
      <c r="Q213" s="312"/>
      <c r="R213" s="312"/>
      <c r="S213" s="312"/>
      <c r="T213" s="312"/>
      <c r="U213" s="312"/>
      <c r="V213" s="312"/>
      <c r="W213" s="312"/>
      <c r="X213" s="312"/>
      <c r="Y213" s="312"/>
      <c r="Z213" s="312"/>
      <c r="AA213" s="312"/>
      <c r="AB213" s="312"/>
      <c r="AC213" s="312"/>
      <c r="AD213" s="312"/>
    </row>
    <row r="214" customFormat="false" ht="11.25" hidden="false" customHeight="false" outlineLevel="0" collapsed="false">
      <c r="C214" s="312"/>
      <c r="D214" s="312"/>
      <c r="E214" s="312"/>
      <c r="F214" s="312"/>
      <c r="G214" s="312"/>
      <c r="H214" s="312"/>
      <c r="I214" s="312"/>
      <c r="J214" s="312"/>
      <c r="K214" s="312"/>
      <c r="L214" s="312"/>
      <c r="M214" s="312"/>
      <c r="N214" s="312"/>
      <c r="O214" s="312"/>
      <c r="P214" s="312"/>
      <c r="Q214" s="312"/>
      <c r="R214" s="312"/>
      <c r="S214" s="312"/>
      <c r="T214" s="312"/>
      <c r="U214" s="312"/>
      <c r="V214" s="312"/>
      <c r="W214" s="312"/>
      <c r="X214" s="312"/>
      <c r="Y214" s="312"/>
      <c r="Z214" s="312"/>
      <c r="AA214" s="312"/>
      <c r="AB214" s="312"/>
      <c r="AC214" s="312"/>
      <c r="AD214" s="312"/>
    </row>
    <row r="215" customFormat="false" ht="11.25" hidden="false" customHeight="false" outlineLevel="0" collapsed="false">
      <c r="C215" s="312"/>
      <c r="D215" s="312"/>
      <c r="E215" s="312"/>
      <c r="F215" s="312"/>
      <c r="G215" s="312"/>
      <c r="H215" s="312"/>
      <c r="I215" s="312"/>
      <c r="J215" s="312"/>
      <c r="K215" s="312"/>
      <c r="L215" s="312"/>
      <c r="M215" s="312"/>
      <c r="N215" s="312"/>
      <c r="O215" s="312"/>
      <c r="P215" s="312"/>
      <c r="Q215" s="312"/>
      <c r="R215" s="312"/>
      <c r="S215" s="312"/>
      <c r="T215" s="312"/>
      <c r="U215" s="312"/>
      <c r="V215" s="312"/>
      <c r="W215" s="312"/>
      <c r="X215" s="312"/>
      <c r="Y215" s="312"/>
      <c r="Z215" s="312"/>
      <c r="AA215" s="312"/>
      <c r="AB215" s="312"/>
      <c r="AC215" s="312"/>
      <c r="AD215" s="312"/>
    </row>
    <row r="216" customFormat="false" ht="11.25" hidden="false" customHeight="false" outlineLevel="0" collapsed="false">
      <c r="C216" s="312"/>
      <c r="D216" s="312"/>
      <c r="E216" s="312"/>
      <c r="F216" s="312"/>
      <c r="G216" s="312"/>
      <c r="H216" s="312"/>
      <c r="I216" s="312"/>
      <c r="J216" s="312"/>
      <c r="K216" s="312"/>
      <c r="L216" s="312"/>
      <c r="M216" s="312"/>
      <c r="N216" s="312"/>
      <c r="O216" s="312"/>
      <c r="P216" s="312"/>
      <c r="Q216" s="312"/>
      <c r="R216" s="312"/>
      <c r="S216" s="312"/>
      <c r="T216" s="312"/>
      <c r="U216" s="312"/>
      <c r="V216" s="312"/>
      <c r="W216" s="312"/>
      <c r="X216" s="312"/>
      <c r="Y216" s="312"/>
      <c r="Z216" s="312"/>
      <c r="AA216" s="312"/>
      <c r="AB216" s="312"/>
      <c r="AC216" s="312"/>
      <c r="AD216" s="312"/>
    </row>
    <row r="217" customFormat="false" ht="11.25" hidden="false" customHeight="false" outlineLevel="0" collapsed="false">
      <c r="C217" s="312"/>
      <c r="D217" s="312"/>
      <c r="E217" s="312"/>
      <c r="F217" s="312"/>
      <c r="G217" s="312"/>
      <c r="H217" s="312"/>
      <c r="I217" s="312"/>
      <c r="J217" s="312"/>
      <c r="K217" s="312"/>
      <c r="L217" s="312"/>
      <c r="M217" s="312"/>
      <c r="N217" s="312"/>
      <c r="O217" s="312"/>
      <c r="P217" s="312"/>
      <c r="Q217" s="312"/>
      <c r="R217" s="312"/>
      <c r="S217" s="312"/>
      <c r="T217" s="312"/>
      <c r="U217" s="312"/>
      <c r="V217" s="312"/>
      <c r="W217" s="312"/>
      <c r="X217" s="312"/>
      <c r="Y217" s="312"/>
      <c r="Z217" s="312"/>
      <c r="AA217" s="312"/>
      <c r="AB217" s="312"/>
      <c r="AC217" s="312"/>
      <c r="AD217" s="312"/>
    </row>
    <row r="218" customFormat="false" ht="11.25" hidden="false" customHeight="false" outlineLevel="0" collapsed="false">
      <c r="C218" s="312"/>
      <c r="D218" s="312"/>
      <c r="E218" s="312"/>
      <c r="F218" s="312"/>
      <c r="G218" s="312"/>
      <c r="H218" s="312"/>
      <c r="I218" s="312"/>
      <c r="J218" s="312"/>
      <c r="K218" s="312"/>
      <c r="L218" s="312"/>
      <c r="M218" s="312"/>
      <c r="N218" s="312"/>
      <c r="O218" s="312"/>
      <c r="P218" s="312"/>
      <c r="Q218" s="312"/>
      <c r="R218" s="312"/>
      <c r="S218" s="312"/>
      <c r="T218" s="312"/>
      <c r="U218" s="312"/>
      <c r="V218" s="312"/>
      <c r="W218" s="312"/>
      <c r="X218" s="312"/>
      <c r="Y218" s="312"/>
      <c r="Z218" s="312"/>
      <c r="AA218" s="312"/>
      <c r="AB218" s="312"/>
      <c r="AC218" s="312"/>
      <c r="AD218" s="312"/>
    </row>
    <row r="219" customFormat="false" ht="11.25" hidden="false" customHeight="false" outlineLevel="0" collapsed="false">
      <c r="C219" s="312"/>
      <c r="D219" s="312"/>
      <c r="E219" s="312"/>
      <c r="F219" s="312"/>
      <c r="G219" s="312"/>
      <c r="H219" s="312"/>
      <c r="I219" s="312"/>
      <c r="J219" s="312"/>
      <c r="K219" s="312"/>
      <c r="L219" s="312"/>
      <c r="M219" s="312"/>
      <c r="N219" s="312"/>
      <c r="O219" s="312"/>
      <c r="P219" s="312"/>
      <c r="Q219" s="312"/>
      <c r="R219" s="312"/>
      <c r="S219" s="312"/>
      <c r="T219" s="312"/>
      <c r="U219" s="312"/>
      <c r="V219" s="312"/>
      <c r="W219" s="312"/>
      <c r="X219" s="312"/>
      <c r="Y219" s="312"/>
      <c r="Z219" s="312"/>
      <c r="AA219" s="312"/>
      <c r="AB219" s="312"/>
      <c r="AC219" s="312"/>
      <c r="AD219" s="312"/>
    </row>
    <row r="220" customFormat="false" ht="11.25" hidden="false" customHeight="false" outlineLevel="0" collapsed="false">
      <c r="C220" s="312"/>
      <c r="D220" s="312"/>
      <c r="E220" s="312"/>
      <c r="F220" s="312"/>
      <c r="G220" s="312"/>
      <c r="H220" s="312"/>
      <c r="I220" s="312"/>
      <c r="J220" s="312"/>
      <c r="K220" s="312"/>
      <c r="L220" s="312"/>
      <c r="M220" s="312"/>
      <c r="N220" s="312"/>
      <c r="O220" s="312"/>
      <c r="P220" s="312"/>
      <c r="Q220" s="312"/>
      <c r="R220" s="312"/>
      <c r="S220" s="312"/>
      <c r="T220" s="312"/>
      <c r="U220" s="312"/>
      <c r="V220" s="312"/>
      <c r="W220" s="312"/>
      <c r="X220" s="312"/>
      <c r="Y220" s="312"/>
      <c r="Z220" s="312"/>
      <c r="AA220" s="312"/>
      <c r="AB220" s="312"/>
      <c r="AC220" s="312"/>
      <c r="AD220" s="312"/>
    </row>
    <row r="221" customFormat="false" ht="11.25" hidden="false" customHeight="false" outlineLevel="0" collapsed="false">
      <c r="C221" s="312"/>
      <c r="D221" s="312"/>
      <c r="E221" s="312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  <c r="T221" s="312"/>
      <c r="U221" s="312"/>
      <c r="V221" s="312"/>
      <c r="W221" s="312"/>
      <c r="X221" s="312"/>
      <c r="Y221" s="312"/>
      <c r="Z221" s="312"/>
      <c r="AA221" s="312"/>
      <c r="AB221" s="312"/>
      <c r="AC221" s="312"/>
      <c r="AD221" s="312"/>
    </row>
    <row r="222" customFormat="false" ht="11.25" hidden="false" customHeight="false" outlineLevel="0" collapsed="false">
      <c r="C222" s="312"/>
      <c r="D222" s="312"/>
      <c r="E222" s="312"/>
      <c r="F222" s="312"/>
      <c r="G222" s="312"/>
      <c r="H222" s="312"/>
      <c r="I222" s="312"/>
      <c r="J222" s="312"/>
      <c r="K222" s="312"/>
      <c r="L222" s="312"/>
      <c r="M222" s="312"/>
      <c r="N222" s="312"/>
      <c r="O222" s="312"/>
      <c r="P222" s="312"/>
      <c r="Q222" s="312"/>
      <c r="R222" s="312"/>
      <c r="S222" s="312"/>
      <c r="T222" s="312"/>
      <c r="U222" s="312"/>
      <c r="V222" s="312"/>
      <c r="W222" s="312"/>
      <c r="X222" s="312"/>
      <c r="Y222" s="312"/>
      <c r="Z222" s="312"/>
      <c r="AA222" s="312"/>
      <c r="AB222" s="312"/>
      <c r="AC222" s="312"/>
      <c r="AD222" s="312"/>
    </row>
    <row r="223" customFormat="false" ht="11.25" hidden="false" customHeight="false" outlineLevel="0" collapsed="false">
      <c r="C223" s="312"/>
      <c r="D223" s="312"/>
      <c r="E223" s="312"/>
      <c r="F223" s="312"/>
      <c r="G223" s="312"/>
      <c r="H223" s="312"/>
      <c r="I223" s="312"/>
      <c r="J223" s="312"/>
      <c r="K223" s="312"/>
      <c r="L223" s="312"/>
      <c r="M223" s="312"/>
      <c r="N223" s="312"/>
      <c r="O223" s="312"/>
      <c r="P223" s="312"/>
      <c r="Q223" s="312"/>
      <c r="R223" s="312"/>
      <c r="S223" s="312"/>
      <c r="T223" s="312"/>
      <c r="U223" s="312"/>
      <c r="V223" s="312"/>
      <c r="W223" s="312"/>
      <c r="X223" s="312"/>
      <c r="Y223" s="312"/>
      <c r="Z223" s="312"/>
      <c r="AA223" s="312"/>
      <c r="AB223" s="312"/>
      <c r="AC223" s="312"/>
      <c r="AD223" s="312"/>
    </row>
    <row r="224" customFormat="false" ht="11.25" hidden="false" customHeight="false" outlineLevel="0" collapsed="false">
      <c r="C224" s="312"/>
      <c r="D224" s="312"/>
      <c r="E224" s="312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  <c r="P224" s="312"/>
      <c r="Q224" s="312"/>
      <c r="R224" s="312"/>
      <c r="S224" s="312"/>
      <c r="T224" s="312"/>
      <c r="U224" s="312"/>
      <c r="V224" s="312"/>
      <c r="W224" s="312"/>
      <c r="X224" s="312"/>
      <c r="Y224" s="312"/>
      <c r="Z224" s="312"/>
      <c r="AA224" s="312"/>
      <c r="AB224" s="312"/>
      <c r="AC224" s="312"/>
      <c r="AD224" s="312"/>
    </row>
    <row r="225" customFormat="false" ht="11.25" hidden="false" customHeight="false" outlineLevel="0" collapsed="false">
      <c r="C225" s="312"/>
      <c r="D225" s="312"/>
      <c r="E225" s="312"/>
      <c r="F225" s="312"/>
      <c r="G225" s="312"/>
      <c r="H225" s="312"/>
      <c r="I225" s="312"/>
      <c r="J225" s="312"/>
      <c r="K225" s="312"/>
      <c r="L225" s="312"/>
      <c r="M225" s="312"/>
      <c r="N225" s="312"/>
      <c r="O225" s="312"/>
      <c r="P225" s="312"/>
      <c r="Q225" s="312"/>
      <c r="R225" s="312"/>
      <c r="S225" s="312"/>
      <c r="T225" s="312"/>
      <c r="U225" s="312"/>
      <c r="V225" s="312"/>
      <c r="W225" s="312"/>
      <c r="X225" s="312"/>
      <c r="Y225" s="312"/>
      <c r="Z225" s="312"/>
      <c r="AA225" s="312"/>
      <c r="AB225" s="312"/>
      <c r="AC225" s="312"/>
      <c r="AD225" s="312"/>
    </row>
    <row r="226" customFormat="false" ht="11.25" hidden="false" customHeight="false" outlineLevel="0" collapsed="false">
      <c r="C226" s="312"/>
      <c r="D226" s="312"/>
      <c r="E226" s="312"/>
      <c r="F226" s="312"/>
      <c r="G226" s="312"/>
      <c r="H226" s="312"/>
      <c r="I226" s="312"/>
      <c r="J226" s="312"/>
      <c r="K226" s="312"/>
      <c r="L226" s="312"/>
      <c r="M226" s="312"/>
      <c r="N226" s="312"/>
      <c r="O226" s="312"/>
      <c r="P226" s="312"/>
      <c r="Q226" s="312"/>
      <c r="R226" s="312"/>
      <c r="S226" s="312"/>
      <c r="T226" s="312"/>
      <c r="U226" s="312"/>
      <c r="V226" s="312"/>
      <c r="W226" s="312"/>
      <c r="X226" s="312"/>
      <c r="Y226" s="312"/>
      <c r="Z226" s="312"/>
      <c r="AA226" s="312"/>
      <c r="AB226" s="312"/>
      <c r="AC226" s="312"/>
      <c r="AD226" s="312"/>
    </row>
    <row r="227" customFormat="false" ht="11.25" hidden="false" customHeight="false" outlineLevel="0" collapsed="false">
      <c r="C227" s="312"/>
      <c r="D227" s="312"/>
      <c r="E227" s="312"/>
      <c r="F227" s="312"/>
      <c r="G227" s="312"/>
      <c r="H227" s="312"/>
      <c r="I227" s="312"/>
      <c r="J227" s="312"/>
      <c r="K227" s="312"/>
      <c r="L227" s="312"/>
      <c r="M227" s="312"/>
      <c r="N227" s="312"/>
      <c r="O227" s="312"/>
      <c r="P227" s="312"/>
      <c r="Q227" s="312"/>
      <c r="R227" s="312"/>
      <c r="S227" s="312"/>
      <c r="T227" s="312"/>
      <c r="U227" s="312"/>
      <c r="V227" s="312"/>
      <c r="W227" s="312"/>
      <c r="X227" s="312"/>
      <c r="Y227" s="312"/>
      <c r="Z227" s="312"/>
      <c r="AA227" s="312"/>
      <c r="AB227" s="312"/>
      <c r="AC227" s="312"/>
      <c r="AD227" s="312"/>
    </row>
    <row r="228" customFormat="false" ht="11.25" hidden="false" customHeight="false" outlineLevel="0" collapsed="false">
      <c r="C228" s="312"/>
      <c r="D228" s="312"/>
      <c r="E228" s="312"/>
      <c r="F228" s="312"/>
      <c r="G228" s="312"/>
      <c r="H228" s="312"/>
      <c r="I228" s="312"/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  <c r="AB228" s="312"/>
      <c r="AC228" s="312"/>
      <c r="AD228" s="312"/>
    </row>
    <row r="229" customFormat="false" ht="11.25" hidden="false" customHeight="false" outlineLevel="0" collapsed="false">
      <c r="C229" s="312"/>
      <c r="D229" s="312"/>
      <c r="E229" s="312"/>
      <c r="F229" s="312"/>
      <c r="G229" s="312"/>
      <c r="H229" s="312"/>
      <c r="I229" s="312"/>
      <c r="J229" s="312"/>
      <c r="K229" s="312"/>
      <c r="L229" s="312"/>
      <c r="M229" s="312"/>
      <c r="N229" s="312"/>
      <c r="O229" s="312"/>
      <c r="P229" s="312"/>
      <c r="Q229" s="312"/>
      <c r="R229" s="312"/>
      <c r="S229" s="312"/>
      <c r="T229" s="312"/>
      <c r="U229" s="312"/>
      <c r="V229" s="312"/>
      <c r="W229" s="312"/>
      <c r="X229" s="312"/>
      <c r="Y229" s="312"/>
      <c r="Z229" s="312"/>
      <c r="AA229" s="312"/>
      <c r="AB229" s="312"/>
      <c r="AC229" s="312"/>
      <c r="AD229" s="312"/>
    </row>
    <row r="230" customFormat="false" ht="11.25" hidden="false" customHeight="false" outlineLevel="0" collapsed="false"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2"/>
      <c r="Y230" s="312"/>
      <c r="Z230" s="312"/>
      <c r="AA230" s="312"/>
      <c r="AB230" s="312"/>
      <c r="AC230" s="312"/>
      <c r="AD230" s="312"/>
    </row>
    <row r="231" customFormat="false" ht="11.25" hidden="false" customHeight="false" outlineLevel="0" collapsed="false">
      <c r="C231" s="312"/>
      <c r="D231" s="312"/>
      <c r="E231" s="312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</row>
    <row r="232" customFormat="false" ht="11.25" hidden="false" customHeight="false" outlineLevel="0" collapsed="false">
      <c r="C232" s="312"/>
      <c r="D232" s="312"/>
      <c r="E232" s="312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</row>
    <row r="233" customFormat="false" ht="11.25" hidden="false" customHeight="false" outlineLevel="0" collapsed="false">
      <c r="C233" s="312"/>
      <c r="D233" s="312"/>
      <c r="E233" s="312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  <c r="P233" s="312"/>
      <c r="Q233" s="312"/>
      <c r="R233" s="312"/>
      <c r="S233" s="312"/>
      <c r="T233" s="312"/>
      <c r="U233" s="312"/>
      <c r="V233" s="312"/>
      <c r="W233" s="312"/>
      <c r="X233" s="312"/>
      <c r="Y233" s="312"/>
      <c r="Z233" s="312"/>
      <c r="AA233" s="312"/>
      <c r="AB233" s="312"/>
      <c r="AC233" s="312"/>
      <c r="AD233" s="312"/>
    </row>
    <row r="234" customFormat="false" ht="11.25" hidden="false" customHeight="false" outlineLevel="0" collapsed="false">
      <c r="C234" s="312"/>
      <c r="D234" s="312"/>
      <c r="E234" s="312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  <c r="P234" s="312"/>
      <c r="Q234" s="312"/>
      <c r="R234" s="312"/>
      <c r="S234" s="312"/>
      <c r="T234" s="312"/>
      <c r="U234" s="312"/>
      <c r="V234" s="312"/>
      <c r="W234" s="312"/>
      <c r="X234" s="312"/>
      <c r="Y234" s="312"/>
      <c r="Z234" s="312"/>
      <c r="AA234" s="312"/>
      <c r="AB234" s="312"/>
      <c r="AC234" s="312"/>
      <c r="AD234" s="312"/>
    </row>
    <row r="235" customFormat="false" ht="11.25" hidden="false" customHeight="false" outlineLevel="0" collapsed="false">
      <c r="C235" s="312"/>
      <c r="D235" s="312"/>
      <c r="E235" s="312"/>
      <c r="F235" s="312"/>
      <c r="G235" s="312"/>
      <c r="H235" s="312"/>
      <c r="I235" s="312"/>
      <c r="J235" s="312"/>
      <c r="K235" s="312"/>
      <c r="L235" s="312"/>
      <c r="M235" s="312"/>
      <c r="N235" s="312"/>
      <c r="O235" s="312"/>
      <c r="P235" s="312"/>
      <c r="Q235" s="312"/>
      <c r="R235" s="312"/>
      <c r="S235" s="312"/>
      <c r="T235" s="312"/>
      <c r="U235" s="312"/>
      <c r="V235" s="312"/>
      <c r="W235" s="312"/>
      <c r="X235" s="312"/>
      <c r="Y235" s="312"/>
      <c r="Z235" s="312"/>
      <c r="AA235" s="312"/>
      <c r="AB235" s="312"/>
      <c r="AC235" s="312"/>
      <c r="AD235" s="312"/>
    </row>
    <row r="236" customFormat="false" ht="11.25" hidden="false" customHeight="false" outlineLevel="0" collapsed="false">
      <c r="C236" s="312"/>
      <c r="D236" s="312"/>
      <c r="E236" s="312"/>
      <c r="F236" s="312"/>
      <c r="G236" s="312"/>
      <c r="H236" s="312"/>
      <c r="I236" s="312"/>
      <c r="J236" s="312"/>
      <c r="K236" s="312"/>
      <c r="L236" s="312"/>
      <c r="M236" s="312"/>
      <c r="N236" s="312"/>
      <c r="O236" s="312"/>
      <c r="P236" s="312"/>
      <c r="Q236" s="312"/>
      <c r="R236" s="312"/>
      <c r="S236" s="312"/>
      <c r="T236" s="312"/>
      <c r="U236" s="312"/>
      <c r="V236" s="312"/>
      <c r="W236" s="312"/>
      <c r="X236" s="312"/>
      <c r="Y236" s="312"/>
      <c r="Z236" s="312"/>
      <c r="AA236" s="312"/>
      <c r="AB236" s="312"/>
      <c r="AC236" s="312"/>
      <c r="AD236" s="312"/>
    </row>
    <row r="237" customFormat="false" ht="11.25" hidden="false" customHeight="false" outlineLevel="0" collapsed="false">
      <c r="C237" s="312"/>
      <c r="D237" s="312"/>
      <c r="E237" s="312"/>
      <c r="F237" s="312"/>
      <c r="G237" s="312"/>
      <c r="H237" s="312"/>
      <c r="I237" s="312"/>
      <c r="J237" s="312"/>
      <c r="K237" s="312"/>
      <c r="L237" s="312"/>
      <c r="M237" s="312"/>
      <c r="N237" s="312"/>
      <c r="O237" s="312"/>
      <c r="P237" s="312"/>
      <c r="Q237" s="312"/>
      <c r="R237" s="312"/>
      <c r="S237" s="312"/>
      <c r="T237" s="312"/>
      <c r="U237" s="312"/>
      <c r="V237" s="312"/>
      <c r="W237" s="312"/>
      <c r="X237" s="312"/>
      <c r="Y237" s="312"/>
      <c r="Z237" s="312"/>
      <c r="AA237" s="312"/>
      <c r="AB237" s="312"/>
      <c r="AC237" s="312"/>
      <c r="AD237" s="312"/>
    </row>
    <row r="238" customFormat="false" ht="11.25" hidden="false" customHeight="false" outlineLevel="0" collapsed="false">
      <c r="C238" s="312"/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  <c r="P238" s="312"/>
      <c r="Q238" s="312"/>
      <c r="R238" s="312"/>
      <c r="S238" s="312"/>
      <c r="T238" s="312"/>
      <c r="U238" s="312"/>
      <c r="V238" s="312"/>
      <c r="W238" s="312"/>
      <c r="X238" s="312"/>
      <c r="Y238" s="312"/>
      <c r="Z238" s="312"/>
      <c r="AA238" s="312"/>
      <c r="AB238" s="312"/>
      <c r="AC238" s="312"/>
      <c r="AD238" s="312"/>
    </row>
    <row r="239" customFormat="false" ht="11.25" hidden="false" customHeight="false" outlineLevel="0" collapsed="false">
      <c r="C239" s="312"/>
      <c r="D239" s="312"/>
      <c r="E239" s="312"/>
      <c r="F239" s="312"/>
      <c r="G239" s="312"/>
      <c r="H239" s="312"/>
      <c r="I239" s="312"/>
      <c r="J239" s="312"/>
      <c r="K239" s="312"/>
      <c r="L239" s="312"/>
      <c r="M239" s="312"/>
      <c r="N239" s="312"/>
      <c r="O239" s="312"/>
      <c r="P239" s="312"/>
      <c r="Q239" s="312"/>
      <c r="R239" s="312"/>
      <c r="S239" s="312"/>
      <c r="T239" s="312"/>
      <c r="U239" s="312"/>
      <c r="V239" s="312"/>
      <c r="W239" s="312"/>
      <c r="X239" s="312"/>
      <c r="Y239" s="312"/>
      <c r="Z239" s="312"/>
      <c r="AA239" s="312"/>
      <c r="AB239" s="312"/>
      <c r="AC239" s="312"/>
      <c r="AD239" s="312"/>
    </row>
    <row r="240" customFormat="false" ht="11.25" hidden="false" customHeight="false" outlineLevel="0" collapsed="false">
      <c r="C240" s="312"/>
      <c r="D240" s="312"/>
      <c r="E240" s="312"/>
      <c r="F240" s="312"/>
      <c r="G240" s="312"/>
      <c r="H240" s="312"/>
      <c r="I240" s="312"/>
      <c r="J240" s="312"/>
      <c r="K240" s="312"/>
      <c r="L240" s="312"/>
      <c r="M240" s="312"/>
      <c r="N240" s="312"/>
      <c r="O240" s="312"/>
      <c r="P240" s="312"/>
      <c r="Q240" s="312"/>
      <c r="R240" s="312"/>
      <c r="S240" s="312"/>
      <c r="T240" s="312"/>
      <c r="U240" s="312"/>
      <c r="V240" s="312"/>
      <c r="W240" s="312"/>
      <c r="X240" s="312"/>
      <c r="Y240" s="312"/>
      <c r="Z240" s="312"/>
      <c r="AA240" s="312"/>
      <c r="AB240" s="312"/>
      <c r="AC240" s="312"/>
      <c r="AD240" s="312"/>
    </row>
    <row r="241" customFormat="false" ht="11.25" hidden="false" customHeight="false" outlineLevel="0" collapsed="false">
      <c r="C241" s="312"/>
      <c r="D241" s="312"/>
      <c r="E241" s="312"/>
      <c r="F241" s="312"/>
      <c r="G241" s="312"/>
      <c r="H241" s="312"/>
      <c r="I241" s="312"/>
      <c r="J241" s="312"/>
      <c r="K241" s="312"/>
      <c r="L241" s="312"/>
      <c r="M241" s="312"/>
      <c r="N241" s="312"/>
      <c r="O241" s="312"/>
      <c r="P241" s="312"/>
      <c r="Q241" s="312"/>
      <c r="R241" s="312"/>
      <c r="S241" s="312"/>
      <c r="T241" s="312"/>
      <c r="U241" s="312"/>
      <c r="V241" s="312"/>
      <c r="W241" s="312"/>
      <c r="X241" s="312"/>
      <c r="Y241" s="312"/>
      <c r="Z241" s="312"/>
      <c r="AA241" s="312"/>
      <c r="AB241" s="312"/>
      <c r="AC241" s="312"/>
      <c r="AD241" s="312"/>
    </row>
    <row r="242" customFormat="false" ht="11.25" hidden="false" customHeight="false" outlineLevel="0" collapsed="false">
      <c r="C242" s="312"/>
      <c r="D242" s="312"/>
      <c r="E242" s="312"/>
      <c r="F242" s="312"/>
      <c r="G242" s="312"/>
      <c r="H242" s="312"/>
      <c r="I242" s="312"/>
      <c r="J242" s="312"/>
      <c r="K242" s="312"/>
      <c r="L242" s="312"/>
      <c r="M242" s="312"/>
      <c r="N242" s="312"/>
      <c r="O242" s="312"/>
      <c r="P242" s="312"/>
      <c r="Q242" s="312"/>
      <c r="R242" s="312"/>
      <c r="S242" s="312"/>
      <c r="T242" s="312"/>
      <c r="U242" s="312"/>
      <c r="V242" s="312"/>
      <c r="W242" s="312"/>
      <c r="X242" s="312"/>
      <c r="Y242" s="312"/>
      <c r="Z242" s="312"/>
      <c r="AA242" s="312"/>
      <c r="AB242" s="312"/>
      <c r="AC242" s="312"/>
      <c r="AD242" s="312"/>
    </row>
    <row r="243" customFormat="false" ht="11.25" hidden="false" customHeight="false" outlineLevel="0" collapsed="false">
      <c r="C243" s="312"/>
      <c r="D243" s="312"/>
      <c r="E243" s="312"/>
      <c r="F243" s="312"/>
      <c r="G243" s="312"/>
      <c r="H243" s="312"/>
      <c r="I243" s="312"/>
      <c r="J243" s="312"/>
      <c r="K243" s="312"/>
      <c r="L243" s="312"/>
      <c r="M243" s="312"/>
      <c r="N243" s="312"/>
      <c r="O243" s="312"/>
      <c r="P243" s="312"/>
      <c r="Q243" s="312"/>
      <c r="R243" s="312"/>
      <c r="S243" s="312"/>
      <c r="T243" s="312"/>
      <c r="U243" s="312"/>
      <c r="V243" s="312"/>
      <c r="W243" s="312"/>
      <c r="X243" s="312"/>
      <c r="Y243" s="312"/>
      <c r="Z243" s="312"/>
      <c r="AA243" s="312"/>
      <c r="AB243" s="312"/>
      <c r="AC243" s="312"/>
      <c r="AD243" s="312"/>
    </row>
    <row r="244" customFormat="false" ht="11.25" hidden="false" customHeight="false" outlineLevel="0" collapsed="false">
      <c r="C244" s="312"/>
      <c r="D244" s="312"/>
      <c r="E244" s="312"/>
      <c r="F244" s="312"/>
      <c r="G244" s="312"/>
      <c r="H244" s="312"/>
      <c r="I244" s="312"/>
      <c r="J244" s="312"/>
      <c r="K244" s="312"/>
      <c r="L244" s="312"/>
      <c r="M244" s="312"/>
      <c r="N244" s="312"/>
      <c r="O244" s="312"/>
      <c r="P244" s="312"/>
      <c r="Q244" s="312"/>
      <c r="R244" s="312"/>
      <c r="S244" s="312"/>
      <c r="T244" s="312"/>
      <c r="U244" s="312"/>
      <c r="V244" s="312"/>
      <c r="W244" s="312"/>
      <c r="X244" s="312"/>
      <c r="Y244" s="312"/>
      <c r="Z244" s="312"/>
      <c r="AA244" s="312"/>
      <c r="AB244" s="312"/>
      <c r="AC244" s="312"/>
      <c r="AD244" s="312"/>
    </row>
    <row r="245" customFormat="false" ht="11.25" hidden="false" customHeight="false" outlineLevel="0" collapsed="false">
      <c r="C245" s="312"/>
      <c r="D245" s="312"/>
      <c r="E245" s="312"/>
      <c r="F245" s="312"/>
      <c r="G245" s="312"/>
      <c r="H245" s="312"/>
      <c r="I245" s="312"/>
      <c r="J245" s="312"/>
      <c r="K245" s="312"/>
      <c r="L245" s="312"/>
      <c r="M245" s="312"/>
      <c r="N245" s="312"/>
      <c r="O245" s="312"/>
      <c r="P245" s="312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  <c r="AA245" s="312"/>
      <c r="AB245" s="312"/>
      <c r="AC245" s="312"/>
      <c r="AD245" s="312"/>
    </row>
    <row r="246" customFormat="false" ht="11.25" hidden="false" customHeight="false" outlineLevel="0" collapsed="false">
      <c r="C246" s="312"/>
      <c r="D246" s="312"/>
      <c r="E246" s="312"/>
      <c r="F246" s="312"/>
      <c r="G246" s="312"/>
      <c r="H246" s="312"/>
      <c r="I246" s="312"/>
      <c r="J246" s="312"/>
      <c r="K246" s="312"/>
      <c r="L246" s="312"/>
      <c r="M246" s="312"/>
      <c r="N246" s="312"/>
      <c r="O246" s="312"/>
      <c r="P246" s="312"/>
      <c r="Q246" s="312"/>
      <c r="R246" s="312"/>
      <c r="S246" s="312"/>
      <c r="T246" s="312"/>
      <c r="U246" s="312"/>
      <c r="V246" s="312"/>
      <c r="W246" s="312"/>
      <c r="X246" s="312"/>
      <c r="Y246" s="312"/>
      <c r="Z246" s="312"/>
      <c r="AA246" s="312"/>
      <c r="AB246" s="312"/>
      <c r="AC246" s="312"/>
      <c r="AD246" s="312"/>
    </row>
    <row r="247" customFormat="false" ht="11.25" hidden="false" customHeight="false" outlineLevel="0" collapsed="false">
      <c r="C247" s="312"/>
      <c r="D247" s="312"/>
      <c r="E247" s="312"/>
      <c r="F247" s="312"/>
      <c r="G247" s="312"/>
      <c r="H247" s="312"/>
      <c r="I247" s="312"/>
      <c r="J247" s="312"/>
      <c r="K247" s="312"/>
      <c r="L247" s="312"/>
      <c r="M247" s="312"/>
      <c r="N247" s="312"/>
      <c r="O247" s="312"/>
      <c r="P247" s="312"/>
      <c r="Q247" s="312"/>
      <c r="R247" s="312"/>
      <c r="S247" s="312"/>
      <c r="T247" s="312"/>
      <c r="U247" s="312"/>
      <c r="V247" s="312"/>
      <c r="W247" s="312"/>
      <c r="X247" s="312"/>
      <c r="Y247" s="312"/>
      <c r="Z247" s="312"/>
      <c r="AA247" s="312"/>
      <c r="AB247" s="312"/>
      <c r="AC247" s="312"/>
      <c r="AD247" s="312"/>
    </row>
    <row r="248" customFormat="false" ht="11.25" hidden="false" customHeight="false" outlineLevel="0" collapsed="false">
      <c r="C248" s="312"/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  <c r="P248" s="312"/>
      <c r="Q248" s="312"/>
      <c r="R248" s="312"/>
      <c r="S248" s="312"/>
      <c r="T248" s="312"/>
      <c r="U248" s="312"/>
      <c r="V248" s="312"/>
      <c r="W248" s="312"/>
      <c r="X248" s="312"/>
      <c r="Y248" s="312"/>
      <c r="Z248" s="312"/>
      <c r="AA248" s="312"/>
      <c r="AB248" s="312"/>
      <c r="AC248" s="312"/>
      <c r="AD248" s="312"/>
    </row>
    <row r="249" customFormat="false" ht="11.25" hidden="false" customHeight="false" outlineLevel="0" collapsed="false">
      <c r="C249" s="312"/>
      <c r="D249" s="312"/>
      <c r="E249" s="312"/>
      <c r="F249" s="312"/>
      <c r="G249" s="312"/>
      <c r="H249" s="312"/>
      <c r="I249" s="312"/>
      <c r="J249" s="312"/>
      <c r="K249" s="312"/>
      <c r="L249" s="312"/>
      <c r="M249" s="312"/>
      <c r="N249" s="312"/>
      <c r="O249" s="312"/>
      <c r="P249" s="312"/>
      <c r="Q249" s="312"/>
      <c r="R249" s="312"/>
      <c r="S249" s="312"/>
      <c r="T249" s="312"/>
      <c r="U249" s="312"/>
      <c r="V249" s="312"/>
      <c r="W249" s="312"/>
      <c r="X249" s="312"/>
      <c r="Y249" s="312"/>
      <c r="Z249" s="312"/>
      <c r="AA249" s="312"/>
      <c r="AB249" s="312"/>
      <c r="AC249" s="312"/>
      <c r="AD249" s="312"/>
    </row>
    <row r="250" customFormat="false" ht="11.25" hidden="false" customHeight="false" outlineLevel="0" collapsed="false">
      <c r="C250" s="312"/>
      <c r="D250" s="312"/>
      <c r="E250" s="312"/>
      <c r="F250" s="312"/>
      <c r="G250" s="312"/>
      <c r="H250" s="312"/>
      <c r="I250" s="312"/>
      <c r="J250" s="312"/>
      <c r="K250" s="312"/>
      <c r="L250" s="312"/>
      <c r="M250" s="312"/>
      <c r="N250" s="312"/>
      <c r="O250" s="312"/>
      <c r="P250" s="312"/>
      <c r="Q250" s="312"/>
      <c r="R250" s="312"/>
      <c r="S250" s="312"/>
      <c r="T250" s="312"/>
      <c r="U250" s="312"/>
      <c r="V250" s="312"/>
      <c r="W250" s="312"/>
      <c r="X250" s="312"/>
      <c r="Y250" s="312"/>
      <c r="Z250" s="312"/>
      <c r="AA250" s="312"/>
      <c r="AB250" s="312"/>
      <c r="AC250" s="312"/>
      <c r="AD250" s="312"/>
    </row>
    <row r="251" customFormat="false" ht="11.25" hidden="false" customHeight="false" outlineLevel="0" collapsed="false">
      <c r="C251" s="312"/>
      <c r="D251" s="312"/>
      <c r="E251" s="312"/>
      <c r="F251" s="312"/>
      <c r="G251" s="312"/>
      <c r="H251" s="312"/>
      <c r="I251" s="312"/>
      <c r="J251" s="312"/>
      <c r="K251" s="312"/>
      <c r="L251" s="312"/>
      <c r="M251" s="312"/>
      <c r="N251" s="312"/>
      <c r="O251" s="312"/>
      <c r="P251" s="312"/>
      <c r="Q251" s="312"/>
      <c r="R251" s="312"/>
      <c r="S251" s="312"/>
      <c r="T251" s="312"/>
      <c r="U251" s="312"/>
      <c r="V251" s="312"/>
      <c r="W251" s="312"/>
      <c r="X251" s="312"/>
      <c r="Y251" s="312"/>
      <c r="Z251" s="312"/>
      <c r="AA251" s="312"/>
      <c r="AB251" s="312"/>
      <c r="AC251" s="312"/>
      <c r="AD251" s="312"/>
    </row>
    <row r="252" customFormat="false" ht="11.25" hidden="false" customHeight="false" outlineLevel="0" collapsed="false">
      <c r="C252" s="312"/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  <c r="P252" s="312"/>
      <c r="Q252" s="312"/>
      <c r="R252" s="312"/>
      <c r="S252" s="312"/>
      <c r="T252" s="312"/>
      <c r="U252" s="312"/>
      <c r="V252" s="312"/>
      <c r="W252" s="312"/>
      <c r="X252" s="312"/>
      <c r="Y252" s="312"/>
      <c r="Z252" s="312"/>
      <c r="AA252" s="312"/>
      <c r="AB252" s="312"/>
      <c r="AC252" s="312"/>
      <c r="AD252" s="312"/>
    </row>
    <row r="253" customFormat="false" ht="11.25" hidden="false" customHeight="false" outlineLevel="0" collapsed="false">
      <c r="C253" s="312"/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  <c r="P253" s="312"/>
      <c r="Q253" s="312"/>
      <c r="R253" s="312"/>
      <c r="S253" s="312"/>
      <c r="T253" s="312"/>
      <c r="U253" s="312"/>
      <c r="V253" s="312"/>
      <c r="W253" s="312"/>
      <c r="X253" s="312"/>
      <c r="Y253" s="312"/>
      <c r="Z253" s="312"/>
      <c r="AA253" s="312"/>
      <c r="AB253" s="312"/>
      <c r="AC253" s="312"/>
      <c r="AD253" s="312"/>
    </row>
    <row r="254" customFormat="false" ht="11.25" hidden="false" customHeight="false" outlineLevel="0" collapsed="false">
      <c r="C254" s="312"/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  <c r="P254" s="312"/>
      <c r="Q254" s="312"/>
      <c r="R254" s="312"/>
      <c r="S254" s="312"/>
      <c r="T254" s="312"/>
      <c r="U254" s="312"/>
      <c r="V254" s="312"/>
      <c r="W254" s="312"/>
      <c r="X254" s="312"/>
      <c r="Y254" s="312"/>
      <c r="Z254" s="312"/>
      <c r="AA254" s="312"/>
      <c r="AB254" s="312"/>
      <c r="AC254" s="312"/>
      <c r="AD254" s="312"/>
    </row>
    <row r="255" customFormat="false" ht="11.25" hidden="false" customHeight="false" outlineLevel="0" collapsed="false"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2"/>
      <c r="N255" s="312"/>
      <c r="O255" s="312"/>
      <c r="P255" s="312"/>
      <c r="Q255" s="312"/>
      <c r="R255" s="312"/>
      <c r="S255" s="312"/>
      <c r="T255" s="312"/>
      <c r="U255" s="312"/>
      <c r="V255" s="312"/>
      <c r="W255" s="312"/>
      <c r="X255" s="312"/>
      <c r="Y255" s="312"/>
      <c r="Z255" s="312"/>
      <c r="AA255" s="312"/>
      <c r="AB255" s="312"/>
      <c r="AC255" s="312"/>
      <c r="AD255" s="312"/>
    </row>
    <row r="256" customFormat="false" ht="11.25" hidden="false" customHeight="false" outlineLevel="0" collapsed="false">
      <c r="C256" s="312"/>
      <c r="D256" s="312"/>
      <c r="E256" s="312"/>
      <c r="F256" s="312"/>
      <c r="G256" s="312"/>
      <c r="H256" s="312"/>
      <c r="I256" s="312"/>
      <c r="J256" s="312"/>
      <c r="K256" s="312"/>
      <c r="L256" s="312"/>
      <c r="M256" s="312"/>
      <c r="N256" s="312"/>
      <c r="O256" s="312"/>
      <c r="P256" s="312"/>
      <c r="Q256" s="312"/>
      <c r="R256" s="312"/>
      <c r="S256" s="312"/>
      <c r="T256" s="312"/>
      <c r="U256" s="312"/>
      <c r="V256" s="312"/>
      <c r="W256" s="312"/>
      <c r="X256" s="312"/>
      <c r="Y256" s="312"/>
      <c r="Z256" s="312"/>
      <c r="AA256" s="312"/>
      <c r="AB256" s="312"/>
      <c r="AC256" s="312"/>
      <c r="AD256" s="312"/>
    </row>
    <row r="257" customFormat="false" ht="11.25" hidden="false" customHeight="false" outlineLevel="0" collapsed="false">
      <c r="C257" s="312"/>
      <c r="D257" s="312"/>
      <c r="E257" s="312"/>
      <c r="F257" s="312"/>
      <c r="G257" s="312"/>
      <c r="H257" s="312"/>
      <c r="I257" s="312"/>
      <c r="J257" s="312"/>
      <c r="K257" s="312"/>
      <c r="L257" s="312"/>
      <c r="M257" s="312"/>
      <c r="N257" s="312"/>
      <c r="O257" s="312"/>
      <c r="P257" s="312"/>
      <c r="Q257" s="312"/>
      <c r="R257" s="312"/>
      <c r="S257" s="312"/>
      <c r="T257" s="312"/>
      <c r="U257" s="312"/>
      <c r="V257" s="312"/>
      <c r="W257" s="312"/>
      <c r="X257" s="312"/>
      <c r="Y257" s="312"/>
      <c r="Z257" s="312"/>
      <c r="AA257" s="312"/>
      <c r="AB257" s="312"/>
      <c r="AC257" s="312"/>
      <c r="AD257" s="312"/>
    </row>
    <row r="258" customFormat="false" ht="11.25" hidden="false" customHeight="false" outlineLevel="0" collapsed="false">
      <c r="C258" s="312"/>
      <c r="D258" s="312"/>
      <c r="E258" s="312"/>
      <c r="F258" s="312"/>
      <c r="G258" s="312"/>
      <c r="H258" s="312"/>
      <c r="I258" s="312"/>
      <c r="J258" s="312"/>
      <c r="K258" s="312"/>
      <c r="L258" s="312"/>
      <c r="M258" s="312"/>
      <c r="N258" s="312"/>
      <c r="O258" s="312"/>
      <c r="P258" s="312"/>
      <c r="Q258" s="312"/>
      <c r="R258" s="312"/>
      <c r="S258" s="312"/>
      <c r="T258" s="312"/>
      <c r="U258" s="312"/>
      <c r="V258" s="312"/>
      <c r="W258" s="312"/>
      <c r="X258" s="312"/>
      <c r="Y258" s="312"/>
      <c r="Z258" s="312"/>
      <c r="AA258" s="312"/>
      <c r="AB258" s="312"/>
      <c r="AC258" s="312"/>
      <c r="AD258" s="312"/>
    </row>
    <row r="259" customFormat="false" ht="11.25" hidden="false" customHeight="false" outlineLevel="0" collapsed="false">
      <c r="C259" s="312"/>
      <c r="D259" s="312"/>
      <c r="E259" s="312"/>
      <c r="F259" s="312"/>
      <c r="G259" s="312"/>
      <c r="H259" s="312"/>
      <c r="I259" s="312"/>
      <c r="J259" s="312"/>
      <c r="K259" s="312"/>
      <c r="L259" s="312"/>
      <c r="M259" s="312"/>
      <c r="N259" s="312"/>
      <c r="O259" s="312"/>
      <c r="P259" s="312"/>
      <c r="Q259" s="312"/>
      <c r="R259" s="312"/>
      <c r="S259" s="312"/>
      <c r="T259" s="312"/>
      <c r="U259" s="312"/>
      <c r="V259" s="312"/>
      <c r="W259" s="312"/>
      <c r="X259" s="312"/>
      <c r="Y259" s="312"/>
      <c r="Z259" s="312"/>
      <c r="AA259" s="312"/>
      <c r="AB259" s="312"/>
      <c r="AC259" s="312"/>
      <c r="AD259" s="312"/>
    </row>
    <row r="260" customFormat="false" ht="11.25" hidden="false" customHeight="false" outlineLevel="0" collapsed="false">
      <c r="C260" s="312"/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  <c r="T260" s="312"/>
      <c r="U260" s="312"/>
      <c r="V260" s="312"/>
      <c r="W260" s="312"/>
      <c r="X260" s="312"/>
      <c r="Y260" s="312"/>
      <c r="Z260" s="312"/>
      <c r="AA260" s="312"/>
      <c r="AB260" s="312"/>
      <c r="AC260" s="312"/>
      <c r="AD260" s="312"/>
    </row>
    <row r="261" customFormat="false" ht="11.25" hidden="false" customHeight="false" outlineLevel="0" collapsed="false">
      <c r="C261" s="312"/>
      <c r="D261" s="312"/>
      <c r="E261" s="312"/>
      <c r="F261" s="312"/>
      <c r="G261" s="312"/>
      <c r="H261" s="312"/>
      <c r="I261" s="312"/>
      <c r="J261" s="312"/>
      <c r="K261" s="312"/>
      <c r="L261" s="312"/>
      <c r="M261" s="312"/>
      <c r="N261" s="312"/>
      <c r="O261" s="312"/>
      <c r="P261" s="312"/>
      <c r="Q261" s="312"/>
      <c r="R261" s="312"/>
      <c r="S261" s="312"/>
      <c r="T261" s="312"/>
      <c r="U261" s="312"/>
      <c r="V261" s="312"/>
      <c r="W261" s="312"/>
      <c r="X261" s="312"/>
      <c r="Y261" s="312"/>
      <c r="Z261" s="312"/>
      <c r="AA261" s="312"/>
      <c r="AB261" s="312"/>
      <c r="AC261" s="312"/>
      <c r="AD261" s="312"/>
    </row>
    <row r="262" customFormat="false" ht="11.25" hidden="false" customHeight="false" outlineLevel="0" collapsed="false"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12"/>
      <c r="Z262" s="312"/>
      <c r="AA262" s="312"/>
      <c r="AB262" s="312"/>
      <c r="AC262" s="312"/>
      <c r="AD262" s="312"/>
    </row>
    <row r="263" customFormat="false" ht="11.25" hidden="false" customHeight="false" outlineLevel="0" collapsed="false">
      <c r="C263" s="312"/>
      <c r="D263" s="312"/>
      <c r="E263" s="312"/>
      <c r="F263" s="312"/>
      <c r="G263" s="312"/>
      <c r="H263" s="312"/>
      <c r="I263" s="312"/>
      <c r="J263" s="312"/>
      <c r="K263" s="312"/>
      <c r="L263" s="312"/>
      <c r="M263" s="312"/>
      <c r="N263" s="312"/>
      <c r="O263" s="312"/>
      <c r="P263" s="312"/>
      <c r="Q263" s="312"/>
      <c r="R263" s="312"/>
      <c r="S263" s="312"/>
      <c r="T263" s="312"/>
      <c r="U263" s="312"/>
      <c r="V263" s="312"/>
      <c r="W263" s="312"/>
      <c r="X263" s="312"/>
      <c r="Y263" s="312"/>
      <c r="Z263" s="312"/>
      <c r="AA263" s="312"/>
      <c r="AB263" s="312"/>
      <c r="AC263" s="312"/>
      <c r="AD263" s="312"/>
    </row>
    <row r="264" customFormat="false" ht="11.25" hidden="false" customHeight="false" outlineLevel="0" collapsed="false">
      <c r="C264" s="312"/>
      <c r="D264" s="312"/>
      <c r="E264" s="312"/>
      <c r="F264" s="312"/>
      <c r="G264" s="312"/>
      <c r="H264" s="312"/>
      <c r="I264" s="312"/>
      <c r="J264" s="312"/>
      <c r="K264" s="312"/>
      <c r="L264" s="312"/>
      <c r="M264" s="312"/>
      <c r="N264" s="312"/>
      <c r="O264" s="312"/>
      <c r="P264" s="312"/>
      <c r="Q264" s="312"/>
      <c r="R264" s="312"/>
      <c r="S264" s="312"/>
      <c r="T264" s="312"/>
      <c r="U264" s="312"/>
      <c r="V264" s="312"/>
      <c r="W264" s="312"/>
      <c r="X264" s="312"/>
      <c r="Y264" s="312"/>
      <c r="Z264" s="312"/>
      <c r="AA264" s="312"/>
      <c r="AB264" s="312"/>
      <c r="AC264" s="312"/>
      <c r="AD264" s="312"/>
    </row>
    <row r="265" customFormat="false" ht="11.25" hidden="false" customHeight="false" outlineLevel="0" collapsed="false"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R265" s="312"/>
      <c r="S265" s="312"/>
      <c r="T265" s="312"/>
      <c r="U265" s="312"/>
      <c r="V265" s="312"/>
      <c r="W265" s="312"/>
      <c r="X265" s="312"/>
      <c r="Y265" s="312"/>
      <c r="Z265" s="312"/>
      <c r="AA265" s="312"/>
      <c r="AB265" s="312"/>
      <c r="AC265" s="312"/>
      <c r="AD265" s="312"/>
    </row>
    <row r="266" customFormat="false" ht="11.25" hidden="false" customHeight="false" outlineLevel="0" collapsed="false"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  <c r="T266" s="312"/>
      <c r="U266" s="312"/>
      <c r="V266" s="312"/>
      <c r="W266" s="312"/>
      <c r="X266" s="312"/>
      <c r="Y266" s="312"/>
      <c r="Z266" s="312"/>
      <c r="AA266" s="312"/>
      <c r="AB266" s="312"/>
      <c r="AC266" s="312"/>
      <c r="AD266" s="312"/>
    </row>
    <row r="267" customFormat="false" ht="11.25" hidden="false" customHeight="false" outlineLevel="0" collapsed="false"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  <c r="T267" s="312"/>
      <c r="U267" s="312"/>
      <c r="V267" s="312"/>
      <c r="W267" s="312"/>
      <c r="X267" s="312"/>
      <c r="Y267" s="312"/>
      <c r="Z267" s="312"/>
      <c r="AA267" s="312"/>
      <c r="AB267" s="312"/>
      <c r="AC267" s="312"/>
      <c r="AD267" s="312"/>
    </row>
    <row r="268" customFormat="false" ht="11.25" hidden="false" customHeight="false" outlineLevel="0" collapsed="false">
      <c r="C268" s="312"/>
      <c r="D268" s="312"/>
      <c r="E268" s="312"/>
      <c r="F268" s="312"/>
      <c r="G268" s="312"/>
      <c r="H268" s="312"/>
      <c r="I268" s="312"/>
      <c r="J268" s="312"/>
      <c r="K268" s="312"/>
      <c r="L268" s="312"/>
      <c r="M268" s="312"/>
      <c r="N268" s="312"/>
      <c r="O268" s="312"/>
      <c r="P268" s="312"/>
      <c r="Q268" s="312"/>
      <c r="R268" s="312"/>
      <c r="S268" s="312"/>
      <c r="T268" s="312"/>
      <c r="U268" s="312"/>
      <c r="V268" s="312"/>
      <c r="W268" s="312"/>
      <c r="X268" s="312"/>
      <c r="Y268" s="312"/>
      <c r="Z268" s="312"/>
      <c r="AA268" s="312"/>
      <c r="AB268" s="312"/>
      <c r="AC268" s="312"/>
      <c r="AD268" s="312"/>
    </row>
    <row r="269" customFormat="false" ht="11.25" hidden="false" customHeight="false" outlineLevel="0" collapsed="false"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  <c r="T269" s="312"/>
      <c r="U269" s="312"/>
      <c r="V269" s="312"/>
      <c r="W269" s="312"/>
      <c r="X269" s="312"/>
      <c r="Y269" s="312"/>
      <c r="Z269" s="312"/>
      <c r="AA269" s="312"/>
      <c r="AB269" s="312"/>
      <c r="AC269" s="312"/>
      <c r="AD269" s="312"/>
    </row>
    <row r="270" customFormat="false" ht="11.25" hidden="false" customHeight="false" outlineLevel="0" collapsed="false"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  <c r="T270" s="312"/>
      <c r="U270" s="312"/>
      <c r="V270" s="312"/>
      <c r="W270" s="312"/>
      <c r="X270" s="312"/>
      <c r="Y270" s="312"/>
      <c r="Z270" s="312"/>
      <c r="AA270" s="312"/>
      <c r="AB270" s="312"/>
      <c r="AC270" s="312"/>
      <c r="AD270" s="312"/>
    </row>
    <row r="271" customFormat="false" ht="11.25" hidden="false" customHeight="false" outlineLevel="0" collapsed="false"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  <c r="T271" s="312"/>
      <c r="U271" s="312"/>
      <c r="V271" s="312"/>
      <c r="W271" s="312"/>
      <c r="X271" s="312"/>
      <c r="Y271" s="312"/>
      <c r="Z271" s="312"/>
      <c r="AA271" s="312"/>
      <c r="AB271" s="312"/>
      <c r="AC271" s="312"/>
      <c r="AD271" s="312"/>
    </row>
    <row r="272" customFormat="false" ht="11.25" hidden="false" customHeight="false" outlineLevel="0" collapsed="false"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/>
      <c r="W272" s="312"/>
      <c r="X272" s="312"/>
      <c r="Y272" s="312"/>
      <c r="Z272" s="312"/>
      <c r="AA272" s="312"/>
      <c r="AB272" s="312"/>
      <c r="AC272" s="312"/>
      <c r="AD272" s="312"/>
    </row>
    <row r="273" customFormat="false" ht="11.25" hidden="false" customHeight="false" outlineLevel="0" collapsed="false"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  <c r="T273" s="312"/>
      <c r="U273" s="312"/>
      <c r="V273" s="312"/>
      <c r="W273" s="312"/>
      <c r="X273" s="312"/>
      <c r="Y273" s="312"/>
      <c r="Z273" s="312"/>
      <c r="AA273" s="312"/>
      <c r="AB273" s="312"/>
      <c r="AC273" s="312"/>
      <c r="AD273" s="312"/>
    </row>
    <row r="274" customFormat="false" ht="11.25" hidden="false" customHeight="false" outlineLevel="0" collapsed="false"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  <c r="T274" s="312"/>
      <c r="U274" s="312"/>
      <c r="V274" s="312"/>
      <c r="W274" s="312"/>
      <c r="X274" s="312"/>
      <c r="Y274" s="312"/>
      <c r="Z274" s="312"/>
      <c r="AA274" s="312"/>
      <c r="AB274" s="312"/>
      <c r="AC274" s="312"/>
      <c r="AD274" s="312"/>
    </row>
    <row r="275" customFormat="false" ht="11.25" hidden="false" customHeight="false" outlineLevel="0" collapsed="false"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/>
      <c r="W275" s="312"/>
      <c r="X275" s="312"/>
      <c r="Y275" s="312"/>
      <c r="Z275" s="312"/>
      <c r="AA275" s="312"/>
      <c r="AB275" s="312"/>
      <c r="AC275" s="312"/>
      <c r="AD275" s="312"/>
    </row>
    <row r="276" customFormat="false" ht="11.25" hidden="false" customHeight="false" outlineLevel="0" collapsed="false"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/>
      <c r="W276" s="312"/>
      <c r="X276" s="312"/>
      <c r="Y276" s="312"/>
      <c r="Z276" s="312"/>
      <c r="AA276" s="312"/>
      <c r="AB276" s="312"/>
      <c r="AC276" s="312"/>
      <c r="AD276" s="312"/>
    </row>
    <row r="277" customFormat="false" ht="11.25" hidden="false" customHeight="false" outlineLevel="0" collapsed="false"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  <c r="T277" s="312"/>
      <c r="U277" s="312"/>
      <c r="V277" s="312"/>
      <c r="W277" s="312"/>
      <c r="X277" s="312"/>
      <c r="Y277" s="312"/>
      <c r="Z277" s="312"/>
      <c r="AA277" s="312"/>
      <c r="AB277" s="312"/>
      <c r="AC277" s="312"/>
      <c r="AD277" s="312"/>
    </row>
    <row r="278" customFormat="false" ht="11.25" hidden="false" customHeight="false" outlineLevel="0" collapsed="false"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  <c r="T278" s="312"/>
      <c r="U278" s="312"/>
      <c r="V278" s="312"/>
      <c r="W278" s="312"/>
      <c r="X278" s="312"/>
      <c r="Y278" s="312"/>
      <c r="Z278" s="312"/>
      <c r="AA278" s="312"/>
      <c r="AB278" s="312"/>
      <c r="AC278" s="312"/>
      <c r="AD278" s="312"/>
    </row>
    <row r="279" customFormat="false" ht="11.25" hidden="false" customHeight="false" outlineLevel="0" collapsed="false"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  <c r="T279" s="312"/>
      <c r="U279" s="312"/>
      <c r="V279" s="312"/>
      <c r="W279" s="312"/>
      <c r="X279" s="312"/>
      <c r="Y279" s="312"/>
      <c r="Z279" s="312"/>
      <c r="AA279" s="312"/>
      <c r="AB279" s="312"/>
      <c r="AC279" s="312"/>
      <c r="AD279" s="312"/>
    </row>
    <row r="280" customFormat="false" ht="11.25" hidden="false" customHeight="false" outlineLevel="0" collapsed="false"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  <c r="T280" s="312"/>
      <c r="U280" s="312"/>
      <c r="V280" s="312"/>
      <c r="W280" s="312"/>
      <c r="X280" s="312"/>
      <c r="Y280" s="312"/>
      <c r="Z280" s="312"/>
      <c r="AA280" s="312"/>
      <c r="AB280" s="312"/>
      <c r="AC280" s="312"/>
      <c r="AD280" s="312"/>
    </row>
    <row r="281" customFormat="false" ht="11.25" hidden="false" customHeight="false" outlineLevel="0" collapsed="false"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/>
      <c r="W281" s="312"/>
      <c r="X281" s="312"/>
      <c r="Y281" s="312"/>
      <c r="Z281" s="312"/>
      <c r="AA281" s="312"/>
      <c r="AB281" s="312"/>
      <c r="AC281" s="312"/>
      <c r="AD281" s="312"/>
    </row>
    <row r="282" customFormat="false" ht="11.25" hidden="false" customHeight="false" outlineLevel="0" collapsed="false"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R282" s="312"/>
      <c r="S282" s="312"/>
      <c r="T282" s="312"/>
      <c r="U282" s="312"/>
      <c r="V282" s="312"/>
      <c r="W282" s="312"/>
      <c r="X282" s="312"/>
      <c r="Y282" s="312"/>
      <c r="Z282" s="312"/>
      <c r="AA282" s="312"/>
      <c r="AB282" s="312"/>
      <c r="AC282" s="312"/>
      <c r="AD282" s="312"/>
    </row>
    <row r="283" customFormat="false" ht="11.25" hidden="false" customHeight="false" outlineLevel="0" collapsed="false"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R283" s="312"/>
      <c r="S283" s="312"/>
      <c r="T283" s="312"/>
      <c r="U283" s="312"/>
      <c r="V283" s="312"/>
      <c r="W283" s="312"/>
      <c r="X283" s="312"/>
      <c r="Y283" s="312"/>
      <c r="Z283" s="312"/>
      <c r="AA283" s="312"/>
      <c r="AB283" s="312"/>
      <c r="AC283" s="312"/>
      <c r="AD283" s="312"/>
    </row>
    <row r="284" customFormat="false" ht="11.25" hidden="false" customHeight="false" outlineLevel="0" collapsed="false">
      <c r="C284" s="312"/>
      <c r="D284" s="312"/>
      <c r="E284" s="312"/>
      <c r="F284" s="312"/>
      <c r="G284" s="312"/>
      <c r="H284" s="312"/>
      <c r="I284" s="312"/>
      <c r="J284" s="312"/>
      <c r="K284" s="312"/>
      <c r="L284" s="312"/>
      <c r="M284" s="312"/>
      <c r="N284" s="312"/>
      <c r="O284" s="312"/>
      <c r="P284" s="312"/>
      <c r="Q284" s="312"/>
      <c r="R284" s="312"/>
      <c r="S284" s="312"/>
      <c r="T284" s="312"/>
      <c r="U284" s="312"/>
      <c r="V284" s="312"/>
      <c r="W284" s="312"/>
      <c r="X284" s="312"/>
      <c r="Y284" s="312"/>
      <c r="Z284" s="312"/>
      <c r="AA284" s="312"/>
      <c r="AB284" s="312"/>
      <c r="AC284" s="312"/>
      <c r="AD284" s="312"/>
    </row>
    <row r="285" customFormat="false" ht="11.25" hidden="false" customHeight="false" outlineLevel="0" collapsed="false">
      <c r="C285" s="312"/>
      <c r="D285" s="312"/>
      <c r="E285" s="312"/>
      <c r="F285" s="312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  <c r="T285" s="312"/>
      <c r="U285" s="312"/>
      <c r="V285" s="312"/>
      <c r="W285" s="312"/>
      <c r="X285" s="312"/>
      <c r="Y285" s="312"/>
      <c r="Z285" s="312"/>
      <c r="AA285" s="312"/>
      <c r="AB285" s="312"/>
      <c r="AC285" s="312"/>
      <c r="AD285" s="312"/>
    </row>
    <row r="286" customFormat="false" ht="11.25" hidden="false" customHeight="false" outlineLevel="0" collapsed="false">
      <c r="C286" s="312"/>
      <c r="D286" s="312"/>
      <c r="E286" s="312"/>
      <c r="F286" s="312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/>
      <c r="W286" s="312"/>
      <c r="X286" s="312"/>
      <c r="Y286" s="312"/>
      <c r="Z286" s="312"/>
      <c r="AA286" s="312"/>
      <c r="AB286" s="312"/>
      <c r="AC286" s="312"/>
      <c r="AD286" s="312"/>
    </row>
    <row r="287" customFormat="false" ht="11.25" hidden="false" customHeight="false" outlineLevel="0" collapsed="false">
      <c r="C287" s="312"/>
      <c r="D287" s="312"/>
      <c r="E287" s="312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/>
      <c r="W287" s="312"/>
      <c r="X287" s="312"/>
      <c r="Y287" s="312"/>
      <c r="Z287" s="312"/>
      <c r="AA287" s="312"/>
      <c r="AB287" s="312"/>
      <c r="AC287" s="312"/>
      <c r="AD287" s="312"/>
    </row>
    <row r="288" customFormat="false" ht="11.25" hidden="false" customHeight="false" outlineLevel="0" collapsed="false">
      <c r="C288" s="312"/>
      <c r="D288" s="312"/>
      <c r="E288" s="312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/>
      <c r="W288" s="312"/>
      <c r="X288" s="312"/>
      <c r="Y288" s="312"/>
      <c r="Z288" s="312"/>
      <c r="AA288" s="312"/>
      <c r="AB288" s="312"/>
      <c r="AC288" s="312"/>
      <c r="AD288" s="312"/>
    </row>
    <row r="289" customFormat="false" ht="11.25" hidden="false" customHeight="false" outlineLevel="0" collapsed="false">
      <c r="C289" s="312"/>
      <c r="D289" s="312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/>
      <c r="W289" s="312"/>
      <c r="X289" s="312"/>
      <c r="Y289" s="312"/>
      <c r="Z289" s="312"/>
      <c r="AA289" s="312"/>
      <c r="AB289" s="312"/>
      <c r="AC289" s="312"/>
      <c r="AD289" s="312"/>
    </row>
    <row r="290" customFormat="false" ht="11.25" hidden="false" customHeight="false" outlineLevel="0" collapsed="false">
      <c r="C290" s="312"/>
      <c r="D290" s="312"/>
      <c r="E290" s="312"/>
      <c r="F290" s="312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/>
      <c r="W290" s="312"/>
      <c r="X290" s="312"/>
      <c r="Y290" s="312"/>
      <c r="Z290" s="312"/>
      <c r="AA290" s="312"/>
      <c r="AB290" s="312"/>
      <c r="AC290" s="312"/>
      <c r="AD290" s="312"/>
    </row>
    <row r="291" customFormat="false" ht="11.25" hidden="false" customHeight="false" outlineLevel="0" collapsed="false">
      <c r="C291" s="312"/>
      <c r="D291" s="312"/>
      <c r="E291" s="312"/>
      <c r="F291" s="312"/>
      <c r="G291" s="312"/>
      <c r="H291" s="312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  <c r="T291" s="312"/>
      <c r="U291" s="312"/>
      <c r="V291" s="312"/>
      <c r="W291" s="312"/>
      <c r="X291" s="312"/>
      <c r="Y291" s="312"/>
      <c r="Z291" s="312"/>
      <c r="AA291" s="312"/>
      <c r="AB291" s="312"/>
      <c r="AC291" s="312"/>
      <c r="AD291" s="312"/>
    </row>
    <row r="292" customFormat="false" ht="11.25" hidden="false" customHeight="false" outlineLevel="0" collapsed="false">
      <c r="C292" s="312"/>
      <c r="D292" s="312"/>
      <c r="E292" s="312"/>
      <c r="F292" s="312"/>
      <c r="G292" s="312"/>
      <c r="H292" s="312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  <c r="T292" s="312"/>
      <c r="U292" s="312"/>
      <c r="V292" s="312"/>
      <c r="W292" s="312"/>
      <c r="X292" s="312"/>
      <c r="Y292" s="312"/>
      <c r="Z292" s="312"/>
      <c r="AA292" s="312"/>
      <c r="AB292" s="312"/>
      <c r="AC292" s="312"/>
      <c r="AD292" s="312"/>
    </row>
    <row r="293" customFormat="false" ht="11.25" hidden="false" customHeight="false" outlineLevel="0" collapsed="false">
      <c r="C293" s="312"/>
      <c r="D293" s="312"/>
      <c r="E293" s="312"/>
      <c r="F293" s="312"/>
      <c r="G293" s="312"/>
      <c r="H293" s="312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/>
      <c r="W293" s="312"/>
      <c r="X293" s="312"/>
      <c r="Y293" s="312"/>
      <c r="Z293" s="312"/>
      <c r="AA293" s="312"/>
      <c r="AB293" s="312"/>
      <c r="AC293" s="312"/>
      <c r="AD293" s="312"/>
    </row>
    <row r="294" customFormat="false" ht="11.25" hidden="false" customHeight="false" outlineLevel="0" collapsed="false">
      <c r="C294" s="312"/>
      <c r="D294" s="312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/>
      <c r="W294" s="312"/>
      <c r="X294" s="312"/>
      <c r="Y294" s="312"/>
      <c r="Z294" s="312"/>
      <c r="AA294" s="312"/>
      <c r="AB294" s="312"/>
      <c r="AC294" s="312"/>
      <c r="AD294" s="312"/>
    </row>
    <row r="295" customFormat="false" ht="11.25" hidden="false" customHeight="false" outlineLevel="0" collapsed="false">
      <c r="C295" s="312"/>
      <c r="D295" s="312"/>
      <c r="E295" s="312"/>
      <c r="F295" s="312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  <c r="T295" s="312"/>
      <c r="U295" s="312"/>
      <c r="V295" s="312"/>
      <c r="W295" s="312"/>
      <c r="X295" s="312"/>
      <c r="Y295" s="312"/>
      <c r="Z295" s="312"/>
      <c r="AA295" s="312"/>
      <c r="AB295" s="312"/>
      <c r="AC295" s="312"/>
      <c r="AD295" s="312"/>
    </row>
    <row r="296" customFormat="false" ht="11.25" hidden="false" customHeight="false" outlineLevel="0" collapsed="false">
      <c r="C296" s="312"/>
      <c r="D296" s="312"/>
      <c r="E296" s="312"/>
      <c r="F296" s="312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  <c r="T296" s="312"/>
      <c r="U296" s="312"/>
      <c r="V296" s="312"/>
      <c r="W296" s="312"/>
      <c r="X296" s="312"/>
      <c r="Y296" s="312"/>
      <c r="Z296" s="312"/>
      <c r="AA296" s="312"/>
      <c r="AB296" s="312"/>
      <c r="AC296" s="312"/>
      <c r="AD296" s="312"/>
    </row>
    <row r="297" customFormat="false" ht="11.25" hidden="false" customHeight="false" outlineLevel="0" collapsed="false">
      <c r="C297" s="312"/>
      <c r="D297" s="312"/>
      <c r="E297" s="312"/>
      <c r="F297" s="312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/>
      <c r="W297" s="312"/>
      <c r="X297" s="312"/>
      <c r="Y297" s="312"/>
      <c r="Z297" s="312"/>
      <c r="AA297" s="312"/>
      <c r="AB297" s="312"/>
      <c r="AC297" s="312"/>
      <c r="AD297" s="312"/>
    </row>
    <row r="298" customFormat="false" ht="11.25" hidden="false" customHeight="false" outlineLevel="0" collapsed="false">
      <c r="C298" s="312"/>
      <c r="D298" s="312"/>
      <c r="E298" s="312"/>
      <c r="F298" s="312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  <c r="T298" s="312"/>
      <c r="U298" s="312"/>
      <c r="V298" s="312"/>
      <c r="W298" s="312"/>
      <c r="X298" s="312"/>
      <c r="Y298" s="312"/>
      <c r="Z298" s="312"/>
      <c r="AA298" s="312"/>
      <c r="AB298" s="312"/>
      <c r="AC298" s="312"/>
      <c r="AD298" s="312"/>
    </row>
    <row r="299" customFormat="false" ht="11.25" hidden="false" customHeight="false" outlineLevel="0" collapsed="false"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/>
      <c r="W299" s="312"/>
      <c r="X299" s="312"/>
      <c r="Y299" s="312"/>
      <c r="Z299" s="312"/>
      <c r="AA299" s="312"/>
      <c r="AB299" s="312"/>
      <c r="AC299" s="312"/>
      <c r="AD299" s="312"/>
    </row>
    <row r="300" customFormat="false" ht="11.25" hidden="false" customHeight="false" outlineLevel="0" collapsed="false"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  <c r="Y300" s="312"/>
      <c r="Z300" s="312"/>
      <c r="AA300" s="312"/>
      <c r="AB300" s="312"/>
      <c r="AC300" s="312"/>
      <c r="AD300" s="312"/>
    </row>
    <row r="301" customFormat="false" ht="11.25" hidden="false" customHeight="false" outlineLevel="0" collapsed="false">
      <c r="C301" s="312"/>
      <c r="D301" s="312"/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/>
      <c r="W301" s="312"/>
      <c r="X301" s="312"/>
      <c r="Y301" s="312"/>
      <c r="Z301" s="312"/>
      <c r="AA301" s="312"/>
      <c r="AB301" s="312"/>
      <c r="AC301" s="312"/>
      <c r="AD301" s="312"/>
    </row>
    <row r="302" customFormat="false" ht="11.25" hidden="false" customHeight="false" outlineLevel="0" collapsed="false"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/>
      <c r="W302" s="312"/>
      <c r="X302" s="312"/>
      <c r="Y302" s="312"/>
      <c r="Z302" s="312"/>
      <c r="AA302" s="312"/>
      <c r="AB302" s="312"/>
      <c r="AC302" s="312"/>
      <c r="AD302" s="312"/>
    </row>
    <row r="303" customFormat="false" ht="11.25" hidden="false" customHeight="false" outlineLevel="0" collapsed="false">
      <c r="C303" s="312"/>
      <c r="D303" s="312"/>
      <c r="E303" s="312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/>
      <c r="W303" s="312"/>
      <c r="X303" s="312"/>
      <c r="Y303" s="312"/>
      <c r="Z303" s="312"/>
      <c r="AA303" s="312"/>
      <c r="AB303" s="312"/>
      <c r="AC303" s="312"/>
      <c r="AD303" s="312"/>
    </row>
    <row r="304" customFormat="false" ht="11.25" hidden="false" customHeight="false" outlineLevel="0" collapsed="false">
      <c r="C304" s="312"/>
      <c r="D304" s="312"/>
      <c r="E304" s="312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/>
      <c r="W304" s="312"/>
      <c r="X304" s="312"/>
      <c r="Y304" s="312"/>
      <c r="Z304" s="312"/>
      <c r="AA304" s="312"/>
      <c r="AB304" s="312"/>
      <c r="AC304" s="312"/>
      <c r="AD304" s="312"/>
    </row>
    <row r="305" customFormat="false" ht="11.25" hidden="false" customHeight="false" outlineLevel="0" collapsed="false">
      <c r="C305" s="312"/>
      <c r="D305" s="312"/>
      <c r="E305" s="312"/>
      <c r="F305" s="312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  <c r="T305" s="312"/>
      <c r="U305" s="312"/>
      <c r="V305" s="312"/>
      <c r="W305" s="312"/>
      <c r="X305" s="312"/>
      <c r="Y305" s="312"/>
      <c r="Z305" s="312"/>
      <c r="AA305" s="312"/>
      <c r="AB305" s="312"/>
      <c r="AC305" s="312"/>
      <c r="AD305" s="312"/>
    </row>
    <row r="306" customFormat="false" ht="11.25" hidden="false" customHeight="false" outlineLevel="0" collapsed="false">
      <c r="C306" s="312"/>
      <c r="D306" s="312"/>
      <c r="E306" s="312"/>
      <c r="F306" s="312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  <c r="T306" s="312"/>
      <c r="U306" s="312"/>
      <c r="V306" s="312"/>
      <c r="W306" s="312"/>
      <c r="X306" s="312"/>
      <c r="Y306" s="312"/>
      <c r="Z306" s="312"/>
      <c r="AA306" s="312"/>
      <c r="AB306" s="312"/>
      <c r="AC306" s="312"/>
      <c r="AD306" s="312"/>
    </row>
    <row r="307" customFormat="false" ht="11.25" hidden="false" customHeight="false" outlineLevel="0" collapsed="false"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/>
      <c r="W307" s="312"/>
      <c r="X307" s="312"/>
      <c r="Y307" s="312"/>
      <c r="Z307" s="312"/>
      <c r="AA307" s="312"/>
      <c r="AB307" s="312"/>
      <c r="AC307" s="312"/>
      <c r="AD307" s="312"/>
    </row>
    <row r="308" customFormat="false" ht="11.25" hidden="false" customHeight="false" outlineLevel="0" collapsed="false"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  <c r="T308" s="312"/>
      <c r="U308" s="312"/>
      <c r="V308" s="312"/>
      <c r="W308" s="312"/>
      <c r="X308" s="312"/>
      <c r="Y308" s="312"/>
      <c r="Z308" s="312"/>
      <c r="AA308" s="312"/>
      <c r="AB308" s="312"/>
      <c r="AC308" s="312"/>
      <c r="AD308" s="312"/>
    </row>
    <row r="309" customFormat="false" ht="11.25" hidden="false" customHeight="false" outlineLevel="0" collapsed="false">
      <c r="C309" s="312"/>
      <c r="D309" s="312"/>
      <c r="E309" s="312"/>
      <c r="F309" s="312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  <c r="T309" s="312"/>
      <c r="U309" s="312"/>
      <c r="V309" s="312"/>
      <c r="W309" s="312"/>
      <c r="X309" s="312"/>
      <c r="Y309" s="312"/>
      <c r="Z309" s="312"/>
      <c r="AA309" s="312"/>
      <c r="AB309" s="312"/>
      <c r="AC309" s="312"/>
      <c r="AD309" s="312"/>
    </row>
    <row r="310" customFormat="false" ht="11.25" hidden="false" customHeight="false" outlineLevel="0" collapsed="false">
      <c r="C310" s="312"/>
      <c r="D310" s="312"/>
      <c r="E310" s="312"/>
      <c r="F310" s="312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  <c r="T310" s="312"/>
      <c r="U310" s="312"/>
      <c r="V310" s="312"/>
      <c r="W310" s="312"/>
      <c r="X310" s="312"/>
      <c r="Y310" s="312"/>
      <c r="Z310" s="312"/>
      <c r="AA310" s="312"/>
      <c r="AB310" s="312"/>
      <c r="AC310" s="312"/>
      <c r="AD310" s="312"/>
    </row>
    <row r="311" customFormat="false" ht="11.25" hidden="false" customHeight="false" outlineLevel="0" collapsed="false">
      <c r="C311" s="312"/>
      <c r="D311" s="312"/>
      <c r="E311" s="312"/>
      <c r="F311" s="312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/>
      <c r="W311" s="312"/>
      <c r="X311" s="312"/>
      <c r="Y311" s="312"/>
      <c r="Z311" s="312"/>
      <c r="AA311" s="312"/>
      <c r="AB311" s="312"/>
      <c r="AC311" s="312"/>
      <c r="AD311" s="312"/>
    </row>
    <row r="312" customFormat="false" ht="11.25" hidden="false" customHeight="false" outlineLevel="0" collapsed="false">
      <c r="C312" s="312"/>
      <c r="D312" s="312"/>
      <c r="E312" s="312"/>
      <c r="F312" s="312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  <c r="T312" s="312"/>
      <c r="U312" s="312"/>
      <c r="V312" s="312"/>
      <c r="W312" s="312"/>
      <c r="X312" s="312"/>
      <c r="Y312" s="312"/>
      <c r="Z312" s="312"/>
      <c r="AA312" s="312"/>
      <c r="AB312" s="312"/>
      <c r="AC312" s="312"/>
      <c r="AD312" s="312"/>
    </row>
    <row r="313" customFormat="false" ht="11.25" hidden="false" customHeight="false" outlineLevel="0" collapsed="false">
      <c r="C313" s="312"/>
      <c r="D313" s="312"/>
      <c r="E313" s="312"/>
      <c r="F313" s="312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  <c r="T313" s="312"/>
      <c r="U313" s="312"/>
      <c r="V313" s="312"/>
      <c r="W313" s="312"/>
      <c r="X313" s="312"/>
      <c r="Y313" s="312"/>
      <c r="Z313" s="312"/>
      <c r="AA313" s="312"/>
      <c r="AB313" s="312"/>
      <c r="AC313" s="312"/>
      <c r="AD313" s="312"/>
    </row>
    <row r="314" customFormat="false" ht="11.25" hidden="false" customHeight="false" outlineLevel="0" collapsed="false">
      <c r="C314" s="312"/>
      <c r="D314" s="312"/>
      <c r="E314" s="312"/>
      <c r="F314" s="312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  <c r="T314" s="312"/>
      <c r="U314" s="312"/>
      <c r="V314" s="312"/>
      <c r="W314" s="312"/>
      <c r="X314" s="312"/>
      <c r="Y314" s="312"/>
      <c r="Z314" s="312"/>
      <c r="AA314" s="312"/>
      <c r="AB314" s="312"/>
      <c r="AC314" s="312"/>
      <c r="AD314" s="312"/>
    </row>
    <row r="315" customFormat="false" ht="11.25" hidden="false" customHeight="false" outlineLevel="0" collapsed="false">
      <c r="C315" s="312"/>
      <c r="D315" s="312"/>
      <c r="E315" s="312"/>
      <c r="F315" s="312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  <c r="T315" s="312"/>
      <c r="U315" s="312"/>
      <c r="V315" s="312"/>
      <c r="W315" s="312"/>
      <c r="X315" s="312"/>
      <c r="Y315" s="312"/>
      <c r="Z315" s="312"/>
      <c r="AA315" s="312"/>
      <c r="AB315" s="312"/>
      <c r="AC315" s="312"/>
      <c r="AD315" s="312"/>
    </row>
    <row r="316" customFormat="false" ht="11.25" hidden="false" customHeight="false" outlineLevel="0" collapsed="false">
      <c r="C316" s="312"/>
      <c r="D316" s="312"/>
      <c r="E316" s="312"/>
      <c r="F316" s="312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  <c r="T316" s="312"/>
      <c r="U316" s="312"/>
      <c r="V316" s="312"/>
      <c r="W316" s="312"/>
      <c r="X316" s="312"/>
      <c r="Y316" s="312"/>
      <c r="Z316" s="312"/>
      <c r="AA316" s="312"/>
      <c r="AB316" s="312"/>
      <c r="AC316" s="312"/>
      <c r="AD316" s="312"/>
    </row>
    <row r="317" customFormat="false" ht="11.25" hidden="false" customHeight="false" outlineLevel="0" collapsed="false">
      <c r="C317" s="312"/>
      <c r="D317" s="312"/>
      <c r="E317" s="312"/>
      <c r="F317" s="312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/>
      <c r="W317" s="312"/>
      <c r="X317" s="312"/>
      <c r="Y317" s="312"/>
      <c r="Z317" s="312"/>
      <c r="AA317" s="312"/>
      <c r="AB317" s="312"/>
      <c r="AC317" s="312"/>
      <c r="AD317" s="312"/>
    </row>
    <row r="318" customFormat="false" ht="11.25" hidden="false" customHeight="false" outlineLevel="0" collapsed="false"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R318" s="312"/>
      <c r="S318" s="312"/>
      <c r="T318" s="312"/>
      <c r="U318" s="312"/>
      <c r="V318" s="312"/>
      <c r="W318" s="312"/>
      <c r="X318" s="312"/>
      <c r="Y318" s="312"/>
      <c r="Z318" s="312"/>
      <c r="AA318" s="312"/>
      <c r="AB318" s="312"/>
      <c r="AC318" s="312"/>
      <c r="AD318" s="312"/>
    </row>
    <row r="319" customFormat="false" ht="11.25" hidden="false" customHeight="false" outlineLevel="0" collapsed="false">
      <c r="C319" s="312"/>
      <c r="D319" s="312"/>
      <c r="E319" s="312"/>
      <c r="F319" s="312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/>
      <c r="W319" s="312"/>
      <c r="X319" s="312"/>
      <c r="Y319" s="312"/>
      <c r="Z319" s="312"/>
      <c r="AA319" s="312"/>
      <c r="AB319" s="312"/>
      <c r="AC319" s="312"/>
      <c r="AD319" s="312"/>
    </row>
    <row r="320" customFormat="false" ht="11.25" hidden="false" customHeight="false" outlineLevel="0" collapsed="false">
      <c r="C320" s="312"/>
      <c r="D320" s="312"/>
      <c r="E320" s="312"/>
      <c r="F320" s="312"/>
      <c r="G320" s="312"/>
      <c r="H320" s="312"/>
      <c r="I320" s="312"/>
      <c r="J320" s="312"/>
      <c r="K320" s="312"/>
      <c r="L320" s="312"/>
      <c r="M320" s="312"/>
      <c r="N320" s="312"/>
      <c r="O320" s="312"/>
      <c r="P320" s="312"/>
      <c r="Q320" s="312"/>
      <c r="R320" s="312"/>
      <c r="S320" s="312"/>
      <c r="T320" s="312"/>
      <c r="U320" s="312"/>
      <c r="V320" s="312"/>
      <c r="W320" s="312"/>
      <c r="X320" s="312"/>
      <c r="Y320" s="312"/>
      <c r="Z320" s="312"/>
      <c r="AA320" s="312"/>
      <c r="AB320" s="312"/>
      <c r="AC320" s="312"/>
      <c r="AD320" s="312"/>
    </row>
    <row r="321" customFormat="false" ht="11.25" hidden="false" customHeight="false" outlineLevel="0" collapsed="false"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  <c r="Y321" s="312"/>
      <c r="Z321" s="312"/>
      <c r="AA321" s="312"/>
      <c r="AB321" s="312"/>
      <c r="AC321" s="312"/>
      <c r="AD321" s="312"/>
    </row>
    <row r="322" customFormat="false" ht="11.25" hidden="false" customHeight="false" outlineLevel="0" collapsed="false">
      <c r="C322" s="312"/>
      <c r="D322" s="312"/>
      <c r="E322" s="312"/>
      <c r="F322" s="312"/>
      <c r="G322" s="312"/>
      <c r="H322" s="312"/>
      <c r="I322" s="312"/>
      <c r="J322" s="312"/>
      <c r="K322" s="312"/>
      <c r="L322" s="312"/>
      <c r="M322" s="312"/>
      <c r="N322" s="312"/>
      <c r="O322" s="312"/>
      <c r="P322" s="312"/>
      <c r="Q322" s="312"/>
      <c r="R322" s="312"/>
      <c r="S322" s="312"/>
      <c r="T322" s="312"/>
      <c r="U322" s="312"/>
      <c r="V322" s="312"/>
      <c r="W322" s="312"/>
      <c r="X322" s="312"/>
      <c r="Y322" s="312"/>
      <c r="Z322" s="312"/>
      <c r="AA322" s="312"/>
      <c r="AB322" s="312"/>
      <c r="AC322" s="312"/>
      <c r="AD322" s="312"/>
    </row>
    <row r="323" customFormat="false" ht="11.25" hidden="false" customHeight="false" outlineLevel="0" collapsed="false">
      <c r="C323" s="312"/>
      <c r="D323" s="312"/>
      <c r="E323" s="312"/>
      <c r="F323" s="312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  <c r="T323" s="312"/>
      <c r="U323" s="312"/>
      <c r="V323" s="312"/>
      <c r="W323" s="312"/>
      <c r="X323" s="312"/>
      <c r="Y323" s="312"/>
      <c r="Z323" s="312"/>
      <c r="AA323" s="312"/>
      <c r="AB323" s="312"/>
      <c r="AC323" s="312"/>
      <c r="AD323" s="312"/>
    </row>
    <row r="324" customFormat="false" ht="11.25" hidden="false" customHeight="false" outlineLevel="0" collapsed="false">
      <c r="C324" s="312"/>
      <c r="D324" s="312"/>
      <c r="E324" s="312"/>
      <c r="F324" s="312"/>
      <c r="G324" s="312"/>
      <c r="H324" s="312"/>
      <c r="I324" s="312"/>
      <c r="J324" s="312"/>
      <c r="K324" s="312"/>
      <c r="L324" s="312"/>
      <c r="M324" s="312"/>
      <c r="N324" s="312"/>
      <c r="O324" s="312"/>
      <c r="P324" s="312"/>
      <c r="Q324" s="312"/>
      <c r="R324" s="312"/>
      <c r="S324" s="312"/>
      <c r="T324" s="312"/>
      <c r="U324" s="312"/>
      <c r="V324" s="312"/>
      <c r="W324" s="312"/>
      <c r="X324" s="312"/>
      <c r="Y324" s="312"/>
      <c r="Z324" s="312"/>
      <c r="AA324" s="312"/>
      <c r="AB324" s="312"/>
      <c r="AC324" s="312"/>
      <c r="AD324" s="312"/>
    </row>
    <row r="325" customFormat="false" ht="11.25" hidden="false" customHeight="false" outlineLevel="0" collapsed="false">
      <c r="C325" s="312"/>
      <c r="D325" s="312"/>
      <c r="E325" s="312"/>
      <c r="F325" s="312"/>
      <c r="G325" s="312"/>
      <c r="H325" s="312"/>
      <c r="I325" s="312"/>
      <c r="J325" s="312"/>
      <c r="K325" s="312"/>
      <c r="L325" s="312"/>
      <c r="M325" s="312"/>
      <c r="N325" s="312"/>
      <c r="O325" s="312"/>
      <c r="P325" s="312"/>
      <c r="Q325" s="312"/>
      <c r="R325" s="312"/>
      <c r="S325" s="312"/>
      <c r="T325" s="312"/>
      <c r="U325" s="312"/>
      <c r="V325" s="312"/>
      <c r="W325" s="312"/>
      <c r="X325" s="312"/>
      <c r="Y325" s="312"/>
      <c r="Z325" s="312"/>
      <c r="AA325" s="312"/>
      <c r="AB325" s="312"/>
      <c r="AC325" s="312"/>
      <c r="AD325" s="312"/>
    </row>
    <row r="326" customFormat="false" ht="11.25" hidden="false" customHeight="false" outlineLevel="0" collapsed="false">
      <c r="C326" s="312"/>
      <c r="D326" s="312"/>
      <c r="E326" s="312"/>
      <c r="F326" s="312"/>
      <c r="G326" s="312"/>
      <c r="H326" s="312"/>
      <c r="I326" s="312"/>
      <c r="J326" s="312"/>
      <c r="K326" s="312"/>
      <c r="L326" s="312"/>
      <c r="M326" s="312"/>
      <c r="N326" s="312"/>
      <c r="O326" s="312"/>
      <c r="P326" s="312"/>
      <c r="Q326" s="312"/>
      <c r="R326" s="312"/>
      <c r="S326" s="312"/>
      <c r="T326" s="312"/>
      <c r="U326" s="312"/>
      <c r="V326" s="312"/>
      <c r="W326" s="312"/>
      <c r="X326" s="312"/>
      <c r="Y326" s="312"/>
      <c r="Z326" s="312"/>
      <c r="AA326" s="312"/>
      <c r="AB326" s="312"/>
      <c r="AC326" s="312"/>
      <c r="AD326" s="312"/>
    </row>
    <row r="327" customFormat="false" ht="11.25" hidden="false" customHeight="false" outlineLevel="0" collapsed="false">
      <c r="C327" s="312"/>
      <c r="D327" s="312"/>
      <c r="E327" s="312"/>
      <c r="F327" s="312"/>
      <c r="G327" s="312"/>
      <c r="H327" s="312"/>
      <c r="I327" s="312"/>
      <c r="J327" s="312"/>
      <c r="K327" s="312"/>
      <c r="L327" s="312"/>
      <c r="M327" s="312"/>
      <c r="N327" s="312"/>
      <c r="O327" s="312"/>
      <c r="P327" s="312"/>
      <c r="Q327" s="312"/>
      <c r="R327" s="312"/>
      <c r="S327" s="312"/>
      <c r="T327" s="312"/>
      <c r="U327" s="312"/>
      <c r="V327" s="312"/>
      <c r="W327" s="312"/>
      <c r="X327" s="312"/>
      <c r="Y327" s="312"/>
      <c r="Z327" s="312"/>
      <c r="AA327" s="312"/>
      <c r="AB327" s="312"/>
      <c r="AC327" s="312"/>
      <c r="AD327" s="312"/>
    </row>
    <row r="328" customFormat="false" ht="11.25" hidden="false" customHeight="false" outlineLevel="0" collapsed="false">
      <c r="C328" s="312"/>
      <c r="D328" s="312"/>
      <c r="E328" s="312"/>
      <c r="F328" s="312"/>
      <c r="G328" s="312"/>
      <c r="H328" s="312"/>
      <c r="I328" s="312"/>
      <c r="J328" s="312"/>
      <c r="K328" s="312"/>
      <c r="L328" s="312"/>
      <c r="M328" s="312"/>
      <c r="N328" s="312"/>
      <c r="O328" s="312"/>
      <c r="P328" s="312"/>
      <c r="Q328" s="312"/>
      <c r="R328" s="312"/>
      <c r="S328" s="312"/>
      <c r="T328" s="312"/>
      <c r="U328" s="312"/>
      <c r="V328" s="312"/>
      <c r="W328" s="312"/>
      <c r="X328" s="312"/>
      <c r="Y328" s="312"/>
      <c r="Z328" s="312"/>
      <c r="AA328" s="312"/>
      <c r="AB328" s="312"/>
      <c r="AC328" s="312"/>
      <c r="AD328" s="312"/>
    </row>
    <row r="329" customFormat="false" ht="11.25" hidden="false" customHeight="false" outlineLevel="0" collapsed="false">
      <c r="C329" s="312"/>
      <c r="D329" s="312"/>
      <c r="E329" s="312"/>
      <c r="F329" s="312"/>
      <c r="G329" s="312"/>
      <c r="H329" s="312"/>
      <c r="I329" s="312"/>
      <c r="J329" s="312"/>
      <c r="K329" s="312"/>
      <c r="L329" s="312"/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  <c r="Y329" s="312"/>
      <c r="Z329" s="312"/>
      <c r="AA329" s="312"/>
      <c r="AB329" s="312"/>
      <c r="AC329" s="312"/>
      <c r="AD329" s="312"/>
    </row>
    <row r="330" customFormat="false" ht="11.25" hidden="false" customHeight="false" outlineLevel="0" collapsed="false">
      <c r="C330" s="312"/>
      <c r="D330" s="312"/>
      <c r="E330" s="312"/>
      <c r="F330" s="312"/>
      <c r="G330" s="312"/>
      <c r="H330" s="312"/>
      <c r="I330" s="312"/>
      <c r="J330" s="312"/>
      <c r="K330" s="312"/>
      <c r="L330" s="312"/>
      <c r="M330" s="312"/>
      <c r="N330" s="312"/>
      <c r="O330" s="312"/>
      <c r="P330" s="312"/>
      <c r="Q330" s="312"/>
      <c r="R330" s="312"/>
      <c r="S330" s="312"/>
      <c r="T330" s="312"/>
      <c r="U330" s="312"/>
      <c r="V330" s="312"/>
      <c r="W330" s="312"/>
      <c r="X330" s="312"/>
      <c r="Y330" s="312"/>
      <c r="Z330" s="312"/>
      <c r="AA330" s="312"/>
      <c r="AB330" s="312"/>
      <c r="AC330" s="312"/>
      <c r="AD330" s="312"/>
    </row>
    <row r="331" customFormat="false" ht="11.25" hidden="false" customHeight="false" outlineLevel="0" collapsed="false">
      <c r="C331" s="312"/>
      <c r="D331" s="312"/>
      <c r="E331" s="312"/>
      <c r="F331" s="312"/>
      <c r="G331" s="312"/>
      <c r="H331" s="312"/>
      <c r="I331" s="312"/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  <c r="T331" s="312"/>
      <c r="U331" s="312"/>
      <c r="V331" s="312"/>
      <c r="W331" s="312"/>
      <c r="X331" s="312"/>
      <c r="Y331" s="312"/>
      <c r="Z331" s="312"/>
      <c r="AA331" s="312"/>
      <c r="AB331" s="312"/>
      <c r="AC331" s="312"/>
      <c r="AD331" s="312"/>
    </row>
    <row r="332" customFormat="false" ht="11.25" hidden="false" customHeight="false" outlineLevel="0" collapsed="false">
      <c r="C332" s="312"/>
      <c r="D332" s="312"/>
      <c r="E332" s="312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  <c r="Y332" s="312"/>
      <c r="Z332" s="312"/>
      <c r="AA332" s="312"/>
      <c r="AB332" s="312"/>
      <c r="AC332" s="312"/>
      <c r="AD332" s="312"/>
    </row>
    <row r="333" customFormat="false" ht="11.25" hidden="false" customHeight="false" outlineLevel="0" collapsed="false">
      <c r="C333" s="312"/>
      <c r="D333" s="312"/>
      <c r="E333" s="312"/>
      <c r="F333" s="312"/>
      <c r="G333" s="312"/>
      <c r="H333" s="312"/>
      <c r="I333" s="312"/>
      <c r="J333" s="312"/>
      <c r="K333" s="312"/>
      <c r="L333" s="312"/>
      <c r="M333" s="312"/>
      <c r="N333" s="312"/>
      <c r="O333" s="312"/>
      <c r="P333" s="312"/>
      <c r="Q333" s="312"/>
      <c r="R333" s="312"/>
      <c r="S333" s="312"/>
      <c r="T333" s="312"/>
      <c r="U333" s="312"/>
      <c r="V333" s="312"/>
      <c r="W333" s="312"/>
      <c r="X333" s="312"/>
      <c r="Y333" s="312"/>
      <c r="Z333" s="312"/>
      <c r="AA333" s="312"/>
      <c r="AB333" s="312"/>
      <c r="AC333" s="312"/>
      <c r="AD333" s="312"/>
    </row>
    <row r="334" customFormat="false" ht="11.25" hidden="false" customHeight="false" outlineLevel="0" collapsed="false">
      <c r="C334" s="312"/>
      <c r="D334" s="312"/>
      <c r="E334" s="312"/>
      <c r="F334" s="312"/>
      <c r="G334" s="312"/>
      <c r="H334" s="312"/>
      <c r="I334" s="312"/>
      <c r="J334" s="312"/>
      <c r="K334" s="312"/>
      <c r="L334" s="312"/>
      <c r="M334" s="312"/>
      <c r="N334" s="312"/>
      <c r="O334" s="312"/>
      <c r="P334" s="312"/>
      <c r="Q334" s="312"/>
      <c r="R334" s="312"/>
      <c r="S334" s="312"/>
      <c r="T334" s="312"/>
      <c r="U334" s="312"/>
      <c r="V334" s="312"/>
      <c r="W334" s="312"/>
      <c r="X334" s="312"/>
      <c r="Y334" s="312"/>
      <c r="Z334" s="312"/>
      <c r="AA334" s="312"/>
      <c r="AB334" s="312"/>
      <c r="AC334" s="312"/>
      <c r="AD334" s="312"/>
    </row>
    <row r="335" customFormat="false" ht="11.25" hidden="false" customHeight="false" outlineLevel="0" collapsed="false">
      <c r="C335" s="312"/>
      <c r="D335" s="312"/>
      <c r="E335" s="312"/>
      <c r="F335" s="312"/>
      <c r="G335" s="312"/>
      <c r="H335" s="312"/>
      <c r="I335" s="312"/>
      <c r="J335" s="312"/>
      <c r="K335" s="312"/>
      <c r="L335" s="312"/>
      <c r="M335" s="312"/>
      <c r="N335" s="312"/>
      <c r="O335" s="312"/>
      <c r="P335" s="312"/>
      <c r="Q335" s="312"/>
      <c r="R335" s="312"/>
      <c r="S335" s="312"/>
      <c r="T335" s="312"/>
      <c r="U335" s="312"/>
      <c r="V335" s="312"/>
      <c r="W335" s="312"/>
      <c r="X335" s="312"/>
      <c r="Y335" s="312"/>
      <c r="Z335" s="312"/>
      <c r="AA335" s="312"/>
      <c r="AB335" s="312"/>
      <c r="AC335" s="312"/>
      <c r="AD335" s="312"/>
    </row>
    <row r="336" customFormat="false" ht="11.25" hidden="false" customHeight="false" outlineLevel="0" collapsed="false">
      <c r="C336" s="312"/>
      <c r="D336" s="312"/>
      <c r="E336" s="312"/>
      <c r="F336" s="312"/>
      <c r="G336" s="312"/>
      <c r="H336" s="312"/>
      <c r="I336" s="312"/>
      <c r="J336" s="312"/>
      <c r="K336" s="312"/>
      <c r="L336" s="312"/>
      <c r="M336" s="312"/>
      <c r="N336" s="312"/>
      <c r="O336" s="312"/>
      <c r="P336" s="312"/>
      <c r="Q336" s="312"/>
      <c r="R336" s="312"/>
      <c r="S336" s="312"/>
      <c r="T336" s="312"/>
      <c r="U336" s="312"/>
      <c r="V336" s="312"/>
      <c r="W336" s="312"/>
      <c r="X336" s="312"/>
      <c r="Y336" s="312"/>
      <c r="Z336" s="312"/>
      <c r="AA336" s="312"/>
      <c r="AB336" s="312"/>
      <c r="AC336" s="312"/>
      <c r="AD336" s="312"/>
    </row>
    <row r="337" customFormat="false" ht="11.25" hidden="false" customHeight="false" outlineLevel="0" collapsed="false">
      <c r="C337" s="312"/>
      <c r="D337" s="312"/>
      <c r="E337" s="312"/>
      <c r="F337" s="312"/>
      <c r="G337" s="312"/>
      <c r="H337" s="312"/>
      <c r="I337" s="312"/>
      <c r="J337" s="312"/>
      <c r="K337" s="312"/>
      <c r="L337" s="312"/>
      <c r="M337" s="312"/>
      <c r="N337" s="312"/>
      <c r="O337" s="312"/>
      <c r="P337" s="312"/>
      <c r="Q337" s="312"/>
      <c r="R337" s="312"/>
      <c r="S337" s="312"/>
      <c r="T337" s="312"/>
      <c r="U337" s="312"/>
      <c r="V337" s="312"/>
      <c r="W337" s="312"/>
      <c r="X337" s="312"/>
      <c r="Y337" s="312"/>
      <c r="Z337" s="312"/>
      <c r="AA337" s="312"/>
      <c r="AB337" s="312"/>
      <c r="AC337" s="312"/>
      <c r="AD337" s="312"/>
    </row>
    <row r="338" customFormat="false" ht="11.25" hidden="false" customHeight="false" outlineLevel="0" collapsed="false">
      <c r="C338" s="312"/>
      <c r="D338" s="312"/>
      <c r="E338" s="312"/>
      <c r="F338" s="312"/>
      <c r="G338" s="312"/>
      <c r="H338" s="312"/>
      <c r="I338" s="312"/>
      <c r="J338" s="312"/>
      <c r="K338" s="312"/>
      <c r="L338" s="312"/>
      <c r="M338" s="312"/>
      <c r="N338" s="312"/>
      <c r="O338" s="312"/>
      <c r="P338" s="312"/>
      <c r="Q338" s="312"/>
      <c r="R338" s="312"/>
      <c r="S338" s="312"/>
      <c r="T338" s="312"/>
      <c r="U338" s="312"/>
      <c r="V338" s="312"/>
      <c r="W338" s="312"/>
      <c r="X338" s="312"/>
      <c r="Y338" s="312"/>
      <c r="Z338" s="312"/>
      <c r="AA338" s="312"/>
      <c r="AB338" s="312"/>
      <c r="AC338" s="312"/>
      <c r="AD338" s="312"/>
    </row>
    <row r="339" customFormat="false" ht="11.25" hidden="false" customHeight="false" outlineLevel="0" collapsed="false">
      <c r="C339" s="312"/>
      <c r="D339" s="312"/>
      <c r="E339" s="312"/>
      <c r="F339" s="312"/>
      <c r="G339" s="312"/>
      <c r="H339" s="312"/>
      <c r="I339" s="312"/>
      <c r="J339" s="312"/>
      <c r="K339" s="312"/>
      <c r="L339" s="312"/>
      <c r="M339" s="312"/>
      <c r="N339" s="312"/>
      <c r="O339" s="312"/>
      <c r="P339" s="312"/>
      <c r="Q339" s="312"/>
      <c r="R339" s="312"/>
      <c r="S339" s="312"/>
      <c r="T339" s="312"/>
      <c r="U339" s="312"/>
      <c r="V339" s="312"/>
      <c r="W339" s="312"/>
      <c r="X339" s="312"/>
      <c r="Y339" s="312"/>
      <c r="Z339" s="312"/>
      <c r="AA339" s="312"/>
      <c r="AB339" s="312"/>
      <c r="AC339" s="312"/>
      <c r="AD339" s="312"/>
    </row>
    <row r="340" customFormat="false" ht="11.25" hidden="false" customHeight="false" outlineLevel="0" collapsed="false">
      <c r="C340" s="312"/>
      <c r="D340" s="312"/>
      <c r="E340" s="312"/>
      <c r="F340" s="312"/>
      <c r="G340" s="312"/>
      <c r="H340" s="312"/>
      <c r="I340" s="312"/>
      <c r="J340" s="312"/>
      <c r="K340" s="312"/>
      <c r="L340" s="312"/>
      <c r="M340" s="312"/>
      <c r="N340" s="312"/>
      <c r="O340" s="312"/>
      <c r="P340" s="312"/>
      <c r="Q340" s="312"/>
      <c r="R340" s="312"/>
      <c r="S340" s="312"/>
      <c r="T340" s="312"/>
      <c r="U340" s="312"/>
      <c r="V340" s="312"/>
      <c r="W340" s="312"/>
      <c r="X340" s="312"/>
      <c r="Y340" s="312"/>
      <c r="Z340" s="312"/>
      <c r="AA340" s="312"/>
      <c r="AB340" s="312"/>
      <c r="AC340" s="312"/>
      <c r="AD340" s="312"/>
    </row>
    <row r="341" customFormat="false" ht="11.25" hidden="false" customHeight="false" outlineLevel="0" collapsed="false">
      <c r="C341" s="312"/>
      <c r="D341" s="312"/>
      <c r="E341" s="312"/>
      <c r="F341" s="312"/>
      <c r="G341" s="312"/>
      <c r="H341" s="312"/>
      <c r="I341" s="312"/>
      <c r="J341" s="312"/>
      <c r="K341" s="312"/>
      <c r="L341" s="312"/>
      <c r="M341" s="312"/>
      <c r="N341" s="312"/>
      <c r="O341" s="312"/>
      <c r="P341" s="312"/>
      <c r="Q341" s="312"/>
      <c r="R341" s="312"/>
      <c r="S341" s="312"/>
      <c r="T341" s="312"/>
      <c r="U341" s="312"/>
      <c r="V341" s="312"/>
      <c r="W341" s="312"/>
      <c r="X341" s="312"/>
      <c r="Y341" s="312"/>
      <c r="Z341" s="312"/>
      <c r="AA341" s="312"/>
      <c r="AB341" s="312"/>
      <c r="AC341" s="312"/>
      <c r="AD341" s="312"/>
    </row>
    <row r="342" customFormat="false" ht="11.25" hidden="false" customHeight="false" outlineLevel="0" collapsed="false">
      <c r="C342" s="312"/>
      <c r="D342" s="312"/>
      <c r="E342" s="312"/>
      <c r="F342" s="312"/>
      <c r="G342" s="312"/>
      <c r="H342" s="312"/>
      <c r="I342" s="312"/>
      <c r="J342" s="312"/>
      <c r="K342" s="312"/>
      <c r="L342" s="312"/>
      <c r="M342" s="312"/>
      <c r="N342" s="312"/>
      <c r="O342" s="312"/>
      <c r="P342" s="312"/>
      <c r="Q342" s="312"/>
      <c r="R342" s="312"/>
      <c r="S342" s="312"/>
      <c r="T342" s="312"/>
      <c r="U342" s="312"/>
      <c r="V342" s="312"/>
      <c r="W342" s="312"/>
      <c r="X342" s="312"/>
      <c r="Y342" s="312"/>
      <c r="Z342" s="312"/>
      <c r="AA342" s="312"/>
      <c r="AB342" s="312"/>
      <c r="AC342" s="312"/>
      <c r="AD342" s="312"/>
    </row>
    <row r="343" customFormat="false" ht="11.25" hidden="false" customHeight="false" outlineLevel="0" collapsed="false">
      <c r="C343" s="312"/>
      <c r="D343" s="312"/>
      <c r="E343" s="312"/>
      <c r="F343" s="312"/>
      <c r="G343" s="312"/>
      <c r="H343" s="312"/>
      <c r="I343" s="312"/>
      <c r="J343" s="312"/>
      <c r="K343" s="312"/>
      <c r="L343" s="312"/>
      <c r="M343" s="312"/>
      <c r="N343" s="312"/>
      <c r="O343" s="312"/>
      <c r="P343" s="312"/>
      <c r="Q343" s="312"/>
      <c r="R343" s="312"/>
      <c r="S343" s="312"/>
      <c r="T343" s="312"/>
      <c r="U343" s="312"/>
      <c r="V343" s="312"/>
      <c r="W343" s="312"/>
      <c r="X343" s="312"/>
      <c r="Y343" s="312"/>
      <c r="Z343" s="312"/>
      <c r="AA343" s="312"/>
      <c r="AB343" s="312"/>
      <c r="AC343" s="312"/>
      <c r="AD343" s="312"/>
    </row>
    <row r="344" customFormat="false" ht="11.25" hidden="false" customHeight="false" outlineLevel="0" collapsed="false">
      <c r="C344" s="312"/>
      <c r="D344" s="312"/>
      <c r="E344" s="312"/>
      <c r="F344" s="312"/>
      <c r="G344" s="312"/>
      <c r="H344" s="312"/>
      <c r="I344" s="312"/>
      <c r="J344" s="312"/>
      <c r="K344" s="312"/>
      <c r="L344" s="312"/>
      <c r="M344" s="312"/>
      <c r="N344" s="312"/>
      <c r="O344" s="312"/>
      <c r="P344" s="312"/>
      <c r="Q344" s="312"/>
      <c r="R344" s="312"/>
      <c r="S344" s="312"/>
      <c r="T344" s="312"/>
      <c r="U344" s="312"/>
      <c r="V344" s="312"/>
      <c r="W344" s="312"/>
      <c r="X344" s="312"/>
      <c r="Y344" s="312"/>
      <c r="Z344" s="312"/>
      <c r="AA344" s="312"/>
      <c r="AB344" s="312"/>
      <c r="AC344" s="312"/>
      <c r="AD344" s="312"/>
    </row>
    <row r="345" customFormat="false" ht="11.25" hidden="false" customHeight="false" outlineLevel="0" collapsed="false">
      <c r="C345" s="312"/>
      <c r="D345" s="312"/>
      <c r="E345" s="312"/>
      <c r="F345" s="312"/>
      <c r="G345" s="312"/>
      <c r="H345" s="312"/>
      <c r="I345" s="312"/>
      <c r="J345" s="312"/>
      <c r="K345" s="312"/>
      <c r="L345" s="312"/>
      <c r="M345" s="312"/>
      <c r="N345" s="312"/>
      <c r="O345" s="312"/>
      <c r="P345" s="312"/>
      <c r="Q345" s="312"/>
      <c r="R345" s="312"/>
      <c r="S345" s="312"/>
      <c r="T345" s="312"/>
      <c r="U345" s="312"/>
      <c r="V345" s="312"/>
      <c r="W345" s="312"/>
      <c r="X345" s="312"/>
      <c r="Y345" s="312"/>
      <c r="Z345" s="312"/>
      <c r="AA345" s="312"/>
      <c r="AB345" s="312"/>
      <c r="AC345" s="312"/>
      <c r="AD345" s="312"/>
    </row>
    <row r="346" customFormat="false" ht="11.25" hidden="false" customHeight="false" outlineLevel="0" collapsed="false">
      <c r="C346" s="312"/>
      <c r="D346" s="312"/>
      <c r="E346" s="312"/>
      <c r="F346" s="312"/>
      <c r="G346" s="312"/>
      <c r="H346" s="312"/>
      <c r="I346" s="312"/>
      <c r="J346" s="312"/>
      <c r="K346" s="312"/>
      <c r="L346" s="312"/>
      <c r="M346" s="312"/>
      <c r="N346" s="312"/>
      <c r="O346" s="312"/>
      <c r="P346" s="312"/>
      <c r="Q346" s="312"/>
      <c r="R346" s="312"/>
      <c r="S346" s="312"/>
      <c r="T346" s="312"/>
      <c r="U346" s="312"/>
      <c r="V346" s="312"/>
      <c r="W346" s="312"/>
      <c r="X346" s="312"/>
      <c r="Y346" s="312"/>
      <c r="Z346" s="312"/>
      <c r="AA346" s="312"/>
      <c r="AB346" s="312"/>
      <c r="AC346" s="312"/>
      <c r="AD346" s="312"/>
    </row>
    <row r="347" customFormat="false" ht="11.25" hidden="false" customHeight="false" outlineLevel="0" collapsed="false">
      <c r="C347" s="312"/>
      <c r="D347" s="312"/>
      <c r="E347" s="312"/>
      <c r="F347" s="312"/>
      <c r="G347" s="312"/>
      <c r="H347" s="312"/>
      <c r="I347" s="312"/>
      <c r="J347" s="312"/>
      <c r="K347" s="312"/>
      <c r="L347" s="312"/>
      <c r="M347" s="312"/>
      <c r="N347" s="312"/>
      <c r="O347" s="312"/>
      <c r="P347" s="312"/>
      <c r="Q347" s="312"/>
      <c r="R347" s="312"/>
      <c r="S347" s="312"/>
      <c r="T347" s="312"/>
      <c r="U347" s="312"/>
      <c r="V347" s="312"/>
      <c r="W347" s="312"/>
      <c r="X347" s="312"/>
      <c r="Y347" s="312"/>
      <c r="Z347" s="312"/>
      <c r="AA347" s="312"/>
      <c r="AB347" s="312"/>
      <c r="AC347" s="312"/>
      <c r="AD347" s="312"/>
    </row>
    <row r="348" customFormat="false" ht="11.25" hidden="false" customHeight="false" outlineLevel="0" collapsed="false">
      <c r="C348" s="312"/>
      <c r="D348" s="312"/>
      <c r="E348" s="312"/>
      <c r="F348" s="312"/>
      <c r="G348" s="312"/>
      <c r="H348" s="312"/>
      <c r="I348" s="312"/>
      <c r="J348" s="312"/>
      <c r="K348" s="312"/>
      <c r="L348" s="312"/>
      <c r="M348" s="312"/>
      <c r="N348" s="312"/>
      <c r="O348" s="312"/>
      <c r="P348" s="312"/>
      <c r="Q348" s="312"/>
      <c r="R348" s="312"/>
      <c r="S348" s="312"/>
      <c r="T348" s="312"/>
      <c r="U348" s="312"/>
      <c r="V348" s="312"/>
      <c r="W348" s="312"/>
      <c r="X348" s="312"/>
      <c r="Y348" s="312"/>
      <c r="Z348" s="312"/>
      <c r="AA348" s="312"/>
      <c r="AB348" s="312"/>
      <c r="AC348" s="312"/>
      <c r="AD348" s="312"/>
    </row>
    <row r="349" customFormat="false" ht="11.25" hidden="false" customHeight="false" outlineLevel="0" collapsed="false">
      <c r="C349" s="312"/>
      <c r="D349" s="312"/>
      <c r="E349" s="312"/>
      <c r="F349" s="312"/>
      <c r="G349" s="312"/>
      <c r="H349" s="312"/>
      <c r="I349" s="312"/>
      <c r="J349" s="312"/>
      <c r="K349" s="312"/>
      <c r="L349" s="312"/>
      <c r="M349" s="312"/>
      <c r="N349" s="312"/>
      <c r="O349" s="312"/>
      <c r="P349" s="312"/>
      <c r="Q349" s="312"/>
      <c r="R349" s="312"/>
      <c r="S349" s="312"/>
      <c r="T349" s="312"/>
      <c r="U349" s="312"/>
      <c r="V349" s="312"/>
      <c r="W349" s="312"/>
      <c r="X349" s="312"/>
      <c r="Y349" s="312"/>
      <c r="Z349" s="312"/>
      <c r="AA349" s="312"/>
      <c r="AB349" s="312"/>
      <c r="AC349" s="312"/>
      <c r="AD349" s="312"/>
    </row>
    <row r="350" customFormat="false" ht="11.25" hidden="false" customHeight="false" outlineLevel="0" collapsed="false"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R350" s="312"/>
      <c r="S350" s="312"/>
      <c r="T350" s="312"/>
      <c r="U350" s="312"/>
      <c r="V350" s="312"/>
      <c r="W350" s="312"/>
      <c r="X350" s="312"/>
      <c r="Y350" s="312"/>
      <c r="Z350" s="312"/>
      <c r="AA350" s="312"/>
      <c r="AB350" s="312"/>
      <c r="AC350" s="312"/>
      <c r="AD350" s="312"/>
    </row>
    <row r="351" customFormat="false" ht="11.25" hidden="false" customHeight="false" outlineLevel="0" collapsed="false">
      <c r="C351" s="312"/>
      <c r="D351" s="312"/>
      <c r="E351" s="312"/>
      <c r="F351" s="312"/>
      <c r="G351" s="312"/>
      <c r="H351" s="312"/>
      <c r="I351" s="312"/>
      <c r="J351" s="312"/>
      <c r="K351" s="312"/>
      <c r="L351" s="312"/>
      <c r="M351" s="312"/>
      <c r="N351" s="312"/>
      <c r="O351" s="312"/>
      <c r="P351" s="312"/>
      <c r="Q351" s="312"/>
      <c r="R351" s="312"/>
      <c r="S351" s="312"/>
      <c r="T351" s="312"/>
      <c r="U351" s="312"/>
      <c r="V351" s="312"/>
      <c r="W351" s="312"/>
      <c r="X351" s="312"/>
      <c r="Y351" s="312"/>
      <c r="Z351" s="312"/>
      <c r="AA351" s="312"/>
      <c r="AB351" s="312"/>
      <c r="AC351" s="312"/>
      <c r="AD351" s="312"/>
    </row>
    <row r="352" customFormat="false" ht="11.25" hidden="false" customHeight="false" outlineLevel="0" collapsed="false">
      <c r="C352" s="312"/>
      <c r="D352" s="312"/>
      <c r="E352" s="312"/>
      <c r="F352" s="312"/>
      <c r="G352" s="312"/>
      <c r="H352" s="312"/>
      <c r="I352" s="312"/>
      <c r="J352" s="312"/>
      <c r="K352" s="312"/>
      <c r="L352" s="312"/>
      <c r="M352" s="312"/>
      <c r="N352" s="312"/>
      <c r="O352" s="312"/>
      <c r="P352" s="312"/>
      <c r="Q352" s="312"/>
      <c r="R352" s="312"/>
      <c r="S352" s="312"/>
      <c r="T352" s="312"/>
      <c r="U352" s="312"/>
      <c r="V352" s="312"/>
      <c r="W352" s="312"/>
      <c r="X352" s="312"/>
      <c r="Y352" s="312"/>
      <c r="Z352" s="312"/>
      <c r="AA352" s="312"/>
      <c r="AB352" s="312"/>
      <c r="AC352" s="312"/>
      <c r="AD352" s="312"/>
    </row>
    <row r="353" customFormat="false" ht="11.25" hidden="false" customHeight="false" outlineLevel="0" collapsed="false">
      <c r="C353" s="312"/>
      <c r="D353" s="312"/>
      <c r="E353" s="312"/>
      <c r="F353" s="312"/>
      <c r="G353" s="312"/>
      <c r="H353" s="312"/>
      <c r="I353" s="312"/>
      <c r="J353" s="312"/>
      <c r="K353" s="312"/>
      <c r="L353" s="312"/>
      <c r="M353" s="312"/>
      <c r="N353" s="312"/>
      <c r="O353" s="312"/>
      <c r="P353" s="312"/>
      <c r="Q353" s="312"/>
      <c r="R353" s="312"/>
      <c r="S353" s="312"/>
      <c r="T353" s="312"/>
      <c r="U353" s="312"/>
      <c r="V353" s="312"/>
      <c r="W353" s="312"/>
      <c r="X353" s="312"/>
      <c r="Y353" s="312"/>
      <c r="Z353" s="312"/>
      <c r="AA353" s="312"/>
      <c r="AB353" s="312"/>
      <c r="AC353" s="312"/>
      <c r="AD353" s="312"/>
    </row>
    <row r="354" customFormat="false" ht="11.25" hidden="false" customHeight="false" outlineLevel="0" collapsed="false">
      <c r="C354" s="312"/>
      <c r="D354" s="312"/>
      <c r="E354" s="312"/>
      <c r="F354" s="312"/>
      <c r="G354" s="312"/>
      <c r="H354" s="312"/>
      <c r="I354" s="312"/>
      <c r="J354" s="312"/>
      <c r="K354" s="312"/>
      <c r="L354" s="312"/>
      <c r="M354" s="312"/>
      <c r="N354" s="312"/>
      <c r="O354" s="312"/>
      <c r="P354" s="312"/>
      <c r="Q354" s="312"/>
      <c r="R354" s="312"/>
      <c r="S354" s="312"/>
      <c r="T354" s="312"/>
      <c r="U354" s="312"/>
      <c r="V354" s="312"/>
      <c r="W354" s="312"/>
      <c r="X354" s="312"/>
      <c r="Y354" s="312"/>
      <c r="Z354" s="312"/>
      <c r="AA354" s="312"/>
      <c r="AB354" s="312"/>
      <c r="AC354" s="312"/>
      <c r="AD354" s="312"/>
    </row>
    <row r="355" customFormat="false" ht="11.25" hidden="false" customHeight="false" outlineLevel="0" collapsed="false">
      <c r="C355" s="312"/>
      <c r="D355" s="312"/>
      <c r="E355" s="312"/>
      <c r="F355" s="312"/>
      <c r="G355" s="312"/>
      <c r="H355" s="312"/>
      <c r="I355" s="312"/>
      <c r="J355" s="312"/>
      <c r="K355" s="312"/>
      <c r="L355" s="312"/>
      <c r="M355" s="312"/>
      <c r="N355" s="312"/>
      <c r="O355" s="312"/>
      <c r="P355" s="312"/>
      <c r="Q355" s="312"/>
      <c r="R355" s="312"/>
      <c r="S355" s="312"/>
      <c r="T355" s="312"/>
      <c r="U355" s="312"/>
      <c r="V355" s="312"/>
      <c r="W355" s="312"/>
      <c r="X355" s="312"/>
      <c r="Y355" s="312"/>
      <c r="Z355" s="312"/>
      <c r="AA355" s="312"/>
      <c r="AB355" s="312"/>
      <c r="AC355" s="312"/>
      <c r="AD355" s="312"/>
    </row>
    <row r="356" customFormat="false" ht="11.25" hidden="false" customHeight="false" outlineLevel="0" collapsed="false">
      <c r="C356" s="312"/>
      <c r="D356" s="312"/>
      <c r="E356" s="312"/>
      <c r="F356" s="312"/>
      <c r="G356" s="312"/>
      <c r="H356" s="312"/>
      <c r="I356" s="312"/>
      <c r="J356" s="312"/>
      <c r="K356" s="312"/>
      <c r="L356" s="312"/>
      <c r="M356" s="312"/>
      <c r="N356" s="312"/>
      <c r="O356" s="312"/>
      <c r="P356" s="312"/>
      <c r="Q356" s="312"/>
      <c r="R356" s="312"/>
      <c r="S356" s="312"/>
      <c r="T356" s="312"/>
      <c r="U356" s="312"/>
      <c r="V356" s="312"/>
      <c r="W356" s="312"/>
      <c r="X356" s="312"/>
      <c r="Y356" s="312"/>
      <c r="Z356" s="312"/>
      <c r="AA356" s="312"/>
      <c r="AB356" s="312"/>
      <c r="AC356" s="312"/>
      <c r="AD356" s="312"/>
    </row>
    <row r="357" customFormat="false" ht="11.25" hidden="false" customHeight="false" outlineLevel="0" collapsed="false">
      <c r="C357" s="312"/>
      <c r="D357" s="312"/>
      <c r="E357" s="312"/>
      <c r="F357" s="312"/>
      <c r="G357" s="312"/>
      <c r="H357" s="312"/>
      <c r="I357" s="312"/>
      <c r="J357" s="312"/>
      <c r="K357" s="312"/>
      <c r="L357" s="312"/>
      <c r="M357" s="312"/>
      <c r="N357" s="312"/>
      <c r="O357" s="312"/>
      <c r="P357" s="312"/>
      <c r="Q357" s="312"/>
      <c r="R357" s="312"/>
      <c r="S357" s="312"/>
      <c r="T357" s="312"/>
      <c r="U357" s="312"/>
      <c r="V357" s="312"/>
      <c r="W357" s="312"/>
      <c r="X357" s="312"/>
      <c r="Y357" s="312"/>
      <c r="Z357" s="312"/>
      <c r="AA357" s="312"/>
      <c r="AB357" s="312"/>
      <c r="AC357" s="312"/>
      <c r="AD357" s="312"/>
    </row>
    <row r="358" customFormat="false" ht="11.25" hidden="false" customHeight="false" outlineLevel="0" collapsed="false">
      <c r="C358" s="312"/>
      <c r="D358" s="312"/>
      <c r="E358" s="312"/>
      <c r="F358" s="312"/>
      <c r="G358" s="312"/>
      <c r="H358" s="312"/>
      <c r="I358" s="312"/>
      <c r="J358" s="312"/>
      <c r="K358" s="312"/>
      <c r="L358" s="312"/>
      <c r="M358" s="312"/>
      <c r="N358" s="312"/>
      <c r="O358" s="312"/>
      <c r="P358" s="312"/>
      <c r="Q358" s="312"/>
      <c r="R358" s="312"/>
      <c r="S358" s="312"/>
      <c r="T358" s="312"/>
      <c r="U358" s="312"/>
      <c r="V358" s="312"/>
      <c r="W358" s="312"/>
      <c r="X358" s="312"/>
      <c r="Y358" s="312"/>
      <c r="Z358" s="312"/>
      <c r="AA358" s="312"/>
      <c r="AB358" s="312"/>
      <c r="AC358" s="312"/>
      <c r="AD358" s="312"/>
    </row>
    <row r="359" customFormat="false" ht="11.25" hidden="false" customHeight="false" outlineLevel="0" collapsed="false">
      <c r="C359" s="312"/>
      <c r="D359" s="312"/>
      <c r="E359" s="312"/>
      <c r="F359" s="312"/>
      <c r="G359" s="312"/>
      <c r="H359" s="312"/>
      <c r="I359" s="312"/>
      <c r="J359" s="312"/>
      <c r="K359" s="312"/>
      <c r="L359" s="312"/>
      <c r="M359" s="312"/>
      <c r="N359" s="312"/>
      <c r="O359" s="312"/>
      <c r="P359" s="312"/>
      <c r="Q359" s="312"/>
      <c r="R359" s="312"/>
      <c r="S359" s="312"/>
      <c r="T359" s="312"/>
      <c r="U359" s="312"/>
      <c r="V359" s="312"/>
      <c r="W359" s="312"/>
      <c r="X359" s="312"/>
      <c r="Y359" s="312"/>
      <c r="Z359" s="312"/>
      <c r="AA359" s="312"/>
      <c r="AB359" s="312"/>
      <c r="AC359" s="312"/>
      <c r="AD359" s="312"/>
    </row>
    <row r="360" customFormat="false" ht="11.25" hidden="false" customHeight="false" outlineLevel="0" collapsed="false">
      <c r="C360" s="312"/>
      <c r="D360" s="312"/>
      <c r="E360" s="312"/>
      <c r="F360" s="312"/>
      <c r="G360" s="312"/>
      <c r="H360" s="312"/>
      <c r="I360" s="312"/>
      <c r="J360" s="312"/>
      <c r="K360" s="312"/>
      <c r="L360" s="312"/>
      <c r="M360" s="312"/>
      <c r="N360" s="312"/>
      <c r="O360" s="312"/>
      <c r="P360" s="312"/>
      <c r="Q360" s="312"/>
      <c r="R360" s="312"/>
      <c r="S360" s="312"/>
      <c r="T360" s="312"/>
      <c r="U360" s="312"/>
      <c r="V360" s="312"/>
      <c r="W360" s="312"/>
      <c r="X360" s="312"/>
      <c r="Y360" s="312"/>
      <c r="Z360" s="312"/>
      <c r="AA360" s="312"/>
      <c r="AB360" s="312"/>
      <c r="AC360" s="312"/>
      <c r="AD360" s="312"/>
    </row>
    <row r="361" customFormat="false" ht="11.25" hidden="false" customHeight="false" outlineLevel="0" collapsed="false">
      <c r="C361" s="312"/>
      <c r="D361" s="312"/>
      <c r="E361" s="312"/>
      <c r="F361" s="312"/>
      <c r="G361" s="312"/>
      <c r="H361" s="312"/>
      <c r="I361" s="312"/>
      <c r="J361" s="312"/>
      <c r="K361" s="312"/>
      <c r="L361" s="312"/>
      <c r="M361" s="312"/>
      <c r="N361" s="312"/>
      <c r="O361" s="312"/>
      <c r="P361" s="312"/>
      <c r="Q361" s="312"/>
      <c r="R361" s="312"/>
      <c r="S361" s="312"/>
      <c r="T361" s="312"/>
      <c r="U361" s="312"/>
      <c r="V361" s="312"/>
      <c r="W361" s="312"/>
      <c r="X361" s="312"/>
      <c r="Y361" s="312"/>
      <c r="Z361" s="312"/>
      <c r="AA361" s="312"/>
      <c r="AB361" s="312"/>
      <c r="AC361" s="312"/>
      <c r="AD361" s="312"/>
    </row>
    <row r="362" customFormat="false" ht="11.25" hidden="false" customHeight="false" outlineLevel="0" collapsed="false">
      <c r="C362" s="312"/>
      <c r="D362" s="312"/>
      <c r="E362" s="312"/>
      <c r="F362" s="312"/>
      <c r="G362" s="312"/>
      <c r="H362" s="312"/>
      <c r="I362" s="312"/>
      <c r="J362" s="312"/>
      <c r="K362" s="312"/>
      <c r="L362" s="312"/>
      <c r="M362" s="312"/>
      <c r="N362" s="312"/>
      <c r="O362" s="312"/>
      <c r="P362" s="312"/>
      <c r="Q362" s="312"/>
      <c r="R362" s="312"/>
      <c r="S362" s="312"/>
      <c r="T362" s="312"/>
      <c r="U362" s="312"/>
      <c r="V362" s="312"/>
      <c r="W362" s="312"/>
      <c r="X362" s="312"/>
      <c r="Y362" s="312"/>
      <c r="Z362" s="312"/>
      <c r="AA362" s="312"/>
      <c r="AB362" s="312"/>
      <c r="AC362" s="312"/>
      <c r="AD362" s="312"/>
    </row>
    <row r="363" customFormat="false" ht="11.25" hidden="false" customHeight="false" outlineLevel="0" collapsed="false">
      <c r="C363" s="312"/>
      <c r="D363" s="312"/>
      <c r="E363" s="312"/>
      <c r="F363" s="312"/>
      <c r="G363" s="312"/>
      <c r="H363" s="312"/>
      <c r="I363" s="312"/>
      <c r="J363" s="312"/>
      <c r="K363" s="312"/>
      <c r="L363" s="312"/>
      <c r="M363" s="312"/>
      <c r="N363" s="312"/>
      <c r="O363" s="312"/>
      <c r="P363" s="312"/>
      <c r="Q363" s="312"/>
      <c r="R363" s="312"/>
      <c r="S363" s="312"/>
      <c r="T363" s="312"/>
      <c r="U363" s="312"/>
      <c r="V363" s="312"/>
      <c r="W363" s="312"/>
      <c r="X363" s="312"/>
      <c r="Y363" s="312"/>
      <c r="Z363" s="312"/>
      <c r="AA363" s="312"/>
      <c r="AB363" s="312"/>
      <c r="AC363" s="312"/>
      <c r="AD363" s="312"/>
    </row>
    <row r="364" customFormat="false" ht="11.25" hidden="false" customHeight="false" outlineLevel="0" collapsed="false">
      <c r="C364" s="312"/>
      <c r="D364" s="312"/>
      <c r="E364" s="312"/>
      <c r="F364" s="312"/>
      <c r="G364" s="312"/>
      <c r="H364" s="312"/>
      <c r="I364" s="312"/>
      <c r="J364" s="312"/>
      <c r="K364" s="312"/>
      <c r="L364" s="312"/>
      <c r="M364" s="312"/>
      <c r="N364" s="312"/>
      <c r="O364" s="312"/>
      <c r="P364" s="312"/>
      <c r="Q364" s="312"/>
      <c r="R364" s="312"/>
      <c r="S364" s="312"/>
      <c r="T364" s="312"/>
      <c r="U364" s="312"/>
      <c r="V364" s="312"/>
      <c r="W364" s="312"/>
      <c r="X364" s="312"/>
      <c r="Y364" s="312"/>
      <c r="Z364" s="312"/>
      <c r="AA364" s="312"/>
      <c r="AB364" s="312"/>
      <c r="AC364" s="312"/>
      <c r="AD364" s="312"/>
    </row>
    <row r="365" customFormat="false" ht="11.25" hidden="false" customHeight="false" outlineLevel="0" collapsed="false">
      <c r="C365" s="312"/>
      <c r="D365" s="312"/>
      <c r="E365" s="312"/>
      <c r="F365" s="312"/>
      <c r="G365" s="312"/>
      <c r="H365" s="312"/>
      <c r="I365" s="312"/>
      <c r="J365" s="312"/>
      <c r="K365" s="312"/>
      <c r="L365" s="312"/>
      <c r="M365" s="312"/>
      <c r="N365" s="312"/>
      <c r="O365" s="312"/>
      <c r="P365" s="312"/>
      <c r="Q365" s="312"/>
      <c r="R365" s="312"/>
      <c r="S365" s="312"/>
      <c r="T365" s="312"/>
      <c r="U365" s="312"/>
      <c r="V365" s="312"/>
      <c r="W365" s="312"/>
      <c r="X365" s="312"/>
      <c r="Y365" s="312"/>
      <c r="Z365" s="312"/>
      <c r="AA365" s="312"/>
      <c r="AB365" s="312"/>
      <c r="AC365" s="312"/>
      <c r="AD365" s="312"/>
    </row>
    <row r="366" customFormat="false" ht="11.25" hidden="false" customHeight="false" outlineLevel="0" collapsed="false">
      <c r="C366" s="312"/>
      <c r="D366" s="312"/>
      <c r="E366" s="312"/>
      <c r="F366" s="312"/>
      <c r="G366" s="312"/>
      <c r="H366" s="312"/>
      <c r="I366" s="312"/>
      <c r="J366" s="312"/>
      <c r="K366" s="312"/>
      <c r="L366" s="312"/>
      <c r="M366" s="312"/>
      <c r="N366" s="312"/>
      <c r="O366" s="312"/>
      <c r="P366" s="312"/>
      <c r="Q366" s="312"/>
      <c r="R366" s="312"/>
      <c r="S366" s="312"/>
      <c r="T366" s="312"/>
      <c r="U366" s="312"/>
      <c r="V366" s="312"/>
      <c r="W366" s="312"/>
      <c r="X366" s="312"/>
      <c r="Y366" s="312"/>
      <c r="Z366" s="312"/>
      <c r="AA366" s="312"/>
      <c r="AB366" s="312"/>
      <c r="AC366" s="312"/>
      <c r="AD366" s="312"/>
    </row>
    <row r="367" customFormat="false" ht="11.25" hidden="false" customHeight="false" outlineLevel="0" collapsed="false">
      <c r="C367" s="312"/>
      <c r="D367" s="312"/>
      <c r="E367" s="312"/>
      <c r="F367" s="312"/>
      <c r="G367" s="312"/>
      <c r="H367" s="312"/>
      <c r="I367" s="312"/>
      <c r="J367" s="312"/>
      <c r="K367" s="312"/>
      <c r="L367" s="312"/>
      <c r="M367" s="312"/>
      <c r="N367" s="312"/>
      <c r="O367" s="312"/>
      <c r="P367" s="312"/>
      <c r="Q367" s="312"/>
      <c r="R367" s="312"/>
      <c r="S367" s="312"/>
      <c r="T367" s="312"/>
      <c r="U367" s="312"/>
      <c r="V367" s="312"/>
      <c r="W367" s="312"/>
      <c r="X367" s="312"/>
      <c r="Y367" s="312"/>
      <c r="Z367" s="312"/>
      <c r="AA367" s="312"/>
      <c r="AB367" s="312"/>
      <c r="AC367" s="312"/>
      <c r="AD367" s="312"/>
    </row>
    <row r="368" customFormat="false" ht="11.25" hidden="false" customHeight="false" outlineLevel="0" collapsed="false">
      <c r="C368" s="312"/>
      <c r="D368" s="312"/>
      <c r="E368" s="312"/>
      <c r="F368" s="312"/>
      <c r="G368" s="312"/>
      <c r="H368" s="312"/>
      <c r="I368" s="312"/>
      <c r="J368" s="312"/>
      <c r="K368" s="312"/>
      <c r="L368" s="312"/>
      <c r="M368" s="312"/>
      <c r="N368" s="312"/>
      <c r="O368" s="312"/>
      <c r="P368" s="312"/>
      <c r="Q368" s="312"/>
      <c r="R368" s="312"/>
      <c r="S368" s="312"/>
      <c r="T368" s="312"/>
      <c r="U368" s="312"/>
      <c r="V368" s="312"/>
      <c r="W368" s="312"/>
      <c r="X368" s="312"/>
      <c r="Y368" s="312"/>
      <c r="Z368" s="312"/>
      <c r="AA368" s="312"/>
      <c r="AB368" s="312"/>
      <c r="AC368" s="312"/>
      <c r="AD368" s="312"/>
    </row>
    <row r="369" customFormat="false" ht="11.25" hidden="false" customHeight="false" outlineLevel="0" collapsed="false">
      <c r="C369" s="312"/>
      <c r="D369" s="312"/>
      <c r="E369" s="312"/>
      <c r="F369" s="312"/>
      <c r="G369" s="312"/>
      <c r="H369" s="312"/>
      <c r="I369" s="312"/>
      <c r="J369" s="312"/>
      <c r="K369" s="312"/>
      <c r="L369" s="312"/>
      <c r="M369" s="312"/>
      <c r="N369" s="312"/>
      <c r="O369" s="312"/>
      <c r="P369" s="312"/>
      <c r="Q369" s="312"/>
      <c r="R369" s="312"/>
      <c r="S369" s="312"/>
      <c r="T369" s="312"/>
      <c r="U369" s="312"/>
      <c r="V369" s="312"/>
      <c r="W369" s="312"/>
      <c r="X369" s="312"/>
      <c r="Y369" s="312"/>
      <c r="Z369" s="312"/>
      <c r="AA369" s="312"/>
      <c r="AB369" s="312"/>
      <c r="AC369" s="312"/>
      <c r="AD369" s="312"/>
    </row>
    <row r="370" customFormat="false" ht="11.25" hidden="false" customHeight="false" outlineLevel="0" collapsed="false">
      <c r="C370" s="312"/>
      <c r="D370" s="312"/>
      <c r="E370" s="312"/>
      <c r="F370" s="312"/>
      <c r="G370" s="312"/>
      <c r="H370" s="312"/>
      <c r="I370" s="312"/>
      <c r="J370" s="312"/>
      <c r="K370" s="312"/>
      <c r="L370" s="312"/>
      <c r="M370" s="312"/>
      <c r="N370" s="312"/>
      <c r="O370" s="312"/>
      <c r="P370" s="312"/>
      <c r="Q370" s="312"/>
      <c r="R370" s="312"/>
      <c r="S370" s="312"/>
      <c r="T370" s="312"/>
      <c r="U370" s="312"/>
      <c r="V370" s="312"/>
      <c r="W370" s="312"/>
      <c r="X370" s="312"/>
      <c r="Y370" s="312"/>
      <c r="Z370" s="312"/>
      <c r="AA370" s="312"/>
      <c r="AB370" s="312"/>
      <c r="AC370" s="312"/>
      <c r="AD370" s="312"/>
    </row>
    <row r="371" customFormat="false" ht="11.25" hidden="false" customHeight="false" outlineLevel="0" collapsed="false">
      <c r="C371" s="312"/>
      <c r="D371" s="312"/>
      <c r="E371" s="312"/>
      <c r="F371" s="312"/>
      <c r="G371" s="312"/>
      <c r="H371" s="312"/>
      <c r="I371" s="312"/>
      <c r="J371" s="312"/>
      <c r="K371" s="312"/>
      <c r="L371" s="312"/>
      <c r="M371" s="312"/>
      <c r="N371" s="312"/>
      <c r="O371" s="312"/>
      <c r="P371" s="312"/>
      <c r="Q371" s="312"/>
      <c r="R371" s="312"/>
      <c r="S371" s="312"/>
      <c r="T371" s="312"/>
      <c r="U371" s="312"/>
      <c r="V371" s="312"/>
      <c r="W371" s="312"/>
      <c r="X371" s="312"/>
      <c r="Y371" s="312"/>
      <c r="Z371" s="312"/>
      <c r="AA371" s="312"/>
      <c r="AB371" s="312"/>
      <c r="AC371" s="312"/>
      <c r="AD371" s="312"/>
    </row>
    <row r="372" customFormat="false" ht="11.25" hidden="false" customHeight="false" outlineLevel="0" collapsed="false">
      <c r="C372" s="312"/>
      <c r="D372" s="312"/>
      <c r="E372" s="312"/>
      <c r="F372" s="312"/>
      <c r="G372" s="312"/>
      <c r="H372" s="312"/>
      <c r="I372" s="312"/>
      <c r="J372" s="312"/>
      <c r="K372" s="312"/>
      <c r="L372" s="312"/>
      <c r="M372" s="312"/>
      <c r="N372" s="312"/>
      <c r="O372" s="312"/>
      <c r="P372" s="312"/>
      <c r="Q372" s="312"/>
      <c r="R372" s="312"/>
      <c r="S372" s="312"/>
      <c r="T372" s="312"/>
      <c r="U372" s="312"/>
      <c r="V372" s="312"/>
      <c r="W372" s="312"/>
      <c r="X372" s="312"/>
      <c r="Y372" s="312"/>
      <c r="Z372" s="312"/>
      <c r="AA372" s="312"/>
      <c r="AB372" s="312"/>
      <c r="AC372" s="312"/>
      <c r="AD372" s="312"/>
    </row>
    <row r="373" customFormat="false" ht="11.25" hidden="false" customHeight="false" outlineLevel="0" collapsed="false">
      <c r="C373" s="312"/>
      <c r="D373" s="312"/>
      <c r="E373" s="312"/>
      <c r="F373" s="312"/>
      <c r="G373" s="312"/>
      <c r="H373" s="312"/>
      <c r="I373" s="312"/>
      <c r="J373" s="312"/>
      <c r="K373" s="312"/>
      <c r="L373" s="312"/>
      <c r="M373" s="312"/>
      <c r="N373" s="312"/>
      <c r="O373" s="312"/>
      <c r="P373" s="312"/>
      <c r="Q373" s="312"/>
      <c r="R373" s="312"/>
      <c r="S373" s="312"/>
      <c r="T373" s="312"/>
      <c r="U373" s="312"/>
      <c r="V373" s="312"/>
      <c r="W373" s="312"/>
      <c r="X373" s="312"/>
      <c r="Y373" s="312"/>
      <c r="Z373" s="312"/>
      <c r="AA373" s="312"/>
      <c r="AB373" s="312"/>
      <c r="AC373" s="312"/>
      <c r="AD373" s="312"/>
    </row>
    <row r="374" customFormat="false" ht="11.25" hidden="false" customHeight="false" outlineLevel="0" collapsed="false">
      <c r="C374" s="312"/>
      <c r="D374" s="312"/>
      <c r="E374" s="312"/>
      <c r="F374" s="312"/>
      <c r="G374" s="312"/>
      <c r="H374" s="312"/>
      <c r="I374" s="312"/>
      <c r="J374" s="312"/>
      <c r="K374" s="312"/>
      <c r="L374" s="312"/>
      <c r="M374" s="312"/>
      <c r="N374" s="312"/>
      <c r="O374" s="312"/>
      <c r="P374" s="312"/>
      <c r="Q374" s="312"/>
      <c r="R374" s="312"/>
      <c r="S374" s="312"/>
      <c r="T374" s="312"/>
      <c r="U374" s="312"/>
      <c r="V374" s="312"/>
      <c r="W374" s="312"/>
      <c r="X374" s="312"/>
      <c r="Y374" s="312"/>
      <c r="Z374" s="312"/>
      <c r="AA374" s="312"/>
      <c r="AB374" s="312"/>
      <c r="AC374" s="312"/>
      <c r="AD374" s="312"/>
    </row>
    <row r="375" customFormat="false" ht="11.25" hidden="false" customHeight="false" outlineLevel="0" collapsed="false">
      <c r="C375" s="312"/>
      <c r="D375" s="312"/>
      <c r="E375" s="312"/>
      <c r="F375" s="312"/>
      <c r="G375" s="312"/>
      <c r="H375" s="312"/>
      <c r="I375" s="312"/>
      <c r="J375" s="312"/>
      <c r="K375" s="312"/>
      <c r="L375" s="312"/>
      <c r="M375" s="312"/>
      <c r="N375" s="312"/>
      <c r="O375" s="312"/>
      <c r="P375" s="312"/>
      <c r="Q375" s="312"/>
      <c r="R375" s="312"/>
      <c r="S375" s="312"/>
      <c r="T375" s="312"/>
      <c r="U375" s="312"/>
      <c r="V375" s="312"/>
      <c r="W375" s="312"/>
      <c r="X375" s="312"/>
      <c r="Y375" s="312"/>
      <c r="Z375" s="312"/>
      <c r="AA375" s="312"/>
      <c r="AB375" s="312"/>
      <c r="AC375" s="312"/>
      <c r="AD375" s="312"/>
    </row>
    <row r="376" customFormat="false" ht="11.25" hidden="false" customHeight="false" outlineLevel="0" collapsed="false">
      <c r="C376" s="312"/>
      <c r="D376" s="312"/>
      <c r="E376" s="312"/>
      <c r="F376" s="312"/>
      <c r="G376" s="312"/>
      <c r="H376" s="312"/>
      <c r="I376" s="312"/>
      <c r="J376" s="312"/>
      <c r="K376" s="312"/>
      <c r="L376" s="312"/>
      <c r="M376" s="312"/>
      <c r="N376" s="312"/>
      <c r="O376" s="312"/>
      <c r="P376" s="312"/>
      <c r="Q376" s="312"/>
      <c r="R376" s="312"/>
      <c r="S376" s="312"/>
      <c r="T376" s="312"/>
      <c r="U376" s="312"/>
      <c r="V376" s="312"/>
      <c r="W376" s="312"/>
      <c r="X376" s="312"/>
      <c r="Y376" s="312"/>
      <c r="Z376" s="312"/>
      <c r="AA376" s="312"/>
      <c r="AB376" s="312"/>
      <c r="AC376" s="312"/>
      <c r="AD376" s="312"/>
    </row>
    <row r="377" customFormat="false" ht="11.25" hidden="false" customHeight="false" outlineLevel="0" collapsed="false">
      <c r="C377" s="312"/>
      <c r="D377" s="312"/>
      <c r="E377" s="312"/>
      <c r="F377" s="312"/>
      <c r="G377" s="312"/>
      <c r="H377" s="312"/>
      <c r="I377" s="312"/>
      <c r="J377" s="312"/>
      <c r="K377" s="312"/>
      <c r="L377" s="312"/>
      <c r="M377" s="312"/>
      <c r="N377" s="312"/>
      <c r="O377" s="312"/>
      <c r="P377" s="312"/>
      <c r="Q377" s="312"/>
      <c r="R377" s="312"/>
      <c r="S377" s="312"/>
      <c r="T377" s="312"/>
      <c r="U377" s="312"/>
      <c r="V377" s="312"/>
      <c r="W377" s="312"/>
      <c r="X377" s="312"/>
      <c r="Y377" s="312"/>
      <c r="Z377" s="312"/>
      <c r="AA377" s="312"/>
      <c r="AB377" s="312"/>
      <c r="AC377" s="312"/>
      <c r="AD377" s="312"/>
    </row>
    <row r="378" customFormat="false" ht="11.25" hidden="false" customHeight="false" outlineLevel="0" collapsed="false">
      <c r="C378" s="312"/>
      <c r="D378" s="312"/>
      <c r="E378" s="312"/>
      <c r="F378" s="312"/>
      <c r="G378" s="312"/>
      <c r="H378" s="312"/>
      <c r="I378" s="312"/>
      <c r="J378" s="312"/>
      <c r="K378" s="312"/>
      <c r="L378" s="312"/>
      <c r="M378" s="312"/>
      <c r="N378" s="312"/>
      <c r="O378" s="312"/>
      <c r="P378" s="312"/>
      <c r="Q378" s="312"/>
      <c r="R378" s="312"/>
      <c r="S378" s="312"/>
      <c r="T378" s="312"/>
      <c r="U378" s="312"/>
      <c r="V378" s="312"/>
      <c r="W378" s="312"/>
      <c r="X378" s="312"/>
      <c r="Y378" s="312"/>
      <c r="Z378" s="312"/>
      <c r="AA378" s="312"/>
      <c r="AB378" s="312"/>
      <c r="AC378" s="312"/>
      <c r="AD378" s="312"/>
    </row>
    <row r="379" customFormat="false" ht="11.25" hidden="false" customHeight="false" outlineLevel="0" collapsed="false">
      <c r="C379" s="312"/>
      <c r="D379" s="312"/>
      <c r="E379" s="312"/>
      <c r="F379" s="312"/>
      <c r="G379" s="312"/>
      <c r="H379" s="312"/>
      <c r="I379" s="312"/>
      <c r="J379" s="312"/>
      <c r="K379" s="312"/>
      <c r="L379" s="312"/>
      <c r="M379" s="312"/>
      <c r="N379" s="312"/>
      <c r="O379" s="312"/>
      <c r="P379" s="312"/>
      <c r="Q379" s="312"/>
      <c r="R379" s="312"/>
      <c r="S379" s="312"/>
      <c r="T379" s="312"/>
      <c r="U379" s="312"/>
      <c r="V379" s="312"/>
      <c r="W379" s="312"/>
      <c r="X379" s="312"/>
      <c r="Y379" s="312"/>
      <c r="Z379" s="312"/>
      <c r="AA379" s="312"/>
      <c r="AB379" s="312"/>
      <c r="AC379" s="312"/>
      <c r="AD379" s="312"/>
    </row>
    <row r="380" customFormat="false" ht="11.25" hidden="false" customHeight="false" outlineLevel="0" collapsed="false">
      <c r="C380" s="312"/>
      <c r="D380" s="312"/>
      <c r="E380" s="312"/>
      <c r="F380" s="312"/>
      <c r="G380" s="312"/>
      <c r="H380" s="312"/>
      <c r="I380" s="312"/>
      <c r="J380" s="312"/>
      <c r="K380" s="312"/>
      <c r="L380" s="312"/>
      <c r="M380" s="312"/>
      <c r="N380" s="312"/>
      <c r="O380" s="312"/>
      <c r="P380" s="312"/>
      <c r="Q380" s="312"/>
      <c r="R380" s="312"/>
      <c r="S380" s="312"/>
      <c r="T380" s="312"/>
      <c r="U380" s="312"/>
      <c r="V380" s="312"/>
      <c r="W380" s="312"/>
      <c r="X380" s="312"/>
      <c r="Y380" s="312"/>
      <c r="Z380" s="312"/>
      <c r="AA380" s="312"/>
      <c r="AB380" s="312"/>
      <c r="AC380" s="312"/>
      <c r="AD380" s="312"/>
    </row>
    <row r="381" customFormat="false" ht="11.25" hidden="false" customHeight="false" outlineLevel="0" collapsed="false">
      <c r="C381" s="312"/>
      <c r="D381" s="312"/>
      <c r="E381" s="312"/>
      <c r="F381" s="312"/>
      <c r="G381" s="312"/>
      <c r="H381" s="312"/>
      <c r="I381" s="312"/>
      <c r="J381" s="312"/>
      <c r="K381" s="312"/>
      <c r="L381" s="312"/>
      <c r="M381" s="312"/>
      <c r="N381" s="312"/>
      <c r="O381" s="312"/>
      <c r="P381" s="312"/>
      <c r="Q381" s="312"/>
      <c r="R381" s="312"/>
      <c r="S381" s="312"/>
      <c r="T381" s="312"/>
      <c r="U381" s="312"/>
      <c r="V381" s="312"/>
      <c r="W381" s="312"/>
      <c r="X381" s="312"/>
      <c r="Y381" s="312"/>
      <c r="Z381" s="312"/>
      <c r="AA381" s="312"/>
      <c r="AB381" s="312"/>
      <c r="AC381" s="312"/>
      <c r="AD381" s="312"/>
    </row>
    <row r="382" customFormat="false" ht="11.25" hidden="false" customHeight="false" outlineLevel="0" collapsed="false">
      <c r="C382" s="312"/>
      <c r="D382" s="312"/>
      <c r="E382" s="312"/>
      <c r="F382" s="312"/>
      <c r="G382" s="312"/>
      <c r="H382" s="312"/>
      <c r="I382" s="312"/>
      <c r="J382" s="312"/>
      <c r="K382" s="312"/>
      <c r="L382" s="312"/>
      <c r="M382" s="312"/>
      <c r="N382" s="312"/>
      <c r="O382" s="312"/>
      <c r="P382" s="312"/>
      <c r="Q382" s="312"/>
      <c r="R382" s="312"/>
      <c r="S382" s="312"/>
      <c r="T382" s="312"/>
      <c r="U382" s="312"/>
      <c r="V382" s="312"/>
      <c r="W382" s="312"/>
      <c r="X382" s="312"/>
      <c r="Y382" s="312"/>
      <c r="Z382" s="312"/>
      <c r="AA382" s="312"/>
      <c r="AB382" s="312"/>
      <c r="AC382" s="312"/>
      <c r="AD382" s="312"/>
    </row>
    <row r="383" customFormat="false" ht="11.25" hidden="false" customHeight="false" outlineLevel="0" collapsed="false"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R383" s="312"/>
      <c r="S383" s="312"/>
      <c r="T383" s="312"/>
      <c r="U383" s="312"/>
      <c r="V383" s="312"/>
      <c r="W383" s="312"/>
      <c r="X383" s="312"/>
      <c r="Y383" s="312"/>
      <c r="Z383" s="312"/>
      <c r="AA383" s="312"/>
      <c r="AB383" s="312"/>
      <c r="AC383" s="312"/>
      <c r="AD383" s="312"/>
    </row>
    <row r="384" customFormat="false" ht="11.25" hidden="false" customHeight="false" outlineLevel="0" collapsed="false">
      <c r="C384" s="312"/>
      <c r="D384" s="312"/>
      <c r="E384" s="312"/>
      <c r="F384" s="312"/>
      <c r="G384" s="312"/>
      <c r="H384" s="312"/>
      <c r="I384" s="312"/>
      <c r="J384" s="312"/>
      <c r="K384" s="312"/>
      <c r="L384" s="312"/>
      <c r="M384" s="312"/>
      <c r="N384" s="312"/>
      <c r="O384" s="312"/>
      <c r="P384" s="312"/>
      <c r="Q384" s="312"/>
      <c r="R384" s="312"/>
      <c r="S384" s="312"/>
      <c r="T384" s="312"/>
      <c r="U384" s="312"/>
      <c r="V384" s="312"/>
      <c r="W384" s="312"/>
      <c r="X384" s="312"/>
      <c r="Y384" s="312"/>
      <c r="Z384" s="312"/>
      <c r="AA384" s="312"/>
      <c r="AB384" s="312"/>
      <c r="AC384" s="312"/>
      <c r="AD384" s="312"/>
    </row>
    <row r="385" customFormat="false" ht="11.25" hidden="false" customHeight="false" outlineLevel="0" collapsed="false">
      <c r="C385" s="312"/>
      <c r="D385" s="312"/>
      <c r="E385" s="312"/>
      <c r="F385" s="312"/>
      <c r="G385" s="312"/>
      <c r="H385" s="312"/>
      <c r="I385" s="312"/>
      <c r="J385" s="312"/>
      <c r="K385" s="312"/>
      <c r="L385" s="312"/>
      <c r="M385" s="312"/>
      <c r="N385" s="312"/>
      <c r="O385" s="312"/>
      <c r="P385" s="312"/>
      <c r="Q385" s="312"/>
      <c r="R385" s="312"/>
      <c r="S385" s="312"/>
      <c r="T385" s="312"/>
      <c r="U385" s="312"/>
      <c r="V385" s="312"/>
      <c r="W385" s="312"/>
      <c r="X385" s="312"/>
      <c r="Y385" s="312"/>
      <c r="Z385" s="312"/>
      <c r="AA385" s="312"/>
      <c r="AB385" s="312"/>
      <c r="AC385" s="312"/>
      <c r="AD385" s="312"/>
    </row>
    <row r="386" customFormat="false" ht="11.25" hidden="false" customHeight="false" outlineLevel="0" collapsed="false">
      <c r="C386" s="312"/>
      <c r="D386" s="312"/>
      <c r="E386" s="312"/>
      <c r="F386" s="312"/>
      <c r="G386" s="312"/>
      <c r="H386" s="312"/>
      <c r="I386" s="312"/>
      <c r="J386" s="312"/>
      <c r="K386" s="312"/>
      <c r="L386" s="312"/>
      <c r="M386" s="312"/>
      <c r="N386" s="312"/>
      <c r="O386" s="312"/>
      <c r="P386" s="312"/>
      <c r="Q386" s="312"/>
      <c r="R386" s="312"/>
      <c r="S386" s="312"/>
      <c r="T386" s="312"/>
      <c r="U386" s="312"/>
      <c r="V386" s="312"/>
      <c r="W386" s="312"/>
      <c r="X386" s="312"/>
      <c r="Y386" s="312"/>
      <c r="Z386" s="312"/>
      <c r="AA386" s="312"/>
      <c r="AB386" s="312"/>
      <c r="AC386" s="312"/>
      <c r="AD386" s="312"/>
    </row>
    <row r="387" customFormat="false" ht="11.25" hidden="false" customHeight="false" outlineLevel="0" collapsed="false">
      <c r="C387" s="312"/>
      <c r="D387" s="312"/>
      <c r="E387" s="312"/>
      <c r="F387" s="312"/>
      <c r="G387" s="312"/>
      <c r="H387" s="312"/>
      <c r="I387" s="312"/>
      <c r="J387" s="312"/>
      <c r="K387" s="312"/>
      <c r="L387" s="312"/>
      <c r="M387" s="312"/>
      <c r="N387" s="312"/>
      <c r="O387" s="312"/>
      <c r="P387" s="312"/>
      <c r="Q387" s="312"/>
      <c r="R387" s="312"/>
      <c r="S387" s="312"/>
      <c r="T387" s="312"/>
      <c r="U387" s="312"/>
      <c r="V387" s="312"/>
      <c r="W387" s="312"/>
      <c r="X387" s="312"/>
      <c r="Y387" s="312"/>
      <c r="Z387" s="312"/>
      <c r="AA387" s="312"/>
      <c r="AB387" s="312"/>
      <c r="AC387" s="312"/>
      <c r="AD387" s="312"/>
    </row>
    <row r="388" customFormat="false" ht="11.25" hidden="false" customHeight="false" outlineLevel="0" collapsed="false">
      <c r="C388" s="312"/>
      <c r="D388" s="312"/>
      <c r="E388" s="312"/>
      <c r="F388" s="312"/>
      <c r="G388" s="312"/>
      <c r="H388" s="312"/>
      <c r="I388" s="312"/>
      <c r="J388" s="312"/>
      <c r="K388" s="312"/>
      <c r="L388" s="312"/>
      <c r="M388" s="312"/>
      <c r="N388" s="312"/>
      <c r="O388" s="312"/>
      <c r="P388" s="312"/>
      <c r="Q388" s="312"/>
      <c r="R388" s="312"/>
      <c r="S388" s="312"/>
      <c r="T388" s="312"/>
      <c r="U388" s="312"/>
      <c r="V388" s="312"/>
      <c r="W388" s="312"/>
      <c r="X388" s="312"/>
      <c r="Y388" s="312"/>
      <c r="Z388" s="312"/>
      <c r="AA388" s="312"/>
      <c r="AB388" s="312"/>
      <c r="AC388" s="312"/>
      <c r="AD388" s="312"/>
    </row>
    <row r="389" customFormat="false" ht="11.25" hidden="false" customHeight="false" outlineLevel="0" collapsed="false">
      <c r="C389" s="312"/>
      <c r="D389" s="312"/>
      <c r="E389" s="312"/>
      <c r="F389" s="312"/>
      <c r="G389" s="312"/>
      <c r="H389" s="312"/>
      <c r="I389" s="312"/>
      <c r="J389" s="312"/>
      <c r="K389" s="312"/>
      <c r="L389" s="312"/>
      <c r="M389" s="312"/>
      <c r="N389" s="312"/>
      <c r="O389" s="312"/>
      <c r="P389" s="312"/>
      <c r="Q389" s="312"/>
      <c r="R389" s="312"/>
      <c r="S389" s="312"/>
      <c r="T389" s="312"/>
      <c r="U389" s="312"/>
      <c r="V389" s="312"/>
      <c r="W389" s="312"/>
      <c r="X389" s="312"/>
      <c r="Y389" s="312"/>
      <c r="Z389" s="312"/>
      <c r="AA389" s="312"/>
      <c r="AB389" s="312"/>
      <c r="AC389" s="312"/>
      <c r="AD389" s="312"/>
    </row>
    <row r="390" customFormat="false" ht="11.25" hidden="false" customHeight="false" outlineLevel="0" collapsed="false">
      <c r="C390" s="312"/>
      <c r="D390" s="312"/>
      <c r="E390" s="312"/>
      <c r="F390" s="312"/>
      <c r="G390" s="312"/>
      <c r="H390" s="312"/>
      <c r="I390" s="312"/>
      <c r="J390" s="312"/>
      <c r="K390" s="312"/>
      <c r="L390" s="312"/>
      <c r="M390" s="312"/>
      <c r="N390" s="312"/>
      <c r="O390" s="312"/>
      <c r="P390" s="312"/>
      <c r="Q390" s="312"/>
      <c r="R390" s="312"/>
      <c r="S390" s="312"/>
      <c r="T390" s="312"/>
      <c r="U390" s="312"/>
      <c r="V390" s="312"/>
      <c r="W390" s="312"/>
      <c r="X390" s="312"/>
      <c r="Y390" s="312"/>
      <c r="Z390" s="312"/>
      <c r="AA390" s="312"/>
      <c r="AB390" s="312"/>
      <c r="AC390" s="312"/>
      <c r="AD390" s="312"/>
    </row>
    <row r="391" customFormat="false" ht="11.25" hidden="false" customHeight="false" outlineLevel="0" collapsed="false">
      <c r="C391" s="312"/>
      <c r="D391" s="312"/>
      <c r="E391" s="312"/>
      <c r="F391" s="312"/>
      <c r="G391" s="312"/>
      <c r="H391" s="312"/>
      <c r="I391" s="312"/>
      <c r="J391" s="312"/>
      <c r="K391" s="312"/>
      <c r="L391" s="312"/>
      <c r="M391" s="312"/>
      <c r="N391" s="312"/>
      <c r="O391" s="312"/>
      <c r="P391" s="312"/>
      <c r="Q391" s="312"/>
      <c r="R391" s="312"/>
      <c r="S391" s="312"/>
      <c r="T391" s="312"/>
      <c r="U391" s="312"/>
      <c r="V391" s="312"/>
      <c r="W391" s="312"/>
      <c r="X391" s="312"/>
      <c r="Y391" s="312"/>
      <c r="Z391" s="312"/>
      <c r="AA391" s="312"/>
      <c r="AB391" s="312"/>
      <c r="AC391" s="312"/>
      <c r="AD391" s="312"/>
    </row>
    <row r="392" customFormat="false" ht="11.25" hidden="false" customHeight="false" outlineLevel="0" collapsed="false">
      <c r="C392" s="312"/>
      <c r="D392" s="312"/>
      <c r="E392" s="312"/>
      <c r="F392" s="312"/>
      <c r="G392" s="312"/>
      <c r="H392" s="312"/>
      <c r="I392" s="312"/>
      <c r="J392" s="312"/>
      <c r="K392" s="312"/>
      <c r="L392" s="312"/>
      <c r="M392" s="312"/>
      <c r="N392" s="312"/>
      <c r="O392" s="312"/>
      <c r="P392" s="312"/>
      <c r="Q392" s="312"/>
      <c r="R392" s="312"/>
      <c r="S392" s="312"/>
      <c r="T392" s="312"/>
      <c r="U392" s="312"/>
      <c r="V392" s="312"/>
      <c r="W392" s="312"/>
      <c r="X392" s="312"/>
      <c r="Y392" s="312"/>
      <c r="Z392" s="312"/>
      <c r="AA392" s="312"/>
      <c r="AB392" s="312"/>
      <c r="AC392" s="312"/>
      <c r="AD392" s="312"/>
    </row>
    <row r="393" customFormat="false" ht="11.25" hidden="false" customHeight="false" outlineLevel="0" collapsed="false">
      <c r="C393" s="312"/>
      <c r="D393" s="312"/>
      <c r="E393" s="312"/>
      <c r="F393" s="312"/>
      <c r="G393" s="312"/>
      <c r="H393" s="312"/>
      <c r="I393" s="312"/>
      <c r="J393" s="312"/>
      <c r="K393" s="312"/>
      <c r="L393" s="312"/>
      <c r="M393" s="312"/>
      <c r="N393" s="312"/>
      <c r="O393" s="312"/>
      <c r="P393" s="312"/>
      <c r="Q393" s="312"/>
      <c r="R393" s="312"/>
      <c r="S393" s="312"/>
      <c r="T393" s="312"/>
      <c r="U393" s="312"/>
      <c r="V393" s="312"/>
      <c r="W393" s="312"/>
      <c r="X393" s="312"/>
      <c r="Y393" s="312"/>
      <c r="Z393" s="312"/>
      <c r="AA393" s="312"/>
      <c r="AB393" s="312"/>
      <c r="AC393" s="312"/>
      <c r="AD393" s="312"/>
    </row>
    <row r="394" customFormat="false" ht="11.25" hidden="false" customHeight="false" outlineLevel="0" collapsed="false">
      <c r="C394" s="312"/>
      <c r="D394" s="312"/>
      <c r="E394" s="312"/>
      <c r="F394" s="312"/>
      <c r="G394" s="312"/>
      <c r="H394" s="312"/>
      <c r="I394" s="312"/>
      <c r="J394" s="312"/>
      <c r="K394" s="312"/>
      <c r="L394" s="312"/>
      <c r="M394" s="312"/>
      <c r="N394" s="312"/>
      <c r="O394" s="312"/>
      <c r="P394" s="312"/>
      <c r="Q394" s="312"/>
      <c r="R394" s="312"/>
      <c r="S394" s="312"/>
      <c r="T394" s="312"/>
      <c r="U394" s="312"/>
      <c r="V394" s="312"/>
      <c r="W394" s="312"/>
      <c r="X394" s="312"/>
      <c r="Y394" s="312"/>
      <c r="Z394" s="312"/>
      <c r="AA394" s="312"/>
      <c r="AB394" s="312"/>
      <c r="AC394" s="312"/>
      <c r="AD394" s="312"/>
    </row>
    <row r="395" customFormat="false" ht="11.25" hidden="false" customHeight="false" outlineLevel="0" collapsed="false">
      <c r="C395" s="312"/>
      <c r="D395" s="312"/>
      <c r="E395" s="312"/>
      <c r="F395" s="312"/>
      <c r="G395" s="312"/>
      <c r="H395" s="312"/>
      <c r="I395" s="312"/>
      <c r="J395" s="312"/>
      <c r="K395" s="312"/>
      <c r="L395" s="312"/>
      <c r="M395" s="312"/>
      <c r="N395" s="312"/>
      <c r="O395" s="312"/>
      <c r="P395" s="312"/>
      <c r="Q395" s="312"/>
      <c r="R395" s="312"/>
      <c r="S395" s="312"/>
      <c r="T395" s="312"/>
      <c r="U395" s="312"/>
      <c r="V395" s="312"/>
      <c r="W395" s="312"/>
      <c r="X395" s="312"/>
      <c r="Y395" s="312"/>
      <c r="Z395" s="312"/>
      <c r="AA395" s="312"/>
      <c r="AB395" s="312"/>
      <c r="AC395" s="312"/>
      <c r="AD395" s="312"/>
    </row>
    <row r="396" customFormat="false" ht="11.25" hidden="false" customHeight="false" outlineLevel="0" collapsed="false">
      <c r="C396" s="312"/>
      <c r="D396" s="312"/>
      <c r="E396" s="312"/>
      <c r="F396" s="312"/>
      <c r="G396" s="312"/>
      <c r="H396" s="312"/>
      <c r="I396" s="312"/>
      <c r="J396" s="312"/>
      <c r="K396" s="312"/>
      <c r="L396" s="312"/>
      <c r="M396" s="312"/>
      <c r="N396" s="312"/>
      <c r="O396" s="312"/>
      <c r="P396" s="312"/>
      <c r="Q396" s="312"/>
      <c r="R396" s="312"/>
      <c r="S396" s="312"/>
      <c r="T396" s="312"/>
      <c r="U396" s="312"/>
      <c r="V396" s="312"/>
      <c r="W396" s="312"/>
      <c r="X396" s="312"/>
      <c r="Y396" s="312"/>
      <c r="Z396" s="312"/>
      <c r="AA396" s="312"/>
      <c r="AB396" s="312"/>
      <c r="AC396" s="312"/>
      <c r="AD396" s="312"/>
    </row>
    <row r="397" customFormat="false" ht="11.25" hidden="false" customHeight="false" outlineLevel="0" collapsed="false">
      <c r="C397" s="312"/>
      <c r="D397" s="312"/>
      <c r="E397" s="312"/>
      <c r="F397" s="312"/>
      <c r="G397" s="312"/>
      <c r="H397" s="312"/>
      <c r="I397" s="312"/>
      <c r="J397" s="312"/>
      <c r="K397" s="312"/>
      <c r="L397" s="312"/>
      <c r="M397" s="312"/>
      <c r="N397" s="312"/>
      <c r="O397" s="312"/>
      <c r="P397" s="312"/>
      <c r="Q397" s="312"/>
      <c r="R397" s="312"/>
      <c r="S397" s="312"/>
      <c r="T397" s="312"/>
      <c r="U397" s="312"/>
      <c r="V397" s="312"/>
      <c r="W397" s="312"/>
      <c r="X397" s="312"/>
      <c r="Y397" s="312"/>
      <c r="Z397" s="312"/>
      <c r="AA397" s="312"/>
      <c r="AB397" s="312"/>
      <c r="AC397" s="312"/>
      <c r="AD397" s="312"/>
    </row>
    <row r="398" customFormat="false" ht="11.25" hidden="false" customHeight="false" outlineLevel="0" collapsed="false">
      <c r="C398" s="312"/>
      <c r="D398" s="312"/>
      <c r="E398" s="312"/>
      <c r="F398" s="312"/>
      <c r="G398" s="312"/>
      <c r="H398" s="312"/>
      <c r="I398" s="312"/>
      <c r="J398" s="312"/>
      <c r="K398" s="312"/>
      <c r="L398" s="312"/>
      <c r="M398" s="312"/>
      <c r="N398" s="312"/>
      <c r="O398" s="312"/>
      <c r="P398" s="312"/>
      <c r="Q398" s="312"/>
      <c r="R398" s="312"/>
      <c r="S398" s="312"/>
      <c r="T398" s="312"/>
      <c r="U398" s="312"/>
      <c r="V398" s="312"/>
      <c r="W398" s="312"/>
      <c r="X398" s="312"/>
      <c r="Y398" s="312"/>
      <c r="Z398" s="312"/>
      <c r="AA398" s="312"/>
      <c r="AB398" s="312"/>
      <c r="AC398" s="312"/>
      <c r="AD398" s="312"/>
    </row>
    <row r="399" customFormat="false" ht="11.25" hidden="false" customHeight="false" outlineLevel="0" collapsed="false">
      <c r="C399" s="312"/>
      <c r="D399" s="312"/>
      <c r="E399" s="312"/>
      <c r="F399" s="312"/>
      <c r="G399" s="312"/>
      <c r="H399" s="312"/>
      <c r="I399" s="312"/>
      <c r="J399" s="312"/>
      <c r="K399" s="312"/>
      <c r="L399" s="312"/>
      <c r="M399" s="312"/>
      <c r="N399" s="312"/>
      <c r="O399" s="312"/>
      <c r="P399" s="312"/>
      <c r="Q399" s="312"/>
      <c r="R399" s="312"/>
      <c r="S399" s="312"/>
      <c r="T399" s="312"/>
      <c r="U399" s="312"/>
      <c r="V399" s="312"/>
      <c r="W399" s="312"/>
      <c r="X399" s="312"/>
      <c r="Y399" s="312"/>
      <c r="Z399" s="312"/>
      <c r="AA399" s="312"/>
      <c r="AB399" s="312"/>
      <c r="AC399" s="312"/>
      <c r="AD399" s="312"/>
    </row>
    <row r="400" customFormat="false" ht="11.25" hidden="false" customHeight="false" outlineLevel="0" collapsed="false">
      <c r="C400" s="312"/>
      <c r="D400" s="312"/>
      <c r="E400" s="312"/>
      <c r="F400" s="312"/>
      <c r="G400" s="312"/>
      <c r="H400" s="312"/>
      <c r="I400" s="312"/>
      <c r="J400" s="312"/>
      <c r="K400" s="312"/>
      <c r="L400" s="312"/>
      <c r="M400" s="312"/>
      <c r="N400" s="312"/>
      <c r="O400" s="312"/>
      <c r="P400" s="312"/>
      <c r="Q400" s="312"/>
      <c r="R400" s="312"/>
      <c r="S400" s="312"/>
      <c r="T400" s="312"/>
      <c r="U400" s="312"/>
      <c r="V400" s="312"/>
      <c r="W400" s="312"/>
      <c r="X400" s="312"/>
      <c r="Y400" s="312"/>
      <c r="Z400" s="312"/>
      <c r="AA400" s="312"/>
      <c r="AB400" s="312"/>
      <c r="AC400" s="312"/>
      <c r="AD400" s="312"/>
    </row>
    <row r="401" customFormat="false" ht="11.25" hidden="false" customHeight="false" outlineLevel="0" collapsed="false">
      <c r="C401" s="312"/>
      <c r="D401" s="312"/>
      <c r="E401" s="312"/>
      <c r="F401" s="312"/>
      <c r="G401" s="312"/>
      <c r="H401" s="312"/>
      <c r="I401" s="312"/>
      <c r="J401" s="312"/>
      <c r="K401" s="312"/>
      <c r="L401" s="312"/>
      <c r="M401" s="312"/>
      <c r="N401" s="312"/>
      <c r="O401" s="312"/>
      <c r="P401" s="312"/>
      <c r="Q401" s="312"/>
      <c r="R401" s="312"/>
      <c r="S401" s="312"/>
      <c r="T401" s="312"/>
      <c r="U401" s="312"/>
      <c r="V401" s="312"/>
      <c r="W401" s="312"/>
      <c r="X401" s="312"/>
      <c r="Y401" s="312"/>
      <c r="Z401" s="312"/>
      <c r="AA401" s="312"/>
      <c r="AB401" s="312"/>
      <c r="AC401" s="312"/>
      <c r="AD401" s="312"/>
    </row>
    <row r="402" customFormat="false" ht="11.25" hidden="false" customHeight="false" outlineLevel="0" collapsed="false">
      <c r="C402" s="312"/>
      <c r="D402" s="312"/>
      <c r="E402" s="312"/>
      <c r="F402" s="312"/>
      <c r="G402" s="312"/>
      <c r="H402" s="312"/>
      <c r="I402" s="312"/>
      <c r="J402" s="312"/>
      <c r="K402" s="312"/>
      <c r="L402" s="312"/>
      <c r="M402" s="312"/>
      <c r="N402" s="312"/>
      <c r="O402" s="312"/>
      <c r="P402" s="312"/>
      <c r="Q402" s="312"/>
      <c r="R402" s="312"/>
      <c r="S402" s="312"/>
      <c r="T402" s="312"/>
      <c r="U402" s="312"/>
      <c r="V402" s="312"/>
      <c r="W402" s="312"/>
      <c r="X402" s="312"/>
      <c r="Y402" s="312"/>
      <c r="Z402" s="312"/>
      <c r="AA402" s="312"/>
      <c r="AB402" s="312"/>
      <c r="AC402" s="312"/>
      <c r="AD402" s="312"/>
    </row>
    <row r="403" customFormat="false" ht="11.25" hidden="false" customHeight="false" outlineLevel="0" collapsed="false">
      <c r="C403" s="312"/>
      <c r="D403" s="312"/>
      <c r="E403" s="312"/>
      <c r="F403" s="312"/>
      <c r="G403" s="312"/>
      <c r="H403" s="312"/>
      <c r="I403" s="312"/>
      <c r="J403" s="312"/>
      <c r="K403" s="312"/>
      <c r="L403" s="312"/>
      <c r="M403" s="312"/>
      <c r="N403" s="312"/>
      <c r="O403" s="312"/>
      <c r="P403" s="312"/>
      <c r="Q403" s="312"/>
      <c r="R403" s="312"/>
      <c r="S403" s="312"/>
      <c r="T403" s="312"/>
      <c r="U403" s="312"/>
      <c r="V403" s="312"/>
      <c r="W403" s="312"/>
      <c r="X403" s="312"/>
      <c r="Y403" s="312"/>
      <c r="Z403" s="312"/>
      <c r="AA403" s="312"/>
      <c r="AB403" s="312"/>
      <c r="AC403" s="312"/>
      <c r="AD403" s="312"/>
    </row>
    <row r="404" customFormat="false" ht="11.25" hidden="false" customHeight="false" outlineLevel="0" collapsed="false">
      <c r="C404" s="312"/>
      <c r="D404" s="312"/>
      <c r="E404" s="312"/>
      <c r="F404" s="312"/>
      <c r="G404" s="312"/>
      <c r="H404" s="312"/>
      <c r="I404" s="312"/>
      <c r="J404" s="312"/>
      <c r="K404" s="312"/>
      <c r="L404" s="312"/>
      <c r="M404" s="312"/>
      <c r="N404" s="312"/>
      <c r="O404" s="312"/>
      <c r="P404" s="312"/>
      <c r="Q404" s="312"/>
      <c r="R404" s="312"/>
      <c r="S404" s="312"/>
      <c r="T404" s="312"/>
      <c r="U404" s="312"/>
      <c r="V404" s="312"/>
      <c r="W404" s="312"/>
      <c r="X404" s="312"/>
      <c r="Y404" s="312"/>
      <c r="Z404" s="312"/>
      <c r="AA404" s="312"/>
      <c r="AB404" s="312"/>
      <c r="AC404" s="312"/>
      <c r="AD404" s="312"/>
    </row>
    <row r="405" customFormat="false" ht="11.25" hidden="false" customHeight="false" outlineLevel="0" collapsed="false">
      <c r="C405" s="312"/>
      <c r="D405" s="312"/>
      <c r="E405" s="312"/>
      <c r="F405" s="312"/>
      <c r="G405" s="312"/>
      <c r="H405" s="312"/>
      <c r="I405" s="312"/>
      <c r="J405" s="312"/>
      <c r="K405" s="312"/>
      <c r="L405" s="312"/>
      <c r="M405" s="312"/>
      <c r="N405" s="312"/>
      <c r="O405" s="312"/>
      <c r="P405" s="312"/>
      <c r="Q405" s="312"/>
      <c r="R405" s="312"/>
      <c r="S405" s="312"/>
      <c r="T405" s="312"/>
      <c r="U405" s="312"/>
      <c r="V405" s="312"/>
      <c r="W405" s="312"/>
      <c r="X405" s="312"/>
      <c r="Y405" s="312"/>
      <c r="Z405" s="312"/>
      <c r="AA405" s="312"/>
      <c r="AB405" s="312"/>
      <c r="AC405" s="312"/>
      <c r="AD405" s="312"/>
    </row>
    <row r="406" customFormat="false" ht="11.25" hidden="false" customHeight="false" outlineLevel="0" collapsed="false">
      <c r="C406" s="312"/>
      <c r="D406" s="312"/>
      <c r="E406" s="312"/>
      <c r="F406" s="312"/>
      <c r="G406" s="312"/>
      <c r="H406" s="312"/>
      <c r="I406" s="312"/>
      <c r="J406" s="312"/>
      <c r="K406" s="312"/>
      <c r="L406" s="312"/>
      <c r="M406" s="312"/>
      <c r="N406" s="312"/>
      <c r="O406" s="312"/>
      <c r="P406" s="312"/>
      <c r="Q406" s="312"/>
      <c r="R406" s="312"/>
      <c r="S406" s="312"/>
      <c r="T406" s="312"/>
      <c r="U406" s="312"/>
      <c r="V406" s="312"/>
      <c r="W406" s="312"/>
      <c r="X406" s="312"/>
      <c r="Y406" s="312"/>
      <c r="Z406" s="312"/>
      <c r="AA406" s="312"/>
      <c r="AB406" s="312"/>
      <c r="AC406" s="312"/>
      <c r="AD406" s="312"/>
    </row>
    <row r="407" customFormat="false" ht="11.25" hidden="false" customHeight="false" outlineLevel="0" collapsed="false">
      <c r="C407" s="312"/>
      <c r="D407" s="312"/>
      <c r="E407" s="312"/>
      <c r="F407" s="312"/>
      <c r="G407" s="312"/>
      <c r="H407" s="312"/>
      <c r="I407" s="312"/>
      <c r="J407" s="312"/>
      <c r="K407" s="312"/>
      <c r="L407" s="312"/>
      <c r="M407" s="312"/>
      <c r="N407" s="312"/>
      <c r="O407" s="312"/>
      <c r="P407" s="312"/>
      <c r="Q407" s="312"/>
      <c r="R407" s="312"/>
      <c r="S407" s="312"/>
      <c r="T407" s="312"/>
      <c r="U407" s="312"/>
      <c r="V407" s="312"/>
      <c r="W407" s="312"/>
      <c r="X407" s="312"/>
      <c r="Y407" s="312"/>
      <c r="Z407" s="312"/>
      <c r="AA407" s="312"/>
      <c r="AB407" s="312"/>
      <c r="AC407" s="312"/>
      <c r="AD407" s="312"/>
    </row>
    <row r="408" customFormat="false" ht="11.25" hidden="false" customHeight="false" outlineLevel="0" collapsed="false">
      <c r="C408" s="312"/>
      <c r="D408" s="312"/>
      <c r="E408" s="312"/>
      <c r="F408" s="312"/>
      <c r="G408" s="312"/>
      <c r="H408" s="312"/>
      <c r="I408" s="312"/>
      <c r="J408" s="312"/>
      <c r="K408" s="312"/>
      <c r="L408" s="312"/>
      <c r="M408" s="312"/>
      <c r="N408" s="312"/>
      <c r="O408" s="312"/>
      <c r="P408" s="312"/>
      <c r="Q408" s="312"/>
      <c r="R408" s="312"/>
      <c r="S408" s="312"/>
      <c r="T408" s="312"/>
      <c r="U408" s="312"/>
      <c r="V408" s="312"/>
      <c r="W408" s="312"/>
      <c r="X408" s="312"/>
      <c r="Y408" s="312"/>
      <c r="Z408" s="312"/>
      <c r="AA408" s="312"/>
      <c r="AB408" s="312"/>
      <c r="AC408" s="312"/>
      <c r="AD408" s="312"/>
    </row>
    <row r="409" customFormat="false" ht="11.25" hidden="false" customHeight="false" outlineLevel="0" collapsed="false">
      <c r="C409" s="312"/>
      <c r="D409" s="312"/>
      <c r="E409" s="312"/>
      <c r="F409" s="312"/>
      <c r="G409" s="312"/>
      <c r="H409" s="312"/>
      <c r="I409" s="312"/>
      <c r="J409" s="312"/>
      <c r="K409" s="312"/>
      <c r="L409" s="312"/>
      <c r="M409" s="312"/>
      <c r="N409" s="312"/>
      <c r="O409" s="312"/>
      <c r="P409" s="312"/>
      <c r="Q409" s="312"/>
      <c r="R409" s="312"/>
      <c r="S409" s="312"/>
      <c r="T409" s="312"/>
      <c r="U409" s="312"/>
      <c r="V409" s="312"/>
      <c r="W409" s="312"/>
      <c r="X409" s="312"/>
      <c r="Y409" s="312"/>
      <c r="Z409" s="312"/>
      <c r="AA409" s="312"/>
      <c r="AB409" s="312"/>
      <c r="AC409" s="312"/>
      <c r="AD409" s="312"/>
    </row>
    <row r="410" customFormat="false" ht="11.25" hidden="false" customHeight="false" outlineLevel="0" collapsed="false">
      <c r="C410" s="312"/>
      <c r="D410" s="312"/>
      <c r="E410" s="312"/>
      <c r="F410" s="312"/>
      <c r="G410" s="312"/>
      <c r="H410" s="312"/>
      <c r="I410" s="312"/>
      <c r="J410" s="312"/>
      <c r="K410" s="312"/>
      <c r="L410" s="312"/>
      <c r="M410" s="312"/>
      <c r="N410" s="312"/>
      <c r="O410" s="312"/>
      <c r="P410" s="312"/>
      <c r="Q410" s="312"/>
      <c r="R410" s="312"/>
      <c r="S410" s="312"/>
      <c r="T410" s="312"/>
      <c r="U410" s="312"/>
      <c r="V410" s="312"/>
      <c r="W410" s="312"/>
      <c r="X410" s="312"/>
      <c r="Y410" s="312"/>
      <c r="Z410" s="312"/>
      <c r="AA410" s="312"/>
      <c r="AB410" s="312"/>
      <c r="AC410" s="312"/>
      <c r="AD410" s="312"/>
    </row>
    <row r="411" customFormat="false" ht="11.25" hidden="false" customHeight="false" outlineLevel="0" collapsed="false">
      <c r="C411" s="312"/>
      <c r="D411" s="312"/>
      <c r="E411" s="312"/>
      <c r="F411" s="312"/>
      <c r="G411" s="312"/>
      <c r="H411" s="312"/>
      <c r="I411" s="312"/>
      <c r="J411" s="312"/>
      <c r="K411" s="312"/>
      <c r="L411" s="312"/>
      <c r="M411" s="312"/>
      <c r="N411" s="312"/>
      <c r="O411" s="312"/>
      <c r="P411" s="312"/>
      <c r="Q411" s="312"/>
      <c r="R411" s="312"/>
      <c r="S411" s="312"/>
      <c r="T411" s="312"/>
      <c r="U411" s="312"/>
      <c r="V411" s="312"/>
      <c r="W411" s="312"/>
      <c r="X411" s="312"/>
      <c r="Y411" s="312"/>
      <c r="Z411" s="312"/>
      <c r="AA411" s="312"/>
      <c r="AB411" s="312"/>
      <c r="AC411" s="312"/>
      <c r="AD411" s="312"/>
    </row>
    <row r="412" customFormat="false" ht="11.25" hidden="false" customHeight="false" outlineLevel="0" collapsed="false">
      <c r="C412" s="312"/>
      <c r="D412" s="312"/>
      <c r="E412" s="312"/>
      <c r="F412" s="312"/>
      <c r="G412" s="312"/>
      <c r="H412" s="312"/>
      <c r="I412" s="312"/>
      <c r="J412" s="312"/>
      <c r="K412" s="312"/>
      <c r="L412" s="312"/>
      <c r="M412" s="312"/>
      <c r="N412" s="312"/>
      <c r="O412" s="312"/>
      <c r="P412" s="312"/>
      <c r="Q412" s="312"/>
      <c r="R412" s="312"/>
      <c r="S412" s="312"/>
      <c r="T412" s="312"/>
      <c r="U412" s="312"/>
      <c r="V412" s="312"/>
      <c r="W412" s="312"/>
      <c r="X412" s="312"/>
      <c r="Y412" s="312"/>
      <c r="Z412" s="312"/>
      <c r="AA412" s="312"/>
      <c r="AB412" s="312"/>
      <c r="AC412" s="312"/>
      <c r="AD412" s="312"/>
    </row>
    <row r="413" customFormat="false" ht="11.25" hidden="false" customHeight="false" outlineLevel="0" collapsed="false">
      <c r="C413" s="312"/>
      <c r="D413" s="312"/>
      <c r="E413" s="312"/>
      <c r="F413" s="312"/>
      <c r="G413" s="312"/>
      <c r="H413" s="312"/>
      <c r="I413" s="312"/>
      <c r="J413" s="312"/>
      <c r="K413" s="312"/>
      <c r="L413" s="312"/>
      <c r="M413" s="312"/>
      <c r="N413" s="312"/>
      <c r="O413" s="312"/>
      <c r="P413" s="312"/>
      <c r="Q413" s="312"/>
      <c r="R413" s="312"/>
      <c r="S413" s="312"/>
      <c r="T413" s="312"/>
      <c r="U413" s="312"/>
      <c r="V413" s="312"/>
      <c r="W413" s="312"/>
      <c r="X413" s="312"/>
      <c r="Y413" s="312"/>
      <c r="Z413" s="312"/>
      <c r="AA413" s="312"/>
      <c r="AB413" s="312"/>
      <c r="AC413" s="312"/>
      <c r="AD413" s="312"/>
    </row>
    <row r="414" customFormat="false" ht="11.25" hidden="false" customHeight="false" outlineLevel="0" collapsed="false">
      <c r="C414" s="312"/>
      <c r="D414" s="312"/>
      <c r="E414" s="312"/>
      <c r="F414" s="312"/>
      <c r="G414" s="312"/>
      <c r="H414" s="312"/>
      <c r="I414" s="312"/>
      <c r="J414" s="312"/>
      <c r="K414" s="312"/>
      <c r="L414" s="312"/>
      <c r="M414" s="312"/>
      <c r="N414" s="312"/>
      <c r="O414" s="312"/>
      <c r="P414" s="312"/>
      <c r="Q414" s="312"/>
      <c r="R414" s="312"/>
      <c r="S414" s="312"/>
      <c r="T414" s="312"/>
      <c r="U414" s="312"/>
      <c r="V414" s="312"/>
      <c r="W414" s="312"/>
      <c r="X414" s="312"/>
      <c r="Y414" s="312"/>
      <c r="Z414" s="312"/>
      <c r="AA414" s="312"/>
      <c r="AB414" s="312"/>
      <c r="AC414" s="312"/>
      <c r="AD414" s="312"/>
    </row>
    <row r="415" customFormat="false" ht="11.25" hidden="false" customHeight="false" outlineLevel="0" collapsed="false">
      <c r="C415" s="312"/>
      <c r="D415" s="312"/>
      <c r="E415" s="312"/>
      <c r="F415" s="31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312"/>
      <c r="T415" s="312"/>
      <c r="U415" s="312"/>
      <c r="V415" s="312"/>
      <c r="W415" s="312"/>
      <c r="X415" s="312"/>
      <c r="Y415" s="312"/>
      <c r="Z415" s="312"/>
      <c r="AA415" s="312"/>
      <c r="AB415" s="312"/>
      <c r="AC415" s="312"/>
      <c r="AD415" s="312"/>
    </row>
    <row r="416" customFormat="false" ht="11.25" hidden="false" customHeight="false" outlineLevel="0" collapsed="false">
      <c r="C416" s="312"/>
      <c r="D416" s="312"/>
      <c r="E416" s="312"/>
      <c r="F416" s="312"/>
      <c r="G416" s="312"/>
      <c r="H416" s="312"/>
      <c r="I416" s="312"/>
      <c r="J416" s="312"/>
      <c r="K416" s="312"/>
      <c r="L416" s="312"/>
      <c r="M416" s="312"/>
      <c r="N416" s="312"/>
      <c r="O416" s="312"/>
      <c r="P416" s="312"/>
      <c r="Q416" s="312"/>
      <c r="R416" s="312"/>
      <c r="S416" s="312"/>
      <c r="T416" s="312"/>
      <c r="U416" s="312"/>
      <c r="V416" s="312"/>
      <c r="W416" s="312"/>
      <c r="X416" s="312"/>
      <c r="Y416" s="312"/>
      <c r="Z416" s="312"/>
      <c r="AA416" s="312"/>
      <c r="AB416" s="312"/>
      <c r="AC416" s="312"/>
      <c r="AD416" s="312"/>
    </row>
    <row r="417" customFormat="false" ht="11.25" hidden="false" customHeight="false" outlineLevel="0" collapsed="false">
      <c r="C417" s="312"/>
      <c r="D417" s="312"/>
      <c r="E417" s="312"/>
      <c r="F417" s="312"/>
      <c r="G417" s="312"/>
      <c r="H417" s="312"/>
      <c r="I417" s="312"/>
      <c r="J417" s="312"/>
      <c r="K417" s="312"/>
      <c r="L417" s="312"/>
      <c r="M417" s="312"/>
      <c r="N417" s="312"/>
      <c r="O417" s="312"/>
      <c r="P417" s="312"/>
      <c r="Q417" s="312"/>
      <c r="R417" s="312"/>
      <c r="S417" s="312"/>
      <c r="T417" s="312"/>
      <c r="U417" s="312"/>
      <c r="V417" s="312"/>
      <c r="W417" s="312"/>
      <c r="X417" s="312"/>
      <c r="Y417" s="312"/>
      <c r="Z417" s="312"/>
      <c r="AA417" s="312"/>
      <c r="AB417" s="312"/>
      <c r="AC417" s="312"/>
      <c r="AD417" s="312"/>
    </row>
    <row r="418" customFormat="false" ht="11.25" hidden="false" customHeight="false" outlineLevel="0" collapsed="false">
      <c r="C418" s="312"/>
      <c r="D418" s="312"/>
      <c r="E418" s="312"/>
      <c r="F418" s="312"/>
      <c r="G418" s="312"/>
      <c r="H418" s="312"/>
      <c r="I418" s="312"/>
      <c r="J418" s="312"/>
      <c r="K418" s="312"/>
      <c r="L418" s="312"/>
      <c r="M418" s="312"/>
      <c r="N418" s="312"/>
      <c r="O418" s="312"/>
      <c r="P418" s="312"/>
      <c r="Q418" s="312"/>
      <c r="R418" s="312"/>
      <c r="S418" s="312"/>
      <c r="T418" s="312"/>
      <c r="U418" s="312"/>
      <c r="V418" s="312"/>
      <c r="W418" s="312"/>
      <c r="X418" s="312"/>
      <c r="Y418" s="312"/>
      <c r="Z418" s="312"/>
      <c r="AA418" s="312"/>
      <c r="AB418" s="312"/>
      <c r="AC418" s="312"/>
      <c r="AD418" s="312"/>
    </row>
    <row r="419" customFormat="false" ht="11.25" hidden="false" customHeight="false" outlineLevel="0" collapsed="false">
      <c r="C419" s="312"/>
      <c r="D419" s="312"/>
      <c r="E419" s="312"/>
      <c r="F419" s="312"/>
      <c r="G419" s="312"/>
      <c r="H419" s="312"/>
      <c r="I419" s="312"/>
      <c r="J419" s="312"/>
      <c r="K419" s="312"/>
      <c r="L419" s="312"/>
      <c r="M419" s="312"/>
      <c r="N419" s="312"/>
      <c r="O419" s="312"/>
      <c r="P419" s="312"/>
      <c r="Q419" s="312"/>
      <c r="R419" s="312"/>
      <c r="S419" s="312"/>
      <c r="T419" s="312"/>
      <c r="U419" s="312"/>
      <c r="V419" s="312"/>
      <c r="W419" s="312"/>
      <c r="X419" s="312"/>
      <c r="Y419" s="312"/>
      <c r="Z419" s="312"/>
      <c r="AA419" s="312"/>
      <c r="AB419" s="312"/>
      <c r="AC419" s="312"/>
      <c r="AD419" s="312"/>
    </row>
    <row r="420" customFormat="false" ht="11.25" hidden="false" customHeight="false" outlineLevel="0" collapsed="false">
      <c r="C420" s="312"/>
      <c r="D420" s="312"/>
      <c r="E420" s="312"/>
      <c r="F420" s="312"/>
      <c r="G420" s="312"/>
      <c r="H420" s="312"/>
      <c r="I420" s="312"/>
      <c r="J420" s="312"/>
      <c r="K420" s="312"/>
      <c r="L420" s="312"/>
      <c r="M420" s="312"/>
      <c r="N420" s="312"/>
      <c r="O420" s="312"/>
      <c r="P420" s="312"/>
      <c r="Q420" s="312"/>
      <c r="R420" s="312"/>
      <c r="S420" s="312"/>
      <c r="T420" s="312"/>
      <c r="U420" s="312"/>
      <c r="V420" s="312"/>
      <c r="W420" s="312"/>
      <c r="X420" s="312"/>
      <c r="Y420" s="312"/>
      <c r="Z420" s="312"/>
      <c r="AA420" s="312"/>
      <c r="AB420" s="312"/>
      <c r="AC420" s="312"/>
      <c r="AD420" s="312"/>
    </row>
    <row r="421" customFormat="false" ht="11.25" hidden="false" customHeight="false" outlineLevel="0" collapsed="false">
      <c r="C421" s="312"/>
      <c r="D421" s="312"/>
      <c r="E421" s="312"/>
      <c r="F421" s="312"/>
      <c r="G421" s="312"/>
      <c r="H421" s="312"/>
      <c r="I421" s="312"/>
      <c r="J421" s="312"/>
      <c r="K421" s="312"/>
      <c r="L421" s="312"/>
      <c r="M421" s="312"/>
      <c r="N421" s="312"/>
      <c r="O421" s="312"/>
      <c r="P421" s="312"/>
      <c r="Q421" s="312"/>
      <c r="R421" s="312"/>
      <c r="S421" s="312"/>
      <c r="T421" s="312"/>
      <c r="U421" s="312"/>
      <c r="V421" s="312"/>
      <c r="W421" s="312"/>
      <c r="X421" s="312"/>
      <c r="Y421" s="312"/>
      <c r="Z421" s="312"/>
      <c r="AA421" s="312"/>
      <c r="AB421" s="312"/>
      <c r="AC421" s="312"/>
      <c r="AD421" s="312"/>
    </row>
    <row r="422" customFormat="false" ht="11.25" hidden="false" customHeight="false" outlineLevel="0" collapsed="false">
      <c r="C422" s="312"/>
      <c r="D422" s="312"/>
      <c r="E422" s="312"/>
      <c r="F422" s="312"/>
      <c r="G422" s="312"/>
      <c r="H422" s="312"/>
      <c r="I422" s="312"/>
      <c r="J422" s="312"/>
      <c r="K422" s="312"/>
      <c r="L422" s="312"/>
      <c r="M422" s="312"/>
      <c r="N422" s="312"/>
      <c r="O422" s="312"/>
      <c r="P422" s="312"/>
      <c r="Q422" s="312"/>
      <c r="R422" s="312"/>
      <c r="S422" s="312"/>
      <c r="T422" s="312"/>
      <c r="U422" s="312"/>
      <c r="V422" s="312"/>
      <c r="W422" s="312"/>
      <c r="X422" s="312"/>
      <c r="Y422" s="312"/>
      <c r="Z422" s="312"/>
      <c r="AA422" s="312"/>
      <c r="AB422" s="312"/>
      <c r="AC422" s="312"/>
      <c r="AD422" s="312"/>
    </row>
    <row r="423" customFormat="false" ht="11.25" hidden="false" customHeight="false" outlineLevel="0" collapsed="false">
      <c r="C423" s="312"/>
      <c r="D423" s="312"/>
      <c r="E423" s="312"/>
      <c r="F423" s="312"/>
      <c r="G423" s="312"/>
      <c r="H423" s="312"/>
      <c r="I423" s="312"/>
      <c r="J423" s="312"/>
      <c r="K423" s="312"/>
      <c r="L423" s="312"/>
      <c r="M423" s="312"/>
      <c r="N423" s="312"/>
      <c r="O423" s="312"/>
      <c r="P423" s="312"/>
      <c r="Q423" s="312"/>
      <c r="R423" s="312"/>
      <c r="S423" s="312"/>
      <c r="T423" s="312"/>
      <c r="U423" s="312"/>
      <c r="V423" s="312"/>
      <c r="W423" s="312"/>
      <c r="X423" s="312"/>
      <c r="Y423" s="312"/>
      <c r="Z423" s="312"/>
      <c r="AA423" s="312"/>
      <c r="AB423" s="312"/>
      <c r="AC423" s="312"/>
      <c r="AD423" s="312"/>
    </row>
    <row r="424" customFormat="false" ht="11.25" hidden="false" customHeight="false" outlineLevel="0" collapsed="false">
      <c r="C424" s="312"/>
      <c r="D424" s="312"/>
      <c r="E424" s="312"/>
      <c r="F424" s="312"/>
      <c r="G424" s="312"/>
      <c r="H424" s="312"/>
      <c r="I424" s="312"/>
      <c r="J424" s="312"/>
      <c r="K424" s="312"/>
      <c r="L424" s="312"/>
      <c r="M424" s="312"/>
      <c r="N424" s="312"/>
      <c r="O424" s="312"/>
      <c r="P424" s="312"/>
      <c r="Q424" s="312"/>
      <c r="R424" s="312"/>
      <c r="S424" s="312"/>
      <c r="T424" s="312"/>
      <c r="U424" s="312"/>
      <c r="V424" s="312"/>
      <c r="W424" s="312"/>
      <c r="X424" s="312"/>
      <c r="Y424" s="312"/>
      <c r="Z424" s="312"/>
      <c r="AA424" s="312"/>
      <c r="AB424" s="312"/>
      <c r="AC424" s="312"/>
      <c r="AD424" s="312"/>
    </row>
    <row r="425" customFormat="false" ht="11.25" hidden="false" customHeight="false" outlineLevel="0" collapsed="false">
      <c r="C425" s="312"/>
      <c r="D425" s="312"/>
      <c r="E425" s="312"/>
      <c r="F425" s="312"/>
      <c r="G425" s="312"/>
      <c r="H425" s="312"/>
      <c r="I425" s="312"/>
      <c r="J425" s="312"/>
      <c r="K425" s="312"/>
      <c r="L425" s="312"/>
      <c r="M425" s="312"/>
      <c r="N425" s="312"/>
      <c r="O425" s="312"/>
      <c r="P425" s="312"/>
      <c r="Q425" s="312"/>
      <c r="R425" s="312"/>
      <c r="S425" s="312"/>
      <c r="T425" s="312"/>
      <c r="U425" s="312"/>
      <c r="V425" s="312"/>
      <c r="W425" s="312"/>
      <c r="X425" s="312"/>
      <c r="Y425" s="312"/>
      <c r="Z425" s="312"/>
      <c r="AA425" s="312"/>
      <c r="AB425" s="312"/>
      <c r="AC425" s="312"/>
      <c r="AD425" s="312"/>
    </row>
    <row r="426" customFormat="false" ht="11.25" hidden="false" customHeight="false" outlineLevel="0" collapsed="false">
      <c r="C426" s="312"/>
      <c r="D426" s="312"/>
      <c r="E426" s="312"/>
      <c r="F426" s="312"/>
      <c r="G426" s="312"/>
      <c r="H426" s="312"/>
      <c r="I426" s="312"/>
      <c r="J426" s="312"/>
      <c r="K426" s="312"/>
      <c r="L426" s="312"/>
      <c r="M426" s="312"/>
      <c r="N426" s="312"/>
      <c r="O426" s="312"/>
      <c r="P426" s="312"/>
      <c r="Q426" s="312"/>
      <c r="R426" s="312"/>
      <c r="S426" s="312"/>
      <c r="T426" s="312"/>
      <c r="U426" s="312"/>
      <c r="V426" s="312"/>
      <c r="W426" s="312"/>
      <c r="X426" s="312"/>
      <c r="Y426" s="312"/>
      <c r="Z426" s="312"/>
      <c r="AA426" s="312"/>
      <c r="AB426" s="312"/>
      <c r="AC426" s="312"/>
      <c r="AD426" s="312"/>
    </row>
    <row r="427" customFormat="false" ht="11.25" hidden="false" customHeight="false" outlineLevel="0" collapsed="false">
      <c r="C427" s="312"/>
      <c r="D427" s="312"/>
      <c r="E427" s="312"/>
      <c r="F427" s="312"/>
      <c r="G427" s="312"/>
      <c r="H427" s="312"/>
      <c r="I427" s="312"/>
      <c r="J427" s="312"/>
      <c r="K427" s="312"/>
      <c r="L427" s="312"/>
      <c r="M427" s="312"/>
      <c r="N427" s="312"/>
      <c r="O427" s="312"/>
      <c r="P427" s="312"/>
      <c r="Q427" s="312"/>
      <c r="R427" s="312"/>
      <c r="S427" s="312"/>
      <c r="T427" s="312"/>
      <c r="U427" s="312"/>
      <c r="V427" s="312"/>
      <c r="W427" s="312"/>
      <c r="X427" s="312"/>
      <c r="Y427" s="312"/>
      <c r="Z427" s="312"/>
      <c r="AA427" s="312"/>
      <c r="AB427" s="312"/>
      <c r="AC427" s="312"/>
      <c r="AD427" s="312"/>
    </row>
    <row r="428" customFormat="false" ht="11.25" hidden="false" customHeight="false" outlineLevel="0" collapsed="false">
      <c r="C428" s="312"/>
      <c r="D428" s="312"/>
      <c r="E428" s="312"/>
      <c r="F428" s="312"/>
      <c r="G428" s="312"/>
      <c r="H428" s="312"/>
      <c r="I428" s="312"/>
      <c r="J428" s="312"/>
      <c r="K428" s="312"/>
      <c r="L428" s="312"/>
      <c r="M428" s="312"/>
      <c r="N428" s="312"/>
      <c r="O428" s="312"/>
      <c r="P428" s="312"/>
      <c r="Q428" s="312"/>
      <c r="R428" s="312"/>
      <c r="S428" s="312"/>
      <c r="T428" s="312"/>
      <c r="U428" s="312"/>
      <c r="V428" s="312"/>
      <c r="W428" s="312"/>
      <c r="X428" s="312"/>
      <c r="Y428" s="312"/>
      <c r="Z428" s="312"/>
      <c r="AA428" s="312"/>
      <c r="AB428" s="312"/>
      <c r="AC428" s="312"/>
      <c r="AD428" s="312"/>
    </row>
    <row r="429" customFormat="false" ht="11.25" hidden="false" customHeight="false" outlineLevel="0" collapsed="false">
      <c r="C429" s="312"/>
      <c r="D429" s="312"/>
      <c r="E429" s="312"/>
      <c r="F429" s="312"/>
      <c r="G429" s="312"/>
      <c r="H429" s="312"/>
      <c r="I429" s="312"/>
      <c r="J429" s="312"/>
      <c r="K429" s="312"/>
      <c r="L429" s="312"/>
      <c r="M429" s="312"/>
      <c r="N429" s="312"/>
      <c r="O429" s="312"/>
      <c r="P429" s="312"/>
      <c r="Q429" s="312"/>
      <c r="R429" s="312"/>
      <c r="S429" s="312"/>
      <c r="T429" s="312"/>
      <c r="U429" s="312"/>
      <c r="V429" s="312"/>
      <c r="W429" s="312"/>
      <c r="X429" s="312"/>
      <c r="Y429" s="312"/>
      <c r="Z429" s="312"/>
      <c r="AA429" s="312"/>
      <c r="AB429" s="312"/>
      <c r="AC429" s="312"/>
      <c r="AD429" s="312"/>
    </row>
    <row r="430" customFormat="false" ht="11.25" hidden="false" customHeight="false" outlineLevel="0" collapsed="false">
      <c r="C430" s="312"/>
      <c r="D430" s="312"/>
      <c r="E430" s="312"/>
      <c r="F430" s="312"/>
      <c r="G430" s="312"/>
      <c r="H430" s="312"/>
      <c r="I430" s="312"/>
      <c r="J430" s="312"/>
      <c r="K430" s="312"/>
      <c r="L430" s="312"/>
      <c r="M430" s="312"/>
      <c r="N430" s="312"/>
      <c r="O430" s="312"/>
      <c r="P430" s="312"/>
      <c r="Q430" s="312"/>
      <c r="R430" s="312"/>
      <c r="S430" s="312"/>
      <c r="T430" s="312"/>
      <c r="U430" s="312"/>
      <c r="V430" s="312"/>
      <c r="W430" s="312"/>
      <c r="X430" s="312"/>
      <c r="Y430" s="312"/>
      <c r="Z430" s="312"/>
      <c r="AA430" s="312"/>
      <c r="AB430" s="312"/>
      <c r="AC430" s="312"/>
      <c r="AD430" s="312"/>
    </row>
    <row r="431" customFormat="false" ht="11.25" hidden="false" customHeight="false" outlineLevel="0" collapsed="false">
      <c r="C431" s="312"/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12"/>
      <c r="O431" s="312"/>
      <c r="P431" s="312"/>
      <c r="Q431" s="312"/>
      <c r="R431" s="312"/>
      <c r="S431" s="312"/>
      <c r="T431" s="312"/>
      <c r="U431" s="312"/>
      <c r="V431" s="312"/>
      <c r="W431" s="312"/>
      <c r="X431" s="312"/>
      <c r="Y431" s="312"/>
      <c r="Z431" s="312"/>
      <c r="AA431" s="312"/>
      <c r="AB431" s="312"/>
      <c r="AC431" s="312"/>
      <c r="AD431" s="312"/>
    </row>
    <row r="432" customFormat="false" ht="11.25" hidden="false" customHeight="false" outlineLevel="0" collapsed="false">
      <c r="C432" s="312"/>
      <c r="D432" s="312"/>
      <c r="E432" s="312"/>
      <c r="F432" s="312"/>
      <c r="G432" s="312"/>
      <c r="H432" s="312"/>
      <c r="I432" s="312"/>
      <c r="J432" s="312"/>
      <c r="K432" s="312"/>
      <c r="L432" s="312"/>
      <c r="M432" s="312"/>
      <c r="N432" s="312"/>
      <c r="O432" s="312"/>
      <c r="P432" s="312"/>
      <c r="Q432" s="312"/>
      <c r="R432" s="312"/>
      <c r="S432" s="312"/>
      <c r="T432" s="312"/>
      <c r="U432" s="312"/>
      <c r="V432" s="312"/>
      <c r="W432" s="312"/>
      <c r="X432" s="312"/>
      <c r="Y432" s="312"/>
      <c r="Z432" s="312"/>
      <c r="AA432" s="312"/>
      <c r="AB432" s="312"/>
      <c r="AC432" s="312"/>
      <c r="AD432" s="312"/>
    </row>
    <row r="433" customFormat="false" ht="11.25" hidden="false" customHeight="false" outlineLevel="0" collapsed="false">
      <c r="C433" s="312"/>
      <c r="D433" s="312"/>
      <c r="E433" s="312"/>
      <c r="F433" s="312"/>
      <c r="G433" s="312"/>
      <c r="H433" s="312"/>
      <c r="I433" s="312"/>
      <c r="J433" s="312"/>
      <c r="K433" s="312"/>
      <c r="L433" s="312"/>
      <c r="M433" s="312"/>
      <c r="N433" s="312"/>
      <c r="O433" s="312"/>
      <c r="P433" s="312"/>
      <c r="Q433" s="312"/>
      <c r="R433" s="312"/>
      <c r="S433" s="312"/>
      <c r="T433" s="312"/>
      <c r="U433" s="312"/>
      <c r="V433" s="312"/>
      <c r="W433" s="312"/>
      <c r="X433" s="312"/>
      <c r="Y433" s="312"/>
      <c r="Z433" s="312"/>
      <c r="AA433" s="312"/>
      <c r="AB433" s="312"/>
      <c r="AC433" s="312"/>
      <c r="AD433" s="312"/>
    </row>
    <row r="434" customFormat="false" ht="11.25" hidden="false" customHeight="false" outlineLevel="0" collapsed="false">
      <c r="C434" s="312"/>
      <c r="D434" s="312"/>
      <c r="E434" s="312"/>
      <c r="F434" s="312"/>
      <c r="G434" s="312"/>
      <c r="H434" s="312"/>
      <c r="I434" s="312"/>
      <c r="J434" s="312"/>
      <c r="K434" s="312"/>
      <c r="L434" s="312"/>
      <c r="M434" s="312"/>
      <c r="N434" s="312"/>
      <c r="O434" s="312"/>
      <c r="P434" s="312"/>
      <c r="Q434" s="312"/>
      <c r="R434" s="312"/>
      <c r="S434" s="312"/>
      <c r="T434" s="312"/>
      <c r="U434" s="312"/>
      <c r="V434" s="312"/>
      <c r="W434" s="312"/>
      <c r="X434" s="312"/>
      <c r="Y434" s="312"/>
      <c r="Z434" s="312"/>
      <c r="AA434" s="312"/>
      <c r="AB434" s="312"/>
      <c r="AC434" s="312"/>
      <c r="AD434" s="312"/>
    </row>
    <row r="435" customFormat="false" ht="11.25" hidden="false" customHeight="false" outlineLevel="0" collapsed="false">
      <c r="C435" s="312"/>
      <c r="D435" s="312"/>
      <c r="E435" s="312"/>
      <c r="F435" s="312"/>
      <c r="G435" s="312"/>
      <c r="H435" s="312"/>
      <c r="I435" s="312"/>
      <c r="J435" s="312"/>
      <c r="K435" s="312"/>
      <c r="L435" s="312"/>
      <c r="M435" s="312"/>
      <c r="N435" s="312"/>
      <c r="O435" s="312"/>
      <c r="P435" s="312"/>
      <c r="Q435" s="312"/>
      <c r="R435" s="312"/>
      <c r="S435" s="312"/>
      <c r="T435" s="312"/>
      <c r="U435" s="312"/>
      <c r="V435" s="312"/>
      <c r="W435" s="312"/>
      <c r="X435" s="312"/>
      <c r="Y435" s="312"/>
      <c r="Z435" s="312"/>
      <c r="AA435" s="312"/>
      <c r="AB435" s="312"/>
      <c r="AC435" s="312"/>
      <c r="AD435" s="312"/>
    </row>
    <row r="436" customFormat="false" ht="11.25" hidden="false" customHeight="false" outlineLevel="0" collapsed="false">
      <c r="C436" s="312"/>
      <c r="D436" s="312"/>
      <c r="E436" s="312"/>
      <c r="F436" s="312"/>
      <c r="G436" s="312"/>
      <c r="H436" s="312"/>
      <c r="I436" s="312"/>
      <c r="J436" s="312"/>
      <c r="K436" s="312"/>
      <c r="L436" s="312"/>
      <c r="M436" s="312"/>
      <c r="N436" s="312"/>
      <c r="O436" s="312"/>
      <c r="P436" s="312"/>
      <c r="Q436" s="312"/>
      <c r="R436" s="312"/>
      <c r="S436" s="312"/>
      <c r="T436" s="312"/>
      <c r="U436" s="312"/>
      <c r="V436" s="312"/>
      <c r="W436" s="312"/>
      <c r="X436" s="312"/>
      <c r="Y436" s="312"/>
      <c r="Z436" s="312"/>
      <c r="AA436" s="312"/>
      <c r="AB436" s="312"/>
      <c r="AC436" s="312"/>
      <c r="AD436" s="312"/>
    </row>
    <row r="437" customFormat="false" ht="11.25" hidden="false" customHeight="false" outlineLevel="0" collapsed="false">
      <c r="C437" s="312"/>
      <c r="D437" s="312"/>
      <c r="E437" s="312"/>
      <c r="F437" s="312"/>
      <c r="G437" s="312"/>
      <c r="H437" s="312"/>
      <c r="I437" s="312"/>
      <c r="J437" s="312"/>
      <c r="K437" s="312"/>
      <c r="L437" s="312"/>
      <c r="M437" s="312"/>
      <c r="N437" s="312"/>
      <c r="O437" s="312"/>
      <c r="P437" s="312"/>
      <c r="Q437" s="312"/>
      <c r="R437" s="312"/>
      <c r="S437" s="312"/>
      <c r="T437" s="312"/>
      <c r="U437" s="312"/>
      <c r="V437" s="312"/>
      <c r="W437" s="312"/>
      <c r="X437" s="312"/>
      <c r="Y437" s="312"/>
      <c r="Z437" s="312"/>
      <c r="AA437" s="312"/>
      <c r="AB437" s="312"/>
      <c r="AC437" s="312"/>
      <c r="AD437" s="312"/>
    </row>
    <row r="438" customFormat="false" ht="11.25" hidden="false" customHeight="false" outlineLevel="0" collapsed="false">
      <c r="C438" s="312"/>
      <c r="D438" s="312"/>
      <c r="E438" s="312"/>
      <c r="F438" s="312"/>
      <c r="G438" s="312"/>
      <c r="H438" s="312"/>
      <c r="I438" s="312"/>
      <c r="J438" s="312"/>
      <c r="K438" s="312"/>
      <c r="L438" s="312"/>
      <c r="M438" s="312"/>
      <c r="N438" s="312"/>
      <c r="O438" s="312"/>
      <c r="P438" s="312"/>
      <c r="Q438" s="312"/>
      <c r="R438" s="312"/>
      <c r="S438" s="312"/>
      <c r="T438" s="312"/>
      <c r="U438" s="312"/>
      <c r="V438" s="312"/>
      <c r="W438" s="312"/>
      <c r="X438" s="312"/>
      <c r="Y438" s="312"/>
      <c r="Z438" s="312"/>
      <c r="AA438" s="312"/>
      <c r="AB438" s="312"/>
      <c r="AC438" s="312"/>
      <c r="AD438" s="312"/>
    </row>
    <row r="439" customFormat="false" ht="11.25" hidden="false" customHeight="false" outlineLevel="0" collapsed="false">
      <c r="C439" s="312"/>
      <c r="D439" s="312"/>
      <c r="E439" s="312"/>
      <c r="F439" s="312"/>
      <c r="G439" s="312"/>
      <c r="H439" s="312"/>
      <c r="I439" s="312"/>
      <c r="J439" s="312"/>
      <c r="K439" s="312"/>
      <c r="L439" s="312"/>
      <c r="M439" s="312"/>
      <c r="N439" s="312"/>
      <c r="O439" s="312"/>
      <c r="P439" s="312"/>
      <c r="Q439" s="312"/>
      <c r="R439" s="312"/>
      <c r="S439" s="312"/>
      <c r="T439" s="312"/>
      <c r="U439" s="312"/>
      <c r="V439" s="312"/>
      <c r="W439" s="312"/>
      <c r="X439" s="312"/>
      <c r="Y439" s="312"/>
      <c r="Z439" s="312"/>
      <c r="AA439" s="312"/>
      <c r="AB439" s="312"/>
      <c r="AC439" s="312"/>
      <c r="AD439" s="312"/>
    </row>
    <row r="440" customFormat="false" ht="11.25" hidden="false" customHeight="false" outlineLevel="0" collapsed="false">
      <c r="C440" s="312"/>
      <c r="D440" s="312"/>
      <c r="E440" s="312"/>
      <c r="F440" s="312"/>
      <c r="G440" s="312"/>
      <c r="H440" s="312"/>
      <c r="I440" s="312"/>
      <c r="J440" s="312"/>
      <c r="K440" s="312"/>
      <c r="L440" s="312"/>
      <c r="M440" s="312"/>
      <c r="N440" s="312"/>
      <c r="O440" s="312"/>
      <c r="P440" s="312"/>
      <c r="Q440" s="312"/>
      <c r="R440" s="312"/>
      <c r="S440" s="312"/>
      <c r="T440" s="312"/>
      <c r="U440" s="312"/>
      <c r="V440" s="312"/>
      <c r="W440" s="312"/>
      <c r="X440" s="312"/>
      <c r="Y440" s="312"/>
      <c r="Z440" s="312"/>
      <c r="AA440" s="312"/>
      <c r="AB440" s="312"/>
      <c r="AC440" s="312"/>
      <c r="AD440" s="312"/>
    </row>
    <row r="441" customFormat="false" ht="11.25" hidden="false" customHeight="false" outlineLevel="0" collapsed="false">
      <c r="C441" s="312"/>
      <c r="D441" s="312"/>
      <c r="E441" s="312"/>
      <c r="F441" s="312"/>
      <c r="G441" s="312"/>
      <c r="H441" s="312"/>
      <c r="I441" s="312"/>
      <c r="J441" s="312"/>
      <c r="K441" s="312"/>
      <c r="L441" s="312"/>
      <c r="M441" s="312"/>
      <c r="N441" s="312"/>
      <c r="O441" s="312"/>
      <c r="P441" s="312"/>
      <c r="Q441" s="312"/>
      <c r="R441" s="312"/>
      <c r="S441" s="312"/>
      <c r="T441" s="312"/>
      <c r="U441" s="312"/>
      <c r="V441" s="312"/>
      <c r="W441" s="312"/>
      <c r="X441" s="312"/>
      <c r="Y441" s="312"/>
      <c r="Z441" s="312"/>
      <c r="AA441" s="312"/>
      <c r="AB441" s="312"/>
      <c r="AC441" s="312"/>
      <c r="AD441" s="312"/>
    </row>
    <row r="442" customFormat="false" ht="11.25" hidden="false" customHeight="false" outlineLevel="0" collapsed="false">
      <c r="C442" s="312"/>
      <c r="D442" s="312"/>
      <c r="E442" s="312"/>
      <c r="F442" s="312"/>
      <c r="G442" s="312"/>
      <c r="H442" s="312"/>
      <c r="I442" s="312"/>
      <c r="J442" s="312"/>
      <c r="K442" s="312"/>
      <c r="L442" s="312"/>
      <c r="M442" s="312"/>
      <c r="N442" s="312"/>
      <c r="O442" s="312"/>
      <c r="P442" s="312"/>
      <c r="Q442" s="312"/>
      <c r="R442" s="312"/>
      <c r="S442" s="312"/>
      <c r="T442" s="312"/>
      <c r="U442" s="312"/>
      <c r="V442" s="312"/>
      <c r="W442" s="312"/>
      <c r="X442" s="312"/>
      <c r="Y442" s="312"/>
      <c r="Z442" s="312"/>
      <c r="AA442" s="312"/>
      <c r="AB442" s="312"/>
      <c r="AC442" s="312"/>
      <c r="AD442" s="312"/>
    </row>
    <row r="443" customFormat="false" ht="11.25" hidden="false" customHeight="false" outlineLevel="0" collapsed="false">
      <c r="C443" s="312"/>
      <c r="D443" s="312"/>
      <c r="E443" s="312"/>
      <c r="F443" s="312"/>
      <c r="G443" s="312"/>
      <c r="H443" s="312"/>
      <c r="I443" s="312"/>
      <c r="J443" s="312"/>
      <c r="K443" s="312"/>
      <c r="L443" s="312"/>
      <c r="M443" s="312"/>
      <c r="N443" s="312"/>
      <c r="O443" s="312"/>
      <c r="P443" s="312"/>
      <c r="Q443" s="312"/>
      <c r="R443" s="312"/>
      <c r="S443" s="312"/>
      <c r="T443" s="312"/>
      <c r="U443" s="312"/>
      <c r="V443" s="312"/>
      <c r="W443" s="312"/>
      <c r="X443" s="312"/>
      <c r="Y443" s="312"/>
      <c r="Z443" s="312"/>
      <c r="AA443" s="312"/>
      <c r="AB443" s="312"/>
      <c r="AC443" s="312"/>
      <c r="AD443" s="312"/>
    </row>
    <row r="444" customFormat="false" ht="11.25" hidden="false" customHeight="false" outlineLevel="0" collapsed="false">
      <c r="C444" s="312"/>
      <c r="D444" s="312"/>
      <c r="E444" s="312"/>
      <c r="F444" s="312"/>
      <c r="G444" s="312"/>
      <c r="H444" s="312"/>
      <c r="I444" s="312"/>
      <c r="J444" s="312"/>
      <c r="K444" s="312"/>
      <c r="L444" s="312"/>
      <c r="M444" s="312"/>
      <c r="N444" s="312"/>
      <c r="O444" s="312"/>
      <c r="P444" s="312"/>
      <c r="Q444" s="312"/>
      <c r="R444" s="312"/>
      <c r="S444" s="312"/>
      <c r="T444" s="312"/>
      <c r="U444" s="312"/>
      <c r="V444" s="312"/>
      <c r="W444" s="312"/>
      <c r="X444" s="312"/>
      <c r="Y444" s="312"/>
      <c r="Z444" s="312"/>
      <c r="AA444" s="312"/>
      <c r="AB444" s="312"/>
      <c r="AC444" s="312"/>
      <c r="AD444" s="312"/>
    </row>
    <row r="445" customFormat="false" ht="11.25" hidden="false" customHeight="false" outlineLevel="0" collapsed="false">
      <c r="C445" s="312"/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/>
      <c r="O445" s="312"/>
      <c r="P445" s="312"/>
      <c r="Q445" s="312"/>
      <c r="R445" s="312"/>
      <c r="S445" s="312"/>
      <c r="T445" s="312"/>
      <c r="U445" s="312"/>
      <c r="V445" s="312"/>
      <c r="W445" s="312"/>
      <c r="X445" s="312"/>
      <c r="Y445" s="312"/>
      <c r="Z445" s="312"/>
      <c r="AA445" s="312"/>
      <c r="AB445" s="312"/>
      <c r="AC445" s="312"/>
      <c r="AD445" s="312"/>
    </row>
    <row r="446" customFormat="false" ht="11.25" hidden="false" customHeight="false" outlineLevel="0" collapsed="false">
      <c r="C446" s="312"/>
      <c r="D446" s="312"/>
      <c r="E446" s="312"/>
      <c r="F446" s="312"/>
      <c r="G446" s="312"/>
      <c r="H446" s="312"/>
      <c r="I446" s="312"/>
      <c r="J446" s="312"/>
      <c r="K446" s="312"/>
      <c r="L446" s="312"/>
      <c r="M446" s="312"/>
      <c r="N446" s="312"/>
      <c r="O446" s="312"/>
      <c r="P446" s="312"/>
      <c r="Q446" s="312"/>
      <c r="R446" s="312"/>
      <c r="S446" s="312"/>
      <c r="T446" s="312"/>
      <c r="U446" s="312"/>
      <c r="V446" s="312"/>
      <c r="W446" s="312"/>
      <c r="X446" s="312"/>
      <c r="Y446" s="312"/>
      <c r="Z446" s="312"/>
      <c r="AA446" s="312"/>
      <c r="AB446" s="312"/>
      <c r="AC446" s="312"/>
      <c r="AD446" s="312"/>
    </row>
    <row r="447" customFormat="false" ht="11.25" hidden="false" customHeight="false" outlineLevel="0" collapsed="false">
      <c r="C447" s="312"/>
      <c r="D447" s="312"/>
      <c r="E447" s="312"/>
      <c r="F447" s="312"/>
      <c r="G447" s="312"/>
      <c r="H447" s="312"/>
      <c r="I447" s="312"/>
      <c r="J447" s="312"/>
      <c r="K447" s="312"/>
      <c r="L447" s="312"/>
      <c r="M447" s="312"/>
      <c r="N447" s="312"/>
      <c r="O447" s="312"/>
      <c r="P447" s="312"/>
      <c r="Q447" s="312"/>
      <c r="R447" s="312"/>
      <c r="S447" s="312"/>
      <c r="T447" s="312"/>
      <c r="U447" s="312"/>
      <c r="V447" s="312"/>
      <c r="W447" s="312"/>
      <c r="X447" s="312"/>
      <c r="Y447" s="312"/>
      <c r="Z447" s="312"/>
      <c r="AA447" s="312"/>
      <c r="AB447" s="312"/>
      <c r="AC447" s="312"/>
      <c r="AD447" s="312"/>
    </row>
    <row r="448" customFormat="false" ht="11.25" hidden="false" customHeight="false" outlineLevel="0" collapsed="false">
      <c r="C448" s="312"/>
      <c r="D448" s="312"/>
      <c r="E448" s="312"/>
      <c r="F448" s="312"/>
      <c r="G448" s="312"/>
      <c r="H448" s="312"/>
      <c r="I448" s="312"/>
      <c r="J448" s="312"/>
      <c r="K448" s="312"/>
      <c r="L448" s="312"/>
      <c r="M448" s="312"/>
      <c r="N448" s="312"/>
      <c r="O448" s="312"/>
      <c r="P448" s="312"/>
      <c r="Q448" s="312"/>
      <c r="R448" s="312"/>
      <c r="S448" s="312"/>
      <c r="T448" s="312"/>
      <c r="U448" s="312"/>
      <c r="V448" s="312"/>
      <c r="W448" s="312"/>
      <c r="X448" s="312"/>
      <c r="Y448" s="312"/>
      <c r="Z448" s="312"/>
      <c r="AA448" s="312"/>
      <c r="AB448" s="312"/>
      <c r="AC448" s="312"/>
      <c r="AD448" s="312"/>
    </row>
    <row r="449" customFormat="false" ht="11.25" hidden="false" customHeight="false" outlineLevel="0" collapsed="false">
      <c r="C449" s="312"/>
      <c r="D449" s="312"/>
      <c r="E449" s="312"/>
      <c r="F449" s="312"/>
      <c r="G449" s="312"/>
      <c r="H449" s="312"/>
      <c r="I449" s="312"/>
      <c r="J449" s="312"/>
      <c r="K449" s="312"/>
      <c r="L449" s="312"/>
      <c r="M449" s="312"/>
      <c r="N449" s="312"/>
      <c r="O449" s="312"/>
      <c r="P449" s="312"/>
      <c r="Q449" s="312"/>
      <c r="R449" s="312"/>
      <c r="S449" s="312"/>
      <c r="T449" s="312"/>
      <c r="U449" s="312"/>
      <c r="V449" s="312"/>
      <c r="W449" s="312"/>
      <c r="X449" s="312"/>
      <c r="Y449" s="312"/>
      <c r="Z449" s="312"/>
      <c r="AA449" s="312"/>
      <c r="AB449" s="312"/>
      <c r="AC449" s="312"/>
      <c r="AD449" s="312"/>
    </row>
    <row r="450" customFormat="false" ht="11.25" hidden="false" customHeight="false" outlineLevel="0" collapsed="false">
      <c r="C450" s="312"/>
      <c r="D450" s="312"/>
      <c r="E450" s="312"/>
      <c r="F450" s="312"/>
      <c r="G450" s="312"/>
      <c r="H450" s="312"/>
      <c r="I450" s="312"/>
      <c r="J450" s="312"/>
      <c r="K450" s="312"/>
      <c r="L450" s="312"/>
      <c r="M450" s="312"/>
      <c r="N450" s="312"/>
      <c r="O450" s="312"/>
      <c r="P450" s="312"/>
      <c r="Q450" s="312"/>
      <c r="R450" s="312"/>
      <c r="S450" s="312"/>
      <c r="T450" s="312"/>
      <c r="U450" s="312"/>
      <c r="V450" s="312"/>
      <c r="W450" s="312"/>
      <c r="X450" s="312"/>
      <c r="Y450" s="312"/>
      <c r="Z450" s="312"/>
      <c r="AA450" s="312"/>
      <c r="AB450" s="312"/>
      <c r="AC450" s="312"/>
      <c r="AD450" s="312"/>
    </row>
    <row r="451" customFormat="false" ht="11.25" hidden="false" customHeight="false" outlineLevel="0" collapsed="false">
      <c r="C451" s="312"/>
      <c r="D451" s="312"/>
      <c r="E451" s="312"/>
      <c r="F451" s="312"/>
      <c r="G451" s="312"/>
      <c r="H451" s="312"/>
      <c r="I451" s="312"/>
      <c r="J451" s="312"/>
      <c r="K451" s="312"/>
      <c r="L451" s="312"/>
      <c r="M451" s="312"/>
      <c r="N451" s="312"/>
      <c r="O451" s="312"/>
      <c r="P451" s="312"/>
      <c r="Q451" s="312"/>
      <c r="R451" s="312"/>
      <c r="S451" s="312"/>
      <c r="T451" s="312"/>
      <c r="U451" s="312"/>
      <c r="V451" s="312"/>
      <c r="W451" s="312"/>
      <c r="X451" s="312"/>
      <c r="Y451" s="312"/>
      <c r="Z451" s="312"/>
      <c r="AA451" s="312"/>
      <c r="AB451" s="312"/>
      <c r="AC451" s="312"/>
      <c r="AD451" s="312"/>
    </row>
    <row r="452" customFormat="false" ht="11.25" hidden="false" customHeight="false" outlineLevel="0" collapsed="false">
      <c r="C452" s="312"/>
      <c r="D452" s="312"/>
      <c r="E452" s="312"/>
      <c r="F452" s="312"/>
      <c r="G452" s="312"/>
      <c r="H452" s="312"/>
      <c r="I452" s="312"/>
      <c r="J452" s="312"/>
      <c r="K452" s="312"/>
      <c r="L452" s="312"/>
      <c r="M452" s="312"/>
      <c r="N452" s="312"/>
      <c r="O452" s="312"/>
      <c r="P452" s="312"/>
      <c r="Q452" s="312"/>
      <c r="R452" s="312"/>
      <c r="S452" s="312"/>
      <c r="T452" s="312"/>
      <c r="U452" s="312"/>
      <c r="V452" s="312"/>
      <c r="W452" s="312"/>
      <c r="X452" s="312"/>
      <c r="Y452" s="312"/>
      <c r="Z452" s="312"/>
      <c r="AA452" s="312"/>
      <c r="AB452" s="312"/>
      <c r="AC452" s="312"/>
      <c r="AD452" s="312"/>
    </row>
    <row r="453" customFormat="false" ht="11.25" hidden="false" customHeight="false" outlineLevel="0" collapsed="false">
      <c r="C453" s="312"/>
      <c r="D453" s="312"/>
      <c r="E453" s="312"/>
      <c r="F453" s="312"/>
      <c r="G453" s="312"/>
      <c r="H453" s="312"/>
      <c r="I453" s="312"/>
      <c r="J453" s="312"/>
      <c r="K453" s="312"/>
      <c r="L453" s="312"/>
      <c r="M453" s="312"/>
      <c r="N453" s="312"/>
      <c r="O453" s="312"/>
      <c r="P453" s="312"/>
      <c r="Q453" s="312"/>
      <c r="R453" s="312"/>
      <c r="S453" s="312"/>
      <c r="T453" s="312"/>
      <c r="U453" s="312"/>
      <c r="V453" s="312"/>
      <c r="W453" s="312"/>
      <c r="X453" s="312"/>
      <c r="Y453" s="312"/>
      <c r="Z453" s="312"/>
      <c r="AA453" s="312"/>
      <c r="AB453" s="312"/>
      <c r="AC453" s="312"/>
      <c r="AD453" s="312"/>
    </row>
    <row r="454" customFormat="false" ht="11.25" hidden="false" customHeight="false" outlineLevel="0" collapsed="false">
      <c r="C454" s="312"/>
      <c r="D454" s="312"/>
      <c r="E454" s="312"/>
      <c r="F454" s="312"/>
      <c r="G454" s="312"/>
      <c r="H454" s="312"/>
      <c r="I454" s="312"/>
      <c r="J454" s="312"/>
      <c r="K454" s="312"/>
      <c r="L454" s="312"/>
      <c r="M454" s="312"/>
      <c r="N454" s="312"/>
      <c r="O454" s="312"/>
      <c r="P454" s="312"/>
      <c r="Q454" s="312"/>
      <c r="R454" s="312"/>
      <c r="S454" s="312"/>
      <c r="T454" s="312"/>
      <c r="U454" s="312"/>
      <c r="V454" s="312"/>
      <c r="W454" s="312"/>
      <c r="X454" s="312"/>
      <c r="Y454" s="312"/>
      <c r="Z454" s="312"/>
      <c r="AA454" s="312"/>
      <c r="AB454" s="312"/>
      <c r="AC454" s="312"/>
      <c r="AD454" s="312"/>
    </row>
    <row r="455" customFormat="false" ht="11.25" hidden="false" customHeight="false" outlineLevel="0" collapsed="false">
      <c r="C455" s="312"/>
      <c r="D455" s="312"/>
      <c r="E455" s="312"/>
      <c r="F455" s="312"/>
      <c r="G455" s="312"/>
      <c r="H455" s="312"/>
      <c r="I455" s="312"/>
      <c r="J455" s="312"/>
      <c r="K455" s="312"/>
      <c r="L455" s="312"/>
      <c r="M455" s="312"/>
      <c r="N455" s="312"/>
      <c r="O455" s="312"/>
      <c r="P455" s="312"/>
      <c r="Q455" s="312"/>
      <c r="R455" s="312"/>
      <c r="S455" s="312"/>
      <c r="T455" s="312"/>
      <c r="U455" s="312"/>
      <c r="V455" s="312"/>
      <c r="W455" s="312"/>
      <c r="X455" s="312"/>
      <c r="Y455" s="312"/>
      <c r="Z455" s="312"/>
      <c r="AA455" s="312"/>
      <c r="AB455" s="312"/>
      <c r="AC455" s="312"/>
      <c r="AD455" s="312"/>
    </row>
    <row r="456" customFormat="false" ht="11.25" hidden="false" customHeight="false" outlineLevel="0" collapsed="false">
      <c r="C456" s="312"/>
      <c r="D456" s="312"/>
      <c r="E456" s="312"/>
      <c r="F456" s="312"/>
      <c r="G456" s="312"/>
      <c r="H456" s="312"/>
      <c r="I456" s="312"/>
      <c r="J456" s="312"/>
      <c r="K456" s="312"/>
      <c r="L456" s="312"/>
      <c r="M456" s="312"/>
      <c r="N456" s="312"/>
      <c r="O456" s="312"/>
      <c r="P456" s="312"/>
      <c r="Q456" s="312"/>
      <c r="R456" s="312"/>
      <c r="S456" s="312"/>
      <c r="T456" s="312"/>
      <c r="U456" s="312"/>
      <c r="V456" s="312"/>
      <c r="W456" s="312"/>
      <c r="X456" s="312"/>
      <c r="Y456" s="312"/>
      <c r="Z456" s="312"/>
      <c r="AA456" s="312"/>
      <c r="AB456" s="312"/>
      <c r="AC456" s="312"/>
      <c r="AD456" s="312"/>
    </row>
    <row r="457" customFormat="false" ht="11.25" hidden="false" customHeight="false" outlineLevel="0" collapsed="false">
      <c r="C457" s="312"/>
      <c r="D457" s="312"/>
      <c r="E457" s="312"/>
      <c r="F457" s="312"/>
      <c r="G457" s="312"/>
      <c r="H457" s="312"/>
      <c r="I457" s="312"/>
      <c r="J457" s="312"/>
      <c r="K457" s="312"/>
      <c r="L457" s="312"/>
      <c r="M457" s="312"/>
      <c r="N457" s="312"/>
      <c r="O457" s="312"/>
      <c r="P457" s="312"/>
      <c r="Q457" s="312"/>
      <c r="R457" s="312"/>
      <c r="S457" s="312"/>
      <c r="T457" s="312"/>
      <c r="U457" s="312"/>
      <c r="V457" s="312"/>
      <c r="W457" s="312"/>
      <c r="X457" s="312"/>
      <c r="Y457" s="312"/>
      <c r="Z457" s="312"/>
      <c r="AA457" s="312"/>
      <c r="AB457" s="312"/>
      <c r="AC457" s="312"/>
      <c r="AD457" s="312"/>
    </row>
    <row r="458" customFormat="false" ht="11.25" hidden="false" customHeight="false" outlineLevel="0" collapsed="false">
      <c r="C458" s="312"/>
      <c r="D458" s="312"/>
      <c r="E458" s="312"/>
      <c r="F458" s="312"/>
      <c r="G458" s="312"/>
      <c r="H458" s="312"/>
      <c r="I458" s="312"/>
      <c r="J458" s="312"/>
      <c r="K458" s="312"/>
      <c r="L458" s="312"/>
      <c r="M458" s="312"/>
      <c r="N458" s="312"/>
      <c r="O458" s="312"/>
      <c r="P458" s="312"/>
      <c r="Q458" s="312"/>
      <c r="R458" s="312"/>
      <c r="S458" s="312"/>
      <c r="T458" s="312"/>
      <c r="U458" s="312"/>
      <c r="V458" s="312"/>
      <c r="W458" s="312"/>
      <c r="X458" s="312"/>
      <c r="Y458" s="312"/>
      <c r="Z458" s="312"/>
      <c r="AA458" s="312"/>
      <c r="AB458" s="312"/>
      <c r="AC458" s="312"/>
      <c r="AD458" s="312"/>
    </row>
    <row r="459" customFormat="false" ht="11.25" hidden="false" customHeight="false" outlineLevel="0" collapsed="false">
      <c r="C459" s="312"/>
      <c r="D459" s="312"/>
      <c r="E459" s="312"/>
      <c r="F459" s="312"/>
      <c r="G459" s="312"/>
      <c r="H459" s="312"/>
      <c r="I459" s="312"/>
      <c r="J459" s="312"/>
      <c r="K459" s="312"/>
      <c r="L459" s="312"/>
      <c r="M459" s="312"/>
      <c r="N459" s="312"/>
      <c r="O459" s="312"/>
      <c r="P459" s="312"/>
      <c r="Q459" s="312"/>
      <c r="R459" s="312"/>
      <c r="S459" s="312"/>
      <c r="T459" s="312"/>
      <c r="U459" s="312"/>
      <c r="V459" s="312"/>
      <c r="W459" s="312"/>
      <c r="X459" s="312"/>
      <c r="Y459" s="312"/>
      <c r="Z459" s="312"/>
      <c r="AA459" s="312"/>
      <c r="AB459" s="312"/>
      <c r="AC459" s="312"/>
      <c r="AD459" s="312"/>
    </row>
    <row r="460" customFormat="false" ht="11.25" hidden="false" customHeight="false" outlineLevel="0" collapsed="false">
      <c r="C460" s="312"/>
      <c r="D460" s="312"/>
      <c r="E460" s="312"/>
      <c r="F460" s="312"/>
      <c r="G460" s="312"/>
      <c r="H460" s="312"/>
      <c r="I460" s="312"/>
      <c r="J460" s="312"/>
      <c r="K460" s="312"/>
      <c r="L460" s="312"/>
      <c r="M460" s="312"/>
      <c r="N460" s="312"/>
      <c r="O460" s="312"/>
      <c r="P460" s="312"/>
      <c r="Q460" s="312"/>
      <c r="R460" s="312"/>
      <c r="S460" s="312"/>
      <c r="T460" s="312"/>
      <c r="U460" s="312"/>
      <c r="V460" s="312"/>
      <c r="W460" s="312"/>
      <c r="X460" s="312"/>
      <c r="Y460" s="312"/>
      <c r="Z460" s="312"/>
      <c r="AA460" s="312"/>
      <c r="AB460" s="312"/>
      <c r="AC460" s="312"/>
      <c r="AD460" s="312"/>
    </row>
    <row r="461" customFormat="false" ht="11.25" hidden="false" customHeight="false" outlineLevel="0" collapsed="false">
      <c r="C461" s="312"/>
      <c r="D461" s="312"/>
      <c r="E461" s="312"/>
      <c r="F461" s="312"/>
      <c r="G461" s="312"/>
      <c r="H461" s="312"/>
      <c r="I461" s="312"/>
      <c r="J461" s="312"/>
      <c r="K461" s="312"/>
      <c r="L461" s="312"/>
      <c r="M461" s="312"/>
      <c r="N461" s="312"/>
      <c r="O461" s="312"/>
      <c r="P461" s="312"/>
      <c r="Q461" s="312"/>
      <c r="R461" s="312"/>
      <c r="S461" s="312"/>
      <c r="T461" s="312"/>
      <c r="U461" s="312"/>
      <c r="V461" s="312"/>
      <c r="W461" s="312"/>
      <c r="X461" s="312"/>
      <c r="Y461" s="312"/>
      <c r="Z461" s="312"/>
      <c r="AA461" s="312"/>
      <c r="AB461" s="312"/>
      <c r="AC461" s="312"/>
      <c r="AD461" s="312"/>
    </row>
    <row r="462" customFormat="false" ht="11.25" hidden="false" customHeight="false" outlineLevel="0" collapsed="false">
      <c r="C462" s="312"/>
      <c r="D462" s="312"/>
      <c r="E462" s="312"/>
      <c r="F462" s="312"/>
      <c r="G462" s="312"/>
      <c r="H462" s="312"/>
      <c r="I462" s="312"/>
      <c r="J462" s="312"/>
      <c r="K462" s="312"/>
      <c r="L462" s="312"/>
      <c r="M462" s="312"/>
      <c r="N462" s="312"/>
      <c r="O462" s="312"/>
      <c r="P462" s="312"/>
      <c r="Q462" s="312"/>
      <c r="R462" s="312"/>
      <c r="S462" s="312"/>
      <c r="T462" s="312"/>
      <c r="U462" s="312"/>
      <c r="V462" s="312"/>
      <c r="W462" s="312"/>
      <c r="X462" s="312"/>
      <c r="Y462" s="312"/>
      <c r="Z462" s="312"/>
      <c r="AA462" s="312"/>
      <c r="AB462" s="312"/>
      <c r="AC462" s="312"/>
      <c r="AD462" s="312"/>
    </row>
    <row r="463" customFormat="false" ht="11.25" hidden="false" customHeight="false" outlineLevel="0" collapsed="false">
      <c r="C463" s="312"/>
      <c r="D463" s="312"/>
      <c r="E463" s="312"/>
      <c r="F463" s="312"/>
      <c r="G463" s="312"/>
      <c r="H463" s="312"/>
      <c r="I463" s="312"/>
      <c r="J463" s="312"/>
      <c r="K463" s="312"/>
      <c r="L463" s="312"/>
      <c r="M463" s="312"/>
      <c r="N463" s="312"/>
      <c r="O463" s="312"/>
      <c r="P463" s="312"/>
      <c r="Q463" s="312"/>
      <c r="R463" s="312"/>
      <c r="S463" s="312"/>
      <c r="T463" s="312"/>
      <c r="U463" s="312"/>
      <c r="V463" s="312"/>
      <c r="W463" s="312"/>
      <c r="X463" s="312"/>
      <c r="Y463" s="312"/>
      <c r="Z463" s="312"/>
      <c r="AA463" s="312"/>
      <c r="AB463" s="312"/>
      <c r="AC463" s="312"/>
      <c r="AD463" s="312"/>
    </row>
    <row r="464" customFormat="false" ht="11.25" hidden="false" customHeight="false" outlineLevel="0" collapsed="false">
      <c r="C464" s="312"/>
      <c r="D464" s="312"/>
      <c r="E464" s="312"/>
      <c r="F464" s="312"/>
      <c r="G464" s="312"/>
      <c r="H464" s="312"/>
      <c r="I464" s="312"/>
      <c r="J464" s="312"/>
      <c r="K464" s="312"/>
      <c r="L464" s="312"/>
      <c r="M464" s="312"/>
      <c r="N464" s="312"/>
      <c r="O464" s="312"/>
      <c r="P464" s="312"/>
      <c r="Q464" s="312"/>
      <c r="R464" s="312"/>
      <c r="S464" s="312"/>
      <c r="T464" s="312"/>
      <c r="U464" s="312"/>
      <c r="V464" s="312"/>
      <c r="W464" s="312"/>
      <c r="X464" s="312"/>
      <c r="Y464" s="312"/>
      <c r="Z464" s="312"/>
      <c r="AA464" s="312"/>
      <c r="AB464" s="312"/>
      <c r="AC464" s="312"/>
      <c r="AD464" s="312"/>
    </row>
    <row r="465" customFormat="false" ht="11.25" hidden="false" customHeight="false" outlineLevel="0" collapsed="false">
      <c r="C465" s="312"/>
      <c r="D465" s="312"/>
      <c r="E465" s="312"/>
      <c r="F465" s="312"/>
      <c r="G465" s="312"/>
      <c r="H465" s="312"/>
      <c r="I465" s="312"/>
      <c r="J465" s="312"/>
      <c r="K465" s="312"/>
      <c r="L465" s="312"/>
      <c r="M465" s="312"/>
      <c r="N465" s="312"/>
      <c r="O465" s="312"/>
      <c r="P465" s="312"/>
      <c r="Q465" s="312"/>
      <c r="R465" s="312"/>
      <c r="S465" s="312"/>
      <c r="T465" s="312"/>
      <c r="U465" s="312"/>
      <c r="V465" s="312"/>
      <c r="W465" s="312"/>
      <c r="X465" s="312"/>
      <c r="Y465" s="312"/>
      <c r="Z465" s="312"/>
      <c r="AA465" s="312"/>
      <c r="AB465" s="312"/>
      <c r="AC465" s="312"/>
      <c r="AD465" s="312"/>
    </row>
    <row r="466" customFormat="false" ht="11.25" hidden="false" customHeight="false" outlineLevel="0" collapsed="false">
      <c r="C466" s="312"/>
      <c r="D466" s="312"/>
      <c r="E466" s="312"/>
      <c r="F466" s="312"/>
      <c r="G466" s="312"/>
      <c r="H466" s="312"/>
      <c r="I466" s="312"/>
      <c r="J466" s="312"/>
      <c r="K466" s="312"/>
      <c r="L466" s="312"/>
      <c r="M466" s="312"/>
      <c r="N466" s="312"/>
      <c r="O466" s="312"/>
      <c r="P466" s="312"/>
      <c r="Q466" s="312"/>
      <c r="R466" s="312"/>
      <c r="S466" s="312"/>
      <c r="T466" s="312"/>
      <c r="U466" s="312"/>
      <c r="V466" s="312"/>
      <c r="W466" s="312"/>
      <c r="X466" s="312"/>
      <c r="Y466" s="312"/>
      <c r="Z466" s="312"/>
      <c r="AA466" s="312"/>
      <c r="AB466" s="312"/>
      <c r="AC466" s="312"/>
      <c r="AD466" s="312"/>
    </row>
    <row r="467" customFormat="false" ht="11.25" hidden="false" customHeight="false" outlineLevel="0" collapsed="false">
      <c r="C467" s="312"/>
      <c r="D467" s="312"/>
      <c r="E467" s="312"/>
      <c r="F467" s="312"/>
      <c r="G467" s="312"/>
      <c r="H467" s="312"/>
      <c r="I467" s="312"/>
      <c r="J467" s="312"/>
      <c r="K467" s="312"/>
      <c r="L467" s="312"/>
      <c r="M467" s="312"/>
      <c r="N467" s="312"/>
      <c r="O467" s="312"/>
      <c r="P467" s="312"/>
      <c r="Q467" s="312"/>
      <c r="R467" s="312"/>
      <c r="S467" s="312"/>
      <c r="T467" s="312"/>
      <c r="U467" s="312"/>
      <c r="V467" s="312"/>
      <c r="W467" s="312"/>
      <c r="X467" s="312"/>
      <c r="Y467" s="312"/>
      <c r="Z467" s="312"/>
      <c r="AA467" s="312"/>
      <c r="AB467" s="312"/>
      <c r="AC467" s="312"/>
      <c r="AD467" s="312"/>
    </row>
    <row r="468" customFormat="false" ht="11.25" hidden="false" customHeight="false" outlineLevel="0" collapsed="false">
      <c r="C468" s="312"/>
      <c r="D468" s="312"/>
      <c r="E468" s="312"/>
      <c r="F468" s="312"/>
      <c r="G468" s="312"/>
      <c r="H468" s="312"/>
      <c r="I468" s="312"/>
      <c r="J468" s="312"/>
      <c r="K468" s="312"/>
      <c r="L468" s="312"/>
      <c r="M468" s="312"/>
      <c r="N468" s="312"/>
      <c r="O468" s="312"/>
      <c r="P468" s="312"/>
      <c r="Q468" s="312"/>
      <c r="R468" s="312"/>
      <c r="S468" s="312"/>
      <c r="T468" s="312"/>
      <c r="U468" s="312"/>
      <c r="V468" s="312"/>
      <c r="W468" s="312"/>
      <c r="X468" s="312"/>
      <c r="Y468" s="312"/>
      <c r="Z468" s="312"/>
      <c r="AA468" s="312"/>
      <c r="AB468" s="312"/>
      <c r="AC468" s="312"/>
      <c r="AD468" s="312"/>
    </row>
    <row r="469" customFormat="false" ht="11.25" hidden="false" customHeight="false" outlineLevel="0" collapsed="false">
      <c r="C469" s="312"/>
      <c r="D469" s="312"/>
      <c r="E469" s="312"/>
      <c r="F469" s="312"/>
      <c r="G469" s="312"/>
      <c r="H469" s="312"/>
      <c r="I469" s="312"/>
      <c r="J469" s="312"/>
      <c r="K469" s="312"/>
      <c r="L469" s="312"/>
      <c r="M469" s="312"/>
      <c r="N469" s="312"/>
      <c r="O469" s="312"/>
      <c r="P469" s="312"/>
      <c r="Q469" s="312"/>
      <c r="R469" s="312"/>
      <c r="S469" s="312"/>
      <c r="T469" s="312"/>
      <c r="U469" s="312"/>
      <c r="V469" s="312"/>
      <c r="W469" s="312"/>
      <c r="X469" s="312"/>
      <c r="Y469" s="312"/>
      <c r="Z469" s="312"/>
      <c r="AA469" s="312"/>
      <c r="AB469" s="312"/>
      <c r="AC469" s="312"/>
      <c r="AD469" s="312"/>
    </row>
    <row r="470" customFormat="false" ht="11.25" hidden="false" customHeight="false" outlineLevel="0" collapsed="false">
      <c r="C470" s="312"/>
      <c r="D470" s="312"/>
      <c r="E470" s="312"/>
      <c r="F470" s="312"/>
      <c r="G470" s="312"/>
      <c r="H470" s="312"/>
      <c r="I470" s="312"/>
      <c r="J470" s="312"/>
      <c r="K470" s="312"/>
      <c r="L470" s="312"/>
      <c r="M470" s="312"/>
      <c r="N470" s="312"/>
      <c r="O470" s="312"/>
      <c r="P470" s="312"/>
      <c r="Q470" s="312"/>
      <c r="R470" s="312"/>
      <c r="S470" s="312"/>
      <c r="T470" s="312"/>
      <c r="U470" s="312"/>
      <c r="V470" s="312"/>
      <c r="W470" s="312"/>
      <c r="X470" s="312"/>
      <c r="Y470" s="312"/>
      <c r="Z470" s="312"/>
      <c r="AA470" s="312"/>
      <c r="AB470" s="312"/>
      <c r="AC470" s="312"/>
      <c r="AD470" s="312"/>
    </row>
    <row r="471" customFormat="false" ht="11.25" hidden="false" customHeight="false" outlineLevel="0" collapsed="false">
      <c r="C471" s="312"/>
      <c r="D471" s="312"/>
      <c r="E471" s="312"/>
      <c r="F471" s="312"/>
      <c r="G471" s="312"/>
      <c r="H471" s="312"/>
      <c r="I471" s="312"/>
      <c r="J471" s="312"/>
      <c r="K471" s="312"/>
      <c r="L471" s="312"/>
      <c r="M471" s="312"/>
      <c r="N471" s="312"/>
      <c r="O471" s="312"/>
      <c r="P471" s="312"/>
      <c r="Q471" s="312"/>
      <c r="R471" s="312"/>
      <c r="S471" s="312"/>
      <c r="T471" s="312"/>
      <c r="U471" s="312"/>
      <c r="V471" s="312"/>
      <c r="W471" s="312"/>
      <c r="X471" s="312"/>
      <c r="Y471" s="312"/>
      <c r="Z471" s="312"/>
      <c r="AA471" s="312"/>
      <c r="AB471" s="312"/>
      <c r="AC471" s="312"/>
      <c r="AD471" s="312"/>
    </row>
    <row r="472" customFormat="false" ht="11.25" hidden="false" customHeight="false" outlineLevel="0" collapsed="false">
      <c r="C472" s="312"/>
      <c r="D472" s="312"/>
      <c r="E472" s="312"/>
      <c r="F472" s="312"/>
      <c r="G472" s="312"/>
      <c r="H472" s="312"/>
      <c r="I472" s="312"/>
      <c r="J472" s="312"/>
      <c r="K472" s="312"/>
      <c r="L472" s="312"/>
      <c r="M472" s="312"/>
      <c r="N472" s="312"/>
      <c r="O472" s="312"/>
      <c r="P472" s="312"/>
      <c r="Q472" s="312"/>
      <c r="R472" s="312"/>
      <c r="S472" s="312"/>
      <c r="T472" s="312"/>
      <c r="U472" s="312"/>
      <c r="V472" s="312"/>
      <c r="W472" s="312"/>
      <c r="X472" s="312"/>
      <c r="Y472" s="312"/>
      <c r="Z472" s="312"/>
      <c r="AA472" s="312"/>
      <c r="AB472" s="312"/>
      <c r="AC472" s="312"/>
      <c r="AD472" s="312"/>
    </row>
    <row r="473" customFormat="false" ht="11.25" hidden="false" customHeight="false" outlineLevel="0" collapsed="false">
      <c r="C473" s="312"/>
      <c r="D473" s="312"/>
      <c r="E473" s="312"/>
      <c r="F473" s="31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/>
      <c r="Q473" s="312"/>
      <c r="R473" s="312"/>
      <c r="S473" s="312"/>
      <c r="T473" s="312"/>
      <c r="U473" s="312"/>
      <c r="V473" s="312"/>
      <c r="W473" s="312"/>
      <c r="X473" s="312"/>
      <c r="Y473" s="312"/>
      <c r="Z473" s="312"/>
      <c r="AA473" s="312"/>
      <c r="AB473" s="312"/>
      <c r="AC473" s="312"/>
      <c r="AD473" s="312"/>
    </row>
    <row r="474" customFormat="false" ht="11.25" hidden="false" customHeight="false" outlineLevel="0" collapsed="false">
      <c r="C474" s="312"/>
      <c r="D474" s="312"/>
      <c r="E474" s="312"/>
      <c r="F474" s="312"/>
      <c r="G474" s="312"/>
      <c r="H474" s="312"/>
      <c r="I474" s="312"/>
      <c r="J474" s="312"/>
      <c r="K474" s="312"/>
      <c r="L474" s="312"/>
      <c r="M474" s="312"/>
      <c r="N474" s="312"/>
      <c r="O474" s="312"/>
      <c r="P474" s="312"/>
      <c r="Q474" s="312"/>
      <c r="R474" s="312"/>
      <c r="S474" s="312"/>
      <c r="T474" s="312"/>
      <c r="U474" s="312"/>
      <c r="V474" s="312"/>
      <c r="W474" s="312"/>
      <c r="X474" s="312"/>
      <c r="Y474" s="312"/>
      <c r="Z474" s="312"/>
      <c r="AA474" s="312"/>
      <c r="AB474" s="312"/>
      <c r="AC474" s="312"/>
      <c r="AD474" s="312"/>
    </row>
    <row r="475" customFormat="false" ht="11.25" hidden="false" customHeight="false" outlineLevel="0" collapsed="false">
      <c r="C475" s="312"/>
      <c r="D475" s="312"/>
      <c r="E475" s="312"/>
      <c r="F475" s="312"/>
      <c r="G475" s="312"/>
      <c r="H475" s="312"/>
      <c r="I475" s="312"/>
      <c r="J475" s="312"/>
      <c r="K475" s="312"/>
      <c r="L475" s="312"/>
      <c r="M475" s="312"/>
      <c r="N475" s="312"/>
      <c r="O475" s="312"/>
      <c r="P475" s="312"/>
      <c r="Q475" s="312"/>
      <c r="R475" s="312"/>
      <c r="S475" s="312"/>
      <c r="T475" s="312"/>
      <c r="U475" s="312"/>
      <c r="V475" s="312"/>
      <c r="W475" s="312"/>
      <c r="X475" s="312"/>
      <c r="Y475" s="312"/>
      <c r="Z475" s="312"/>
      <c r="AA475" s="312"/>
      <c r="AB475" s="312"/>
      <c r="AC475" s="312"/>
      <c r="AD475" s="312"/>
    </row>
    <row r="476" customFormat="false" ht="11.25" hidden="false" customHeight="false" outlineLevel="0" collapsed="false">
      <c r="C476" s="312"/>
      <c r="D476" s="312"/>
      <c r="E476" s="312"/>
      <c r="F476" s="312"/>
      <c r="G476" s="312"/>
      <c r="H476" s="312"/>
      <c r="I476" s="312"/>
      <c r="J476" s="312"/>
      <c r="K476" s="312"/>
      <c r="L476" s="312"/>
      <c r="M476" s="312"/>
      <c r="N476" s="312"/>
      <c r="O476" s="312"/>
      <c r="P476" s="312"/>
      <c r="Q476" s="312"/>
      <c r="R476" s="312"/>
      <c r="S476" s="312"/>
      <c r="T476" s="312"/>
      <c r="U476" s="312"/>
      <c r="V476" s="312"/>
      <c r="W476" s="312"/>
      <c r="X476" s="312"/>
      <c r="Y476" s="312"/>
      <c r="Z476" s="312"/>
      <c r="AA476" s="312"/>
      <c r="AB476" s="312"/>
      <c r="AC476" s="312"/>
      <c r="AD476" s="312"/>
    </row>
    <row r="477" customFormat="false" ht="11.25" hidden="false" customHeight="false" outlineLevel="0" collapsed="false">
      <c r="C477" s="312"/>
      <c r="D477" s="312"/>
      <c r="E477" s="312"/>
      <c r="F477" s="312"/>
      <c r="G477" s="312"/>
      <c r="H477" s="312"/>
      <c r="I477" s="312"/>
      <c r="J477" s="312"/>
      <c r="K477" s="312"/>
      <c r="L477" s="312"/>
      <c r="M477" s="312"/>
      <c r="N477" s="312"/>
      <c r="O477" s="312"/>
      <c r="P477" s="312"/>
      <c r="Q477" s="312"/>
      <c r="R477" s="312"/>
      <c r="S477" s="312"/>
      <c r="T477" s="312"/>
      <c r="U477" s="312"/>
      <c r="V477" s="312"/>
      <c r="W477" s="312"/>
      <c r="X477" s="312"/>
      <c r="Y477" s="312"/>
      <c r="Z477" s="312"/>
      <c r="AA477" s="312"/>
      <c r="AB477" s="312"/>
      <c r="AC477" s="312"/>
      <c r="AD477" s="312"/>
    </row>
    <row r="478" customFormat="false" ht="11.25" hidden="false" customHeight="false" outlineLevel="0" collapsed="false">
      <c r="C478" s="312"/>
      <c r="D478" s="312"/>
      <c r="E478" s="312"/>
      <c r="F478" s="312"/>
      <c r="G478" s="312"/>
      <c r="H478" s="312"/>
      <c r="I478" s="312"/>
      <c r="J478" s="312"/>
      <c r="K478" s="312"/>
      <c r="L478" s="312"/>
      <c r="M478" s="312"/>
      <c r="N478" s="312"/>
      <c r="O478" s="312"/>
      <c r="P478" s="312"/>
      <c r="Q478" s="312"/>
      <c r="R478" s="312"/>
      <c r="S478" s="312"/>
      <c r="T478" s="312"/>
      <c r="U478" s="312"/>
      <c r="V478" s="312"/>
      <c r="W478" s="312"/>
      <c r="X478" s="312"/>
      <c r="Y478" s="312"/>
      <c r="Z478" s="312"/>
      <c r="AA478" s="312"/>
      <c r="AB478" s="312"/>
      <c r="AC478" s="312"/>
      <c r="AD478" s="312"/>
    </row>
    <row r="479" customFormat="false" ht="11.25" hidden="false" customHeight="false" outlineLevel="0" collapsed="false">
      <c r="C479" s="312"/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/>
      <c r="Q479" s="312"/>
      <c r="R479" s="312"/>
      <c r="S479" s="312"/>
      <c r="T479" s="312"/>
      <c r="U479" s="312"/>
      <c r="V479" s="312"/>
      <c r="W479" s="312"/>
      <c r="X479" s="312"/>
      <c r="Y479" s="312"/>
      <c r="Z479" s="312"/>
      <c r="AA479" s="312"/>
      <c r="AB479" s="312"/>
      <c r="AC479" s="312"/>
      <c r="AD479" s="312"/>
    </row>
    <row r="480" customFormat="false" ht="11.25" hidden="false" customHeight="false" outlineLevel="0" collapsed="false">
      <c r="C480" s="312"/>
      <c r="D480" s="312"/>
      <c r="E480" s="312"/>
      <c r="F480" s="312"/>
      <c r="G480" s="312"/>
      <c r="H480" s="312"/>
      <c r="I480" s="312"/>
      <c r="J480" s="312"/>
      <c r="K480" s="312"/>
      <c r="L480" s="312"/>
      <c r="M480" s="312"/>
      <c r="N480" s="312"/>
      <c r="O480" s="312"/>
      <c r="P480" s="312"/>
      <c r="Q480" s="312"/>
      <c r="R480" s="312"/>
      <c r="S480" s="312"/>
      <c r="T480" s="312"/>
      <c r="U480" s="312"/>
      <c r="V480" s="312"/>
      <c r="W480" s="312"/>
      <c r="X480" s="312"/>
      <c r="Y480" s="312"/>
      <c r="Z480" s="312"/>
      <c r="AA480" s="312"/>
      <c r="AB480" s="312"/>
      <c r="AC480" s="312"/>
      <c r="AD480" s="312"/>
    </row>
    <row r="481" customFormat="false" ht="11.25" hidden="false" customHeight="false" outlineLevel="0" collapsed="false">
      <c r="C481" s="312"/>
      <c r="D481" s="312"/>
      <c r="E481" s="312"/>
      <c r="F481" s="312"/>
      <c r="G481" s="312"/>
      <c r="H481" s="312"/>
      <c r="I481" s="312"/>
      <c r="J481" s="312"/>
      <c r="K481" s="312"/>
      <c r="L481" s="312"/>
      <c r="M481" s="312"/>
      <c r="N481" s="312"/>
      <c r="O481" s="312"/>
      <c r="P481" s="312"/>
      <c r="Q481" s="312"/>
      <c r="R481" s="312"/>
      <c r="S481" s="312"/>
      <c r="T481" s="312"/>
      <c r="U481" s="312"/>
      <c r="V481" s="312"/>
      <c r="W481" s="312"/>
      <c r="X481" s="312"/>
      <c r="Y481" s="312"/>
      <c r="Z481" s="312"/>
      <c r="AA481" s="312"/>
      <c r="AB481" s="312"/>
      <c r="AC481" s="312"/>
      <c r="AD481" s="312"/>
    </row>
    <row r="482" customFormat="false" ht="11.25" hidden="false" customHeight="false" outlineLevel="0" collapsed="false">
      <c r="C482" s="312"/>
      <c r="D482" s="312"/>
      <c r="E482" s="312"/>
      <c r="F482" s="312"/>
      <c r="G482" s="312"/>
      <c r="H482" s="312"/>
      <c r="I482" s="312"/>
      <c r="J482" s="312"/>
      <c r="K482" s="312"/>
      <c r="L482" s="312"/>
      <c r="M482" s="312"/>
      <c r="N482" s="312"/>
      <c r="O482" s="312"/>
      <c r="P482" s="312"/>
      <c r="Q482" s="312"/>
      <c r="R482" s="312"/>
      <c r="S482" s="312"/>
      <c r="T482" s="312"/>
      <c r="U482" s="312"/>
      <c r="V482" s="312"/>
      <c r="W482" s="312"/>
      <c r="X482" s="312"/>
      <c r="Y482" s="312"/>
      <c r="Z482" s="312"/>
      <c r="AA482" s="312"/>
      <c r="AB482" s="312"/>
      <c r="AC482" s="312"/>
      <c r="AD482" s="312"/>
    </row>
    <row r="483" customFormat="false" ht="11.25" hidden="false" customHeight="false" outlineLevel="0" collapsed="false">
      <c r="C483" s="312"/>
      <c r="D483" s="312"/>
      <c r="E483" s="312"/>
      <c r="F483" s="312"/>
      <c r="G483" s="312"/>
      <c r="H483" s="312"/>
      <c r="I483" s="312"/>
      <c r="J483" s="312"/>
      <c r="K483" s="312"/>
      <c r="L483" s="312"/>
      <c r="M483" s="312"/>
      <c r="N483" s="312"/>
      <c r="O483" s="312"/>
      <c r="P483" s="312"/>
      <c r="Q483" s="312"/>
      <c r="R483" s="312"/>
      <c r="S483" s="312"/>
      <c r="T483" s="312"/>
      <c r="U483" s="312"/>
      <c r="V483" s="312"/>
      <c r="W483" s="312"/>
      <c r="X483" s="312"/>
      <c r="Y483" s="312"/>
      <c r="Z483" s="312"/>
      <c r="AA483" s="312"/>
      <c r="AB483" s="312"/>
      <c r="AC483" s="312"/>
      <c r="AD483" s="312"/>
    </row>
    <row r="484" customFormat="false" ht="11.25" hidden="false" customHeight="false" outlineLevel="0" collapsed="false">
      <c r="C484" s="312"/>
      <c r="D484" s="312"/>
      <c r="E484" s="312"/>
      <c r="F484" s="312"/>
      <c r="G484" s="312"/>
      <c r="H484" s="312"/>
      <c r="I484" s="312"/>
      <c r="J484" s="312"/>
      <c r="K484" s="312"/>
      <c r="L484" s="312"/>
      <c r="M484" s="312"/>
      <c r="N484" s="312"/>
      <c r="O484" s="312"/>
      <c r="P484" s="312"/>
      <c r="Q484" s="312"/>
      <c r="R484" s="312"/>
      <c r="S484" s="312"/>
      <c r="T484" s="312"/>
      <c r="U484" s="312"/>
      <c r="V484" s="312"/>
      <c r="W484" s="312"/>
      <c r="X484" s="312"/>
      <c r="Y484" s="312"/>
      <c r="Z484" s="312"/>
      <c r="AA484" s="312"/>
      <c r="AB484" s="312"/>
      <c r="AC484" s="312"/>
      <c r="AD484" s="312"/>
    </row>
    <row r="485" customFormat="false" ht="11.25" hidden="false" customHeight="false" outlineLevel="0" collapsed="false">
      <c r="C485" s="312"/>
      <c r="D485" s="312"/>
      <c r="E485" s="312"/>
      <c r="F485" s="312"/>
      <c r="G485" s="312"/>
      <c r="H485" s="312"/>
      <c r="I485" s="312"/>
      <c r="J485" s="312"/>
      <c r="K485" s="312"/>
      <c r="L485" s="312"/>
      <c r="M485" s="312"/>
      <c r="N485" s="312"/>
      <c r="O485" s="312"/>
      <c r="P485" s="312"/>
      <c r="Q485" s="312"/>
      <c r="R485" s="312"/>
      <c r="S485" s="312"/>
      <c r="T485" s="312"/>
      <c r="U485" s="312"/>
      <c r="V485" s="312"/>
      <c r="W485" s="312"/>
      <c r="X485" s="312"/>
      <c r="Y485" s="312"/>
      <c r="Z485" s="312"/>
      <c r="AA485" s="312"/>
      <c r="AB485" s="312"/>
      <c r="AC485" s="312"/>
      <c r="AD485" s="312"/>
    </row>
    <row r="486" customFormat="false" ht="11.25" hidden="false" customHeight="false" outlineLevel="0" collapsed="false">
      <c r="C486" s="312"/>
      <c r="D486" s="312"/>
      <c r="E486" s="312"/>
      <c r="F486" s="312"/>
      <c r="G486" s="312"/>
      <c r="H486" s="312"/>
      <c r="I486" s="312"/>
      <c r="J486" s="312"/>
      <c r="K486" s="312"/>
      <c r="L486" s="312"/>
      <c r="M486" s="312"/>
      <c r="N486" s="312"/>
      <c r="O486" s="312"/>
      <c r="P486" s="312"/>
      <c r="Q486" s="312"/>
      <c r="R486" s="312"/>
      <c r="S486" s="312"/>
      <c r="T486" s="312"/>
      <c r="U486" s="312"/>
      <c r="V486" s="312"/>
      <c r="W486" s="312"/>
      <c r="X486" s="312"/>
      <c r="Y486" s="312"/>
      <c r="Z486" s="312"/>
      <c r="AA486" s="312"/>
      <c r="AB486" s="312"/>
      <c r="AC486" s="312"/>
      <c r="AD486" s="312"/>
    </row>
    <row r="487" customFormat="false" ht="11.25" hidden="false" customHeight="false" outlineLevel="0" collapsed="false">
      <c r="C487" s="312"/>
      <c r="D487" s="312"/>
      <c r="E487" s="312"/>
      <c r="F487" s="312"/>
      <c r="G487" s="312"/>
      <c r="H487" s="312"/>
      <c r="I487" s="312"/>
      <c r="J487" s="312"/>
      <c r="K487" s="312"/>
      <c r="L487" s="312"/>
      <c r="M487" s="312"/>
      <c r="N487" s="312"/>
      <c r="O487" s="312"/>
      <c r="P487" s="312"/>
      <c r="Q487" s="312"/>
      <c r="R487" s="312"/>
      <c r="S487" s="312"/>
      <c r="T487" s="312"/>
      <c r="U487" s="312"/>
      <c r="V487" s="312"/>
      <c r="W487" s="312"/>
      <c r="X487" s="312"/>
      <c r="Y487" s="312"/>
      <c r="Z487" s="312"/>
      <c r="AA487" s="312"/>
      <c r="AB487" s="312"/>
      <c r="AC487" s="312"/>
      <c r="AD487" s="312"/>
    </row>
    <row r="488" customFormat="false" ht="11.25" hidden="false" customHeight="false" outlineLevel="0" collapsed="false">
      <c r="C488" s="312"/>
      <c r="D488" s="312"/>
      <c r="E488" s="312"/>
      <c r="F488" s="312"/>
      <c r="G488" s="312"/>
      <c r="H488" s="312"/>
      <c r="I488" s="312"/>
      <c r="J488" s="312"/>
      <c r="K488" s="312"/>
      <c r="L488" s="312"/>
      <c r="M488" s="312"/>
      <c r="N488" s="312"/>
      <c r="O488" s="312"/>
      <c r="P488" s="312"/>
      <c r="Q488" s="312"/>
      <c r="R488" s="312"/>
      <c r="S488" s="312"/>
      <c r="T488" s="312"/>
      <c r="U488" s="312"/>
      <c r="V488" s="312"/>
      <c r="W488" s="312"/>
      <c r="X488" s="312"/>
      <c r="Y488" s="312"/>
      <c r="Z488" s="312"/>
      <c r="AA488" s="312"/>
      <c r="AB488" s="312"/>
      <c r="AC488" s="312"/>
      <c r="AD488" s="312"/>
    </row>
    <row r="489" customFormat="false" ht="11.25" hidden="false" customHeight="false" outlineLevel="0" collapsed="false">
      <c r="C489" s="312"/>
      <c r="D489" s="312"/>
      <c r="E489" s="312"/>
      <c r="F489" s="312"/>
      <c r="G489" s="312"/>
      <c r="H489" s="312"/>
      <c r="I489" s="312"/>
      <c r="J489" s="312"/>
      <c r="K489" s="312"/>
      <c r="L489" s="312"/>
      <c r="M489" s="312"/>
      <c r="N489" s="312"/>
      <c r="O489" s="312"/>
      <c r="P489" s="312"/>
      <c r="Q489" s="312"/>
      <c r="R489" s="312"/>
      <c r="S489" s="312"/>
      <c r="T489" s="312"/>
      <c r="U489" s="312"/>
      <c r="V489" s="312"/>
      <c r="W489" s="312"/>
      <c r="X489" s="312"/>
      <c r="Y489" s="312"/>
      <c r="Z489" s="312"/>
      <c r="AA489" s="312"/>
      <c r="AB489" s="312"/>
      <c r="AC489" s="312"/>
      <c r="AD489" s="312"/>
    </row>
    <row r="490" customFormat="false" ht="11.25" hidden="false" customHeight="false" outlineLevel="0" collapsed="false">
      <c r="C490" s="312"/>
      <c r="D490" s="312"/>
      <c r="E490" s="312"/>
      <c r="F490" s="312"/>
      <c r="G490" s="312"/>
      <c r="H490" s="312"/>
      <c r="I490" s="312"/>
      <c r="J490" s="312"/>
      <c r="K490" s="312"/>
      <c r="L490" s="312"/>
      <c r="M490" s="312"/>
      <c r="N490" s="312"/>
      <c r="O490" s="312"/>
      <c r="P490" s="312"/>
      <c r="Q490" s="312"/>
      <c r="R490" s="312"/>
      <c r="S490" s="312"/>
      <c r="T490" s="312"/>
      <c r="U490" s="312"/>
      <c r="V490" s="312"/>
      <c r="W490" s="312"/>
      <c r="X490" s="312"/>
      <c r="Y490" s="312"/>
      <c r="Z490" s="312"/>
      <c r="AA490" s="312"/>
      <c r="AB490" s="312"/>
      <c r="AC490" s="312"/>
      <c r="AD490" s="312"/>
    </row>
    <row r="491" customFormat="false" ht="11.25" hidden="false" customHeight="false" outlineLevel="0" collapsed="false">
      <c r="C491" s="312"/>
      <c r="D491" s="312"/>
      <c r="E491" s="312"/>
      <c r="F491" s="312"/>
      <c r="G491" s="312"/>
      <c r="H491" s="312"/>
      <c r="I491" s="312"/>
      <c r="J491" s="312"/>
      <c r="K491" s="312"/>
      <c r="L491" s="312"/>
      <c r="M491" s="312"/>
      <c r="N491" s="312"/>
      <c r="O491" s="312"/>
      <c r="P491" s="312"/>
      <c r="Q491" s="312"/>
      <c r="R491" s="312"/>
      <c r="S491" s="312"/>
      <c r="T491" s="312"/>
      <c r="U491" s="312"/>
      <c r="V491" s="312"/>
      <c r="W491" s="312"/>
      <c r="X491" s="312"/>
      <c r="Y491" s="312"/>
      <c r="Z491" s="312"/>
      <c r="AA491" s="312"/>
      <c r="AB491" s="312"/>
      <c r="AC491" s="312"/>
      <c r="AD491" s="312"/>
    </row>
    <row r="492" customFormat="false" ht="11.25" hidden="false" customHeight="false" outlineLevel="0" collapsed="false">
      <c r="C492" s="312"/>
      <c r="D492" s="312"/>
      <c r="E492" s="312"/>
      <c r="F492" s="312"/>
      <c r="G492" s="312"/>
      <c r="H492" s="312"/>
      <c r="I492" s="312"/>
      <c r="J492" s="312"/>
      <c r="K492" s="312"/>
      <c r="L492" s="312"/>
      <c r="M492" s="312"/>
      <c r="N492" s="312"/>
      <c r="O492" s="312"/>
      <c r="P492" s="312"/>
      <c r="Q492" s="312"/>
      <c r="R492" s="312"/>
      <c r="S492" s="312"/>
      <c r="T492" s="312"/>
      <c r="U492" s="312"/>
      <c r="V492" s="312"/>
      <c r="W492" s="312"/>
      <c r="X492" s="312"/>
      <c r="Y492" s="312"/>
      <c r="Z492" s="312"/>
      <c r="AA492" s="312"/>
      <c r="AB492" s="312"/>
      <c r="AC492" s="312"/>
      <c r="AD492" s="312"/>
    </row>
    <row r="493" customFormat="false" ht="11.25" hidden="false" customHeight="false" outlineLevel="0" collapsed="false">
      <c r="C493" s="312"/>
      <c r="D493" s="312"/>
      <c r="E493" s="312"/>
      <c r="F493" s="312"/>
      <c r="G493" s="312"/>
      <c r="H493" s="312"/>
      <c r="I493" s="312"/>
      <c r="J493" s="312"/>
      <c r="K493" s="312"/>
      <c r="L493" s="312"/>
      <c r="M493" s="312"/>
      <c r="N493" s="312"/>
      <c r="O493" s="312"/>
      <c r="P493" s="312"/>
      <c r="Q493" s="312"/>
      <c r="R493" s="312"/>
      <c r="S493" s="312"/>
      <c r="T493" s="312"/>
      <c r="U493" s="312"/>
      <c r="V493" s="312"/>
      <c r="W493" s="312"/>
      <c r="X493" s="312"/>
      <c r="Y493" s="312"/>
      <c r="Z493" s="312"/>
      <c r="AA493" s="312"/>
      <c r="AB493" s="312"/>
      <c r="AC493" s="312"/>
      <c r="AD493" s="312"/>
    </row>
    <row r="494" customFormat="false" ht="11.25" hidden="false" customHeight="false" outlineLevel="0" collapsed="false">
      <c r="C494" s="312"/>
      <c r="D494" s="312"/>
      <c r="E494" s="312"/>
      <c r="F494" s="312"/>
      <c r="G494" s="312"/>
      <c r="H494" s="312"/>
      <c r="I494" s="312"/>
      <c r="J494" s="312"/>
      <c r="K494" s="312"/>
      <c r="L494" s="312"/>
      <c r="M494" s="312"/>
      <c r="N494" s="312"/>
      <c r="O494" s="312"/>
      <c r="P494" s="312"/>
      <c r="Q494" s="312"/>
      <c r="R494" s="312"/>
      <c r="S494" s="312"/>
      <c r="T494" s="312"/>
      <c r="U494" s="312"/>
      <c r="V494" s="312"/>
      <c r="W494" s="312"/>
      <c r="X494" s="312"/>
      <c r="Y494" s="312"/>
      <c r="Z494" s="312"/>
      <c r="AA494" s="312"/>
      <c r="AB494" s="312"/>
      <c r="AC494" s="312"/>
      <c r="AD494" s="312"/>
    </row>
    <row r="495" customFormat="false" ht="11.25" hidden="false" customHeight="false" outlineLevel="0" collapsed="false">
      <c r="C495" s="312"/>
      <c r="D495" s="312"/>
      <c r="E495" s="312"/>
      <c r="F495" s="312"/>
      <c r="G495" s="312"/>
      <c r="H495" s="312"/>
      <c r="I495" s="312"/>
      <c r="J495" s="312"/>
      <c r="K495" s="312"/>
      <c r="L495" s="312"/>
      <c r="M495" s="312"/>
      <c r="N495" s="312"/>
      <c r="O495" s="312"/>
      <c r="P495" s="312"/>
      <c r="Q495" s="312"/>
      <c r="R495" s="312"/>
      <c r="S495" s="312"/>
      <c r="T495" s="312"/>
      <c r="U495" s="312"/>
      <c r="V495" s="312"/>
      <c r="W495" s="312"/>
      <c r="X495" s="312"/>
      <c r="Y495" s="312"/>
      <c r="Z495" s="312"/>
      <c r="AA495" s="312"/>
      <c r="AB495" s="312"/>
      <c r="AC495" s="312"/>
      <c r="AD495" s="312"/>
    </row>
    <row r="496" customFormat="false" ht="11.25" hidden="false" customHeight="false" outlineLevel="0" collapsed="false">
      <c r="C496" s="312"/>
      <c r="D496" s="312"/>
      <c r="E496" s="312"/>
      <c r="F496" s="312"/>
      <c r="G496" s="312"/>
      <c r="H496" s="312"/>
      <c r="I496" s="312"/>
      <c r="J496" s="312"/>
      <c r="K496" s="312"/>
      <c r="L496" s="312"/>
      <c r="M496" s="312"/>
      <c r="N496" s="312"/>
      <c r="O496" s="312"/>
      <c r="P496" s="312"/>
      <c r="Q496" s="312"/>
      <c r="R496" s="312"/>
      <c r="S496" s="312"/>
      <c r="T496" s="312"/>
      <c r="U496" s="312"/>
      <c r="V496" s="312"/>
      <c r="W496" s="312"/>
      <c r="X496" s="312"/>
      <c r="Y496" s="312"/>
      <c r="Z496" s="312"/>
      <c r="AA496" s="312"/>
      <c r="AB496" s="312"/>
      <c r="AC496" s="312"/>
      <c r="AD496" s="312"/>
    </row>
    <row r="497" customFormat="false" ht="11.25" hidden="false" customHeight="false" outlineLevel="0" collapsed="false">
      <c r="C497" s="312"/>
      <c r="D497" s="312"/>
      <c r="E497" s="312"/>
      <c r="F497" s="312"/>
      <c r="G497" s="312"/>
      <c r="H497" s="312"/>
      <c r="I497" s="312"/>
      <c r="J497" s="312"/>
      <c r="K497" s="312"/>
      <c r="L497" s="312"/>
      <c r="M497" s="312"/>
      <c r="N497" s="312"/>
      <c r="O497" s="312"/>
      <c r="P497" s="312"/>
      <c r="Q497" s="312"/>
      <c r="R497" s="312"/>
      <c r="S497" s="312"/>
      <c r="T497" s="312"/>
      <c r="U497" s="312"/>
      <c r="V497" s="312"/>
      <c r="W497" s="312"/>
      <c r="X497" s="312"/>
      <c r="Y497" s="312"/>
      <c r="Z497" s="312"/>
      <c r="AA497" s="312"/>
      <c r="AB497" s="312"/>
      <c r="AC497" s="312"/>
      <c r="AD497" s="312"/>
    </row>
    <row r="498" customFormat="false" ht="11.25" hidden="false" customHeight="false" outlineLevel="0" collapsed="false">
      <c r="C498" s="312"/>
      <c r="D498" s="312"/>
      <c r="E498" s="312"/>
      <c r="F498" s="312"/>
      <c r="G498" s="312"/>
      <c r="H498" s="312"/>
      <c r="I498" s="312"/>
      <c r="J498" s="312"/>
      <c r="K498" s="312"/>
      <c r="L498" s="312"/>
      <c r="M498" s="312"/>
      <c r="N498" s="312"/>
      <c r="O498" s="312"/>
      <c r="P498" s="312"/>
      <c r="Q498" s="312"/>
      <c r="R498" s="312"/>
      <c r="S498" s="312"/>
      <c r="T498" s="312"/>
      <c r="U498" s="312"/>
      <c r="V498" s="312"/>
      <c r="W498" s="312"/>
      <c r="X498" s="312"/>
      <c r="Y498" s="312"/>
      <c r="Z498" s="312"/>
      <c r="AA498" s="312"/>
      <c r="AB498" s="312"/>
      <c r="AC498" s="312"/>
      <c r="AD498" s="312"/>
    </row>
    <row r="499" customFormat="false" ht="11.25" hidden="false" customHeight="false" outlineLevel="0" collapsed="false">
      <c r="C499" s="312"/>
      <c r="D499" s="312"/>
      <c r="E499" s="312"/>
      <c r="F499" s="312"/>
      <c r="G499" s="312"/>
      <c r="H499" s="312"/>
      <c r="I499" s="312"/>
      <c r="J499" s="312"/>
      <c r="K499" s="312"/>
      <c r="L499" s="312"/>
      <c r="M499" s="312"/>
      <c r="N499" s="312"/>
      <c r="O499" s="312"/>
      <c r="P499" s="312"/>
      <c r="Q499" s="312"/>
      <c r="R499" s="312"/>
      <c r="S499" s="312"/>
      <c r="T499" s="312"/>
      <c r="U499" s="312"/>
      <c r="V499" s="312"/>
      <c r="W499" s="312"/>
      <c r="X499" s="312"/>
      <c r="Y499" s="312"/>
      <c r="Z499" s="312"/>
      <c r="AA499" s="312"/>
      <c r="AB499" s="312"/>
      <c r="AC499" s="312"/>
      <c r="AD499" s="312"/>
    </row>
    <row r="500" customFormat="false" ht="11.25" hidden="false" customHeight="false" outlineLevel="0" collapsed="false">
      <c r="C500" s="312"/>
      <c r="D500" s="312"/>
      <c r="E500" s="312"/>
      <c r="F500" s="312"/>
      <c r="G500" s="312"/>
      <c r="H500" s="312"/>
      <c r="I500" s="312"/>
      <c r="J500" s="312"/>
      <c r="K500" s="312"/>
      <c r="L500" s="312"/>
      <c r="M500" s="312"/>
      <c r="N500" s="312"/>
      <c r="O500" s="312"/>
      <c r="P500" s="312"/>
      <c r="Q500" s="312"/>
      <c r="R500" s="312"/>
      <c r="S500" s="312"/>
      <c r="T500" s="312"/>
      <c r="U500" s="312"/>
      <c r="V500" s="312"/>
      <c r="W500" s="312"/>
      <c r="X500" s="312"/>
      <c r="Y500" s="312"/>
      <c r="Z500" s="312"/>
      <c r="AA500" s="312"/>
      <c r="AB500" s="312"/>
      <c r="AC500" s="312"/>
      <c r="AD500" s="312"/>
    </row>
    <row r="501" customFormat="false" ht="11.25" hidden="false" customHeight="false" outlineLevel="0" collapsed="false">
      <c r="C501" s="312"/>
      <c r="D501" s="312"/>
      <c r="E501" s="312"/>
      <c r="F501" s="312"/>
      <c r="G501" s="312"/>
      <c r="H501" s="312"/>
      <c r="I501" s="312"/>
      <c r="J501" s="312"/>
      <c r="K501" s="312"/>
      <c r="L501" s="312"/>
      <c r="M501" s="312"/>
      <c r="N501" s="312"/>
      <c r="O501" s="312"/>
      <c r="P501" s="312"/>
      <c r="Q501" s="312"/>
      <c r="R501" s="312"/>
      <c r="S501" s="312"/>
      <c r="T501" s="312"/>
      <c r="U501" s="312"/>
      <c r="V501" s="312"/>
      <c r="W501" s="312"/>
      <c r="X501" s="312"/>
      <c r="Y501" s="312"/>
      <c r="Z501" s="312"/>
      <c r="AA501" s="312"/>
      <c r="AB501" s="312"/>
      <c r="AC501" s="312"/>
      <c r="AD501" s="312"/>
    </row>
    <row r="502" customFormat="false" ht="11.25" hidden="false" customHeight="false" outlineLevel="0" collapsed="false">
      <c r="C502" s="312"/>
      <c r="D502" s="312"/>
      <c r="E502" s="312"/>
      <c r="F502" s="312"/>
      <c r="G502" s="312"/>
      <c r="H502" s="312"/>
      <c r="I502" s="312"/>
      <c r="J502" s="312"/>
      <c r="K502" s="312"/>
      <c r="L502" s="312"/>
      <c r="M502" s="312"/>
      <c r="N502" s="312"/>
      <c r="O502" s="312"/>
      <c r="P502" s="312"/>
      <c r="Q502" s="312"/>
      <c r="R502" s="312"/>
      <c r="S502" s="312"/>
      <c r="T502" s="312"/>
      <c r="U502" s="312"/>
      <c r="V502" s="312"/>
      <c r="W502" s="312"/>
      <c r="X502" s="312"/>
      <c r="Y502" s="312"/>
      <c r="Z502" s="312"/>
      <c r="AA502" s="312"/>
      <c r="AB502" s="312"/>
      <c r="AC502" s="312"/>
      <c r="AD502" s="312"/>
    </row>
    <row r="503" customFormat="false" ht="11.25" hidden="false" customHeight="false" outlineLevel="0" collapsed="false">
      <c r="C503" s="312"/>
      <c r="D503" s="312"/>
      <c r="E503" s="312"/>
      <c r="F503" s="312"/>
      <c r="G503" s="312"/>
      <c r="H503" s="312"/>
      <c r="I503" s="312"/>
      <c r="J503" s="312"/>
      <c r="K503" s="312"/>
      <c r="L503" s="312"/>
      <c r="M503" s="312"/>
      <c r="N503" s="312"/>
      <c r="O503" s="312"/>
      <c r="P503" s="312"/>
      <c r="Q503" s="312"/>
      <c r="R503" s="312"/>
      <c r="S503" s="312"/>
      <c r="T503" s="312"/>
      <c r="U503" s="312"/>
      <c r="V503" s="312"/>
      <c r="W503" s="312"/>
      <c r="X503" s="312"/>
      <c r="Y503" s="312"/>
      <c r="Z503" s="312"/>
      <c r="AA503" s="312"/>
      <c r="AB503" s="312"/>
      <c r="AC503" s="312"/>
      <c r="AD503" s="312"/>
    </row>
    <row r="504" customFormat="false" ht="11.25" hidden="false" customHeight="false" outlineLevel="0" collapsed="false">
      <c r="C504" s="312"/>
      <c r="D504" s="312"/>
      <c r="E504" s="312"/>
      <c r="F504" s="312"/>
      <c r="G504" s="312"/>
      <c r="H504" s="312"/>
      <c r="I504" s="312"/>
      <c r="J504" s="312"/>
      <c r="K504" s="312"/>
      <c r="L504" s="312"/>
      <c r="M504" s="312"/>
      <c r="N504" s="312"/>
      <c r="O504" s="312"/>
      <c r="P504" s="312"/>
      <c r="Q504" s="312"/>
      <c r="R504" s="312"/>
      <c r="S504" s="312"/>
      <c r="T504" s="312"/>
      <c r="U504" s="312"/>
      <c r="V504" s="312"/>
      <c r="W504" s="312"/>
      <c r="X504" s="312"/>
      <c r="Y504" s="312"/>
      <c r="Z504" s="312"/>
      <c r="AA504" s="312"/>
      <c r="AB504" s="312"/>
      <c r="AC504" s="312"/>
      <c r="AD504" s="312"/>
    </row>
    <row r="505" customFormat="false" ht="11.25" hidden="false" customHeight="false" outlineLevel="0" collapsed="false">
      <c r="C505" s="312"/>
      <c r="D505" s="312"/>
      <c r="E505" s="312"/>
      <c r="F505" s="312"/>
      <c r="G505" s="312"/>
      <c r="H505" s="312"/>
      <c r="I505" s="312"/>
      <c r="J505" s="312"/>
      <c r="K505" s="312"/>
      <c r="L505" s="312"/>
      <c r="M505" s="312"/>
      <c r="N505" s="312"/>
      <c r="O505" s="312"/>
      <c r="P505" s="312"/>
      <c r="Q505" s="312"/>
      <c r="R505" s="312"/>
      <c r="S505" s="312"/>
      <c r="T505" s="312"/>
      <c r="U505" s="312"/>
      <c r="V505" s="312"/>
      <c r="W505" s="312"/>
      <c r="X505" s="312"/>
      <c r="Y505" s="312"/>
      <c r="Z505" s="312"/>
      <c r="AA505" s="312"/>
      <c r="AB505" s="312"/>
      <c r="AC505" s="312"/>
      <c r="AD505" s="312"/>
    </row>
    <row r="506" customFormat="false" ht="11.25" hidden="false" customHeight="false" outlineLevel="0" collapsed="false">
      <c r="C506" s="312"/>
      <c r="D506" s="312"/>
      <c r="E506" s="312"/>
      <c r="F506" s="312"/>
      <c r="G506" s="312"/>
      <c r="H506" s="312"/>
      <c r="I506" s="312"/>
      <c r="J506" s="312"/>
      <c r="K506" s="312"/>
      <c r="L506" s="312"/>
      <c r="M506" s="312"/>
      <c r="N506" s="312"/>
      <c r="O506" s="312"/>
      <c r="P506" s="312"/>
      <c r="Q506" s="312"/>
      <c r="R506" s="312"/>
      <c r="S506" s="312"/>
      <c r="T506" s="312"/>
      <c r="U506" s="312"/>
      <c r="V506" s="312"/>
      <c r="W506" s="312"/>
      <c r="X506" s="312"/>
      <c r="Y506" s="312"/>
      <c r="Z506" s="312"/>
      <c r="AA506" s="312"/>
      <c r="AB506" s="312"/>
      <c r="AC506" s="312"/>
      <c r="AD506" s="312"/>
    </row>
    <row r="507" customFormat="false" ht="11.25" hidden="false" customHeight="false" outlineLevel="0" collapsed="false">
      <c r="C507" s="312"/>
      <c r="D507" s="312"/>
      <c r="E507" s="312"/>
      <c r="F507" s="312"/>
      <c r="G507" s="312"/>
      <c r="H507" s="312"/>
      <c r="I507" s="312"/>
      <c r="J507" s="312"/>
      <c r="K507" s="312"/>
      <c r="L507" s="312"/>
      <c r="M507" s="312"/>
      <c r="N507" s="312"/>
      <c r="O507" s="312"/>
      <c r="P507" s="312"/>
      <c r="Q507" s="312"/>
      <c r="R507" s="312"/>
      <c r="S507" s="312"/>
      <c r="T507" s="312"/>
      <c r="U507" s="312"/>
      <c r="V507" s="312"/>
      <c r="W507" s="312"/>
      <c r="X507" s="312"/>
      <c r="Y507" s="312"/>
      <c r="Z507" s="312"/>
      <c r="AA507" s="312"/>
      <c r="AB507" s="312"/>
      <c r="AC507" s="312"/>
      <c r="AD507" s="312"/>
    </row>
    <row r="508" customFormat="false" ht="11.25" hidden="false" customHeight="false" outlineLevel="0" collapsed="false">
      <c r="C508" s="312"/>
      <c r="D508" s="312"/>
      <c r="E508" s="312"/>
      <c r="F508" s="312"/>
      <c r="G508" s="312"/>
      <c r="H508" s="312"/>
      <c r="I508" s="312"/>
      <c r="J508" s="312"/>
      <c r="K508" s="312"/>
      <c r="L508" s="312"/>
      <c r="M508" s="312"/>
      <c r="N508" s="312"/>
      <c r="O508" s="312"/>
      <c r="P508" s="312"/>
      <c r="Q508" s="312"/>
      <c r="R508" s="312"/>
      <c r="S508" s="312"/>
      <c r="T508" s="312"/>
      <c r="U508" s="312"/>
      <c r="V508" s="312"/>
      <c r="W508" s="312"/>
      <c r="X508" s="312"/>
      <c r="Y508" s="312"/>
      <c r="Z508" s="312"/>
      <c r="AA508" s="312"/>
      <c r="AB508" s="312"/>
      <c r="AC508" s="312"/>
      <c r="AD508" s="312"/>
    </row>
    <row r="509" customFormat="false" ht="11.25" hidden="false" customHeight="false" outlineLevel="0" collapsed="false">
      <c r="C509" s="312"/>
      <c r="D509" s="312"/>
      <c r="E509" s="312"/>
      <c r="F509" s="312"/>
      <c r="G509" s="312"/>
      <c r="H509" s="312"/>
      <c r="I509" s="312"/>
      <c r="J509" s="312"/>
      <c r="K509" s="312"/>
      <c r="L509" s="312"/>
      <c r="M509" s="312"/>
      <c r="N509" s="312"/>
      <c r="O509" s="312"/>
      <c r="P509" s="312"/>
      <c r="Q509" s="312"/>
      <c r="R509" s="312"/>
      <c r="S509" s="312"/>
      <c r="T509" s="312"/>
      <c r="U509" s="312"/>
      <c r="V509" s="312"/>
      <c r="W509" s="312"/>
      <c r="X509" s="312"/>
      <c r="Y509" s="312"/>
      <c r="Z509" s="312"/>
      <c r="AA509" s="312"/>
      <c r="AB509" s="312"/>
      <c r="AC509" s="312"/>
      <c r="AD509" s="312"/>
    </row>
    <row r="510" customFormat="false" ht="11.25" hidden="false" customHeight="false" outlineLevel="0" collapsed="false">
      <c r="C510" s="312"/>
      <c r="D510" s="312"/>
      <c r="E510" s="312"/>
      <c r="F510" s="312"/>
      <c r="G510" s="312"/>
      <c r="H510" s="312"/>
      <c r="I510" s="312"/>
      <c r="J510" s="312"/>
      <c r="K510" s="312"/>
      <c r="L510" s="312"/>
      <c r="M510" s="312"/>
      <c r="N510" s="312"/>
      <c r="O510" s="312"/>
      <c r="P510" s="312"/>
      <c r="Q510" s="312"/>
      <c r="R510" s="312"/>
      <c r="S510" s="312"/>
      <c r="T510" s="312"/>
      <c r="U510" s="312"/>
      <c r="V510" s="312"/>
      <c r="W510" s="312"/>
      <c r="X510" s="312"/>
      <c r="Y510" s="312"/>
      <c r="Z510" s="312"/>
      <c r="AA510" s="312"/>
      <c r="AB510" s="312"/>
      <c r="AC510" s="312"/>
      <c r="AD510" s="312"/>
    </row>
    <row r="511" customFormat="false" ht="11.25" hidden="false" customHeight="false" outlineLevel="0" collapsed="false">
      <c r="C511" s="312"/>
      <c r="D511" s="312"/>
      <c r="E511" s="312"/>
      <c r="F511" s="312"/>
      <c r="G511" s="312"/>
      <c r="H511" s="312"/>
      <c r="I511" s="312"/>
      <c r="J511" s="312"/>
      <c r="K511" s="312"/>
      <c r="L511" s="312"/>
      <c r="M511" s="312"/>
      <c r="N511" s="312"/>
      <c r="O511" s="312"/>
      <c r="P511" s="312"/>
      <c r="Q511" s="312"/>
      <c r="R511" s="312"/>
      <c r="S511" s="312"/>
      <c r="T511" s="312"/>
      <c r="U511" s="312"/>
      <c r="V511" s="312"/>
      <c r="W511" s="312"/>
      <c r="X511" s="312"/>
      <c r="Y511" s="312"/>
      <c r="Z511" s="312"/>
      <c r="AA511" s="312"/>
      <c r="AB511" s="312"/>
      <c r="AC511" s="312"/>
      <c r="AD511" s="312"/>
    </row>
    <row r="512" customFormat="false" ht="11.25" hidden="false" customHeight="false" outlineLevel="0" collapsed="false">
      <c r="C512" s="312"/>
      <c r="D512" s="312"/>
      <c r="E512" s="312"/>
      <c r="F512" s="312"/>
      <c r="G512" s="312"/>
      <c r="H512" s="312"/>
      <c r="I512" s="312"/>
      <c r="J512" s="312"/>
      <c r="K512" s="312"/>
      <c r="L512" s="312"/>
      <c r="M512" s="312"/>
      <c r="N512" s="312"/>
      <c r="O512" s="312"/>
      <c r="P512" s="312"/>
      <c r="Q512" s="312"/>
      <c r="R512" s="312"/>
      <c r="S512" s="312"/>
      <c r="T512" s="312"/>
      <c r="U512" s="312"/>
      <c r="V512" s="312"/>
      <c r="W512" s="312"/>
      <c r="X512" s="312"/>
      <c r="Y512" s="312"/>
      <c r="Z512" s="312"/>
      <c r="AA512" s="312"/>
      <c r="AB512" s="312"/>
      <c r="AC512" s="312"/>
      <c r="AD512" s="312"/>
    </row>
    <row r="513" customFormat="false" ht="11.25" hidden="false" customHeight="false" outlineLevel="0" collapsed="false">
      <c r="C513" s="312"/>
      <c r="D513" s="312"/>
      <c r="E513" s="312"/>
      <c r="F513" s="312"/>
      <c r="G513" s="312"/>
      <c r="H513" s="312"/>
      <c r="I513" s="312"/>
      <c r="J513" s="312"/>
      <c r="K513" s="312"/>
      <c r="L513" s="312"/>
      <c r="M513" s="312"/>
      <c r="N513" s="312"/>
      <c r="O513" s="312"/>
      <c r="P513" s="312"/>
      <c r="Q513" s="312"/>
      <c r="R513" s="312"/>
      <c r="S513" s="312"/>
      <c r="T513" s="312"/>
      <c r="U513" s="312"/>
      <c r="V513" s="312"/>
      <c r="W513" s="312"/>
      <c r="X513" s="312"/>
      <c r="Y513" s="312"/>
      <c r="Z513" s="312"/>
      <c r="AA513" s="312"/>
      <c r="AB513" s="312"/>
      <c r="AC513" s="312"/>
      <c r="AD513" s="312"/>
    </row>
    <row r="514" customFormat="false" ht="11.25" hidden="false" customHeight="false" outlineLevel="0" collapsed="false">
      <c r="C514" s="312"/>
      <c r="D514" s="312"/>
      <c r="E514" s="312"/>
      <c r="F514" s="312"/>
      <c r="G514" s="312"/>
      <c r="H514" s="312"/>
      <c r="I514" s="312"/>
      <c r="J514" s="312"/>
      <c r="K514" s="312"/>
      <c r="L514" s="312"/>
      <c r="M514" s="312"/>
      <c r="N514" s="312"/>
      <c r="O514" s="312"/>
      <c r="P514" s="312"/>
      <c r="Q514" s="312"/>
      <c r="R514" s="312"/>
      <c r="S514" s="312"/>
      <c r="T514" s="312"/>
      <c r="U514" s="312"/>
      <c r="V514" s="312"/>
      <c r="W514" s="312"/>
      <c r="X514" s="312"/>
      <c r="Y514" s="312"/>
      <c r="Z514" s="312"/>
      <c r="AA514" s="312"/>
      <c r="AB514" s="312"/>
      <c r="AC514" s="312"/>
      <c r="AD514" s="312"/>
    </row>
    <row r="515" customFormat="false" ht="11.25" hidden="false" customHeight="false" outlineLevel="0" collapsed="false">
      <c r="C515" s="312"/>
      <c r="D515" s="312"/>
      <c r="E515" s="312"/>
      <c r="F515" s="312"/>
      <c r="G515" s="312"/>
      <c r="H515" s="312"/>
      <c r="I515" s="312"/>
      <c r="J515" s="312"/>
      <c r="K515" s="312"/>
      <c r="L515" s="312"/>
      <c r="M515" s="312"/>
      <c r="N515" s="312"/>
      <c r="O515" s="312"/>
      <c r="P515" s="312"/>
      <c r="Q515" s="312"/>
      <c r="R515" s="312"/>
      <c r="S515" s="312"/>
      <c r="T515" s="312"/>
      <c r="U515" s="312"/>
      <c r="V515" s="312"/>
      <c r="W515" s="312"/>
      <c r="X515" s="312"/>
      <c r="Y515" s="312"/>
      <c r="Z515" s="312"/>
      <c r="AA515" s="312"/>
      <c r="AB515" s="312"/>
      <c r="AC515" s="312"/>
      <c r="AD515" s="312"/>
    </row>
    <row r="516" customFormat="false" ht="11.25" hidden="false" customHeight="false" outlineLevel="0" collapsed="false">
      <c r="C516" s="312"/>
      <c r="D516" s="312"/>
      <c r="E516" s="312"/>
      <c r="F516" s="312"/>
      <c r="G516" s="312"/>
      <c r="H516" s="312"/>
      <c r="I516" s="312"/>
      <c r="J516" s="312"/>
      <c r="K516" s="312"/>
      <c r="L516" s="312"/>
      <c r="M516" s="312"/>
      <c r="N516" s="312"/>
      <c r="O516" s="312"/>
      <c r="P516" s="312"/>
      <c r="Q516" s="312"/>
      <c r="R516" s="312"/>
      <c r="S516" s="312"/>
      <c r="T516" s="312"/>
      <c r="U516" s="312"/>
      <c r="V516" s="312"/>
      <c r="W516" s="312"/>
      <c r="X516" s="312"/>
      <c r="Y516" s="312"/>
      <c r="Z516" s="312"/>
      <c r="AA516" s="312"/>
      <c r="AB516" s="312"/>
      <c r="AC516" s="312"/>
      <c r="AD516" s="312"/>
    </row>
    <row r="517" customFormat="false" ht="11.25" hidden="false" customHeight="false" outlineLevel="0" collapsed="false">
      <c r="C517" s="312"/>
      <c r="D517" s="312"/>
      <c r="E517" s="312"/>
      <c r="F517" s="312"/>
      <c r="G517" s="312"/>
      <c r="H517" s="312"/>
      <c r="I517" s="312"/>
      <c r="J517" s="312"/>
      <c r="K517" s="312"/>
      <c r="L517" s="312"/>
      <c r="M517" s="312"/>
      <c r="N517" s="312"/>
      <c r="O517" s="312"/>
      <c r="P517" s="312"/>
      <c r="Q517" s="312"/>
      <c r="R517" s="312"/>
      <c r="S517" s="312"/>
      <c r="T517" s="312"/>
      <c r="U517" s="312"/>
      <c r="V517" s="312"/>
      <c r="W517" s="312"/>
      <c r="X517" s="312"/>
      <c r="Y517" s="312"/>
      <c r="Z517" s="312"/>
      <c r="AA517" s="312"/>
      <c r="AB517" s="312"/>
      <c r="AC517" s="312"/>
      <c r="AD517" s="312"/>
    </row>
    <row r="518" customFormat="false" ht="11.25" hidden="false" customHeight="false" outlineLevel="0" collapsed="false">
      <c r="C518" s="312"/>
      <c r="D518" s="312"/>
      <c r="E518" s="312"/>
      <c r="F518" s="312"/>
      <c r="G518" s="312"/>
      <c r="H518" s="312"/>
      <c r="I518" s="312"/>
      <c r="J518" s="312"/>
      <c r="K518" s="312"/>
      <c r="L518" s="312"/>
      <c r="M518" s="312"/>
      <c r="N518" s="312"/>
      <c r="O518" s="312"/>
      <c r="P518" s="312"/>
      <c r="Q518" s="312"/>
      <c r="R518" s="312"/>
      <c r="S518" s="312"/>
      <c r="T518" s="312"/>
      <c r="U518" s="312"/>
      <c r="V518" s="312"/>
      <c r="W518" s="312"/>
      <c r="X518" s="312"/>
      <c r="Y518" s="312"/>
      <c r="Z518" s="312"/>
      <c r="AA518" s="312"/>
      <c r="AB518" s="312"/>
      <c r="AC518" s="312"/>
      <c r="AD518" s="312"/>
    </row>
    <row r="519" customFormat="false" ht="11.25" hidden="false" customHeight="false" outlineLevel="0" collapsed="false">
      <c r="C519" s="312"/>
      <c r="D519" s="312"/>
      <c r="E519" s="312"/>
      <c r="F519" s="312"/>
      <c r="G519" s="312"/>
      <c r="H519" s="312"/>
      <c r="I519" s="312"/>
      <c r="J519" s="312"/>
      <c r="K519" s="312"/>
      <c r="L519" s="312"/>
      <c r="M519" s="312"/>
      <c r="N519" s="312"/>
      <c r="O519" s="312"/>
      <c r="P519" s="312"/>
      <c r="Q519" s="312"/>
      <c r="R519" s="312"/>
      <c r="S519" s="312"/>
      <c r="T519" s="312"/>
      <c r="U519" s="312"/>
      <c r="V519" s="312"/>
      <c r="W519" s="312"/>
      <c r="X519" s="312"/>
      <c r="Y519" s="312"/>
      <c r="Z519" s="312"/>
      <c r="AA519" s="312"/>
      <c r="AB519" s="312"/>
      <c r="AC519" s="312"/>
      <c r="AD519" s="312"/>
    </row>
    <row r="520" customFormat="false" ht="11.25" hidden="false" customHeight="false" outlineLevel="0" collapsed="false">
      <c r="C520" s="312"/>
      <c r="D520" s="312"/>
      <c r="E520" s="312"/>
      <c r="F520" s="312"/>
      <c r="G520" s="312"/>
      <c r="H520" s="312"/>
      <c r="I520" s="312"/>
      <c r="J520" s="312"/>
      <c r="K520" s="312"/>
      <c r="L520" s="312"/>
      <c r="M520" s="312"/>
      <c r="N520" s="312"/>
      <c r="O520" s="312"/>
      <c r="P520" s="312"/>
      <c r="Q520" s="312"/>
      <c r="R520" s="312"/>
      <c r="S520" s="312"/>
      <c r="T520" s="312"/>
      <c r="U520" s="312"/>
      <c r="V520" s="312"/>
      <c r="W520" s="312"/>
      <c r="X520" s="312"/>
      <c r="Y520" s="312"/>
      <c r="Z520" s="312"/>
      <c r="AA520" s="312"/>
      <c r="AB520" s="312"/>
      <c r="AC520" s="312"/>
      <c r="AD520" s="312"/>
    </row>
    <row r="521" customFormat="false" ht="11.25" hidden="false" customHeight="false" outlineLevel="0" collapsed="false">
      <c r="C521" s="312"/>
      <c r="D521" s="312"/>
      <c r="E521" s="312"/>
      <c r="F521" s="312"/>
      <c r="G521" s="312"/>
      <c r="H521" s="312"/>
      <c r="I521" s="312"/>
      <c r="J521" s="312"/>
      <c r="K521" s="312"/>
      <c r="L521" s="312"/>
      <c r="M521" s="312"/>
      <c r="N521" s="312"/>
      <c r="O521" s="312"/>
      <c r="P521" s="312"/>
      <c r="Q521" s="312"/>
      <c r="R521" s="312"/>
      <c r="S521" s="312"/>
      <c r="T521" s="312"/>
      <c r="U521" s="312"/>
      <c r="V521" s="312"/>
      <c r="W521" s="312"/>
      <c r="X521" s="312"/>
      <c r="Y521" s="312"/>
      <c r="Z521" s="312"/>
      <c r="AA521" s="312"/>
      <c r="AB521" s="312"/>
      <c r="AC521" s="312"/>
      <c r="AD521" s="312"/>
    </row>
    <row r="522" customFormat="false" ht="11.25" hidden="false" customHeight="false" outlineLevel="0" collapsed="false">
      <c r="C522" s="312"/>
      <c r="D522" s="312"/>
      <c r="E522" s="312"/>
      <c r="F522" s="312"/>
      <c r="G522" s="312"/>
      <c r="H522" s="312"/>
      <c r="I522" s="312"/>
      <c r="J522" s="312"/>
      <c r="K522" s="312"/>
      <c r="L522" s="312"/>
      <c r="M522" s="312"/>
      <c r="N522" s="312"/>
      <c r="O522" s="312"/>
      <c r="P522" s="312"/>
      <c r="Q522" s="312"/>
      <c r="R522" s="312"/>
      <c r="S522" s="312"/>
      <c r="T522" s="312"/>
      <c r="U522" s="312"/>
      <c r="V522" s="312"/>
      <c r="W522" s="312"/>
      <c r="X522" s="312"/>
      <c r="Y522" s="312"/>
      <c r="Z522" s="312"/>
      <c r="AA522" s="312"/>
      <c r="AB522" s="312"/>
      <c r="AC522" s="312"/>
      <c r="AD522" s="312"/>
    </row>
    <row r="523" customFormat="false" ht="11.25" hidden="false" customHeight="false" outlineLevel="0" collapsed="false">
      <c r="C523" s="312"/>
      <c r="D523" s="312"/>
      <c r="E523" s="312"/>
      <c r="F523" s="312"/>
      <c r="G523" s="312"/>
      <c r="H523" s="312"/>
      <c r="I523" s="312"/>
      <c r="J523" s="312"/>
      <c r="K523" s="312"/>
      <c r="L523" s="312"/>
      <c r="M523" s="312"/>
      <c r="N523" s="312"/>
      <c r="O523" s="312"/>
      <c r="P523" s="312"/>
      <c r="Q523" s="312"/>
      <c r="R523" s="312"/>
      <c r="S523" s="312"/>
      <c r="T523" s="312"/>
      <c r="U523" s="312"/>
      <c r="V523" s="312"/>
      <c r="W523" s="312"/>
      <c r="X523" s="312"/>
      <c r="Y523" s="312"/>
      <c r="Z523" s="312"/>
      <c r="AA523" s="312"/>
      <c r="AB523" s="312"/>
      <c r="AC523" s="312"/>
      <c r="AD523" s="312"/>
    </row>
    <row r="524" customFormat="false" ht="11.25" hidden="false" customHeight="false" outlineLevel="0" collapsed="false">
      <c r="C524" s="312"/>
      <c r="D524" s="312"/>
      <c r="E524" s="312"/>
      <c r="F524" s="312"/>
      <c r="G524" s="312"/>
      <c r="H524" s="312"/>
      <c r="I524" s="312"/>
      <c r="J524" s="312"/>
      <c r="K524" s="312"/>
      <c r="L524" s="312"/>
      <c r="M524" s="312"/>
      <c r="N524" s="312"/>
      <c r="O524" s="312"/>
      <c r="P524" s="312"/>
      <c r="Q524" s="312"/>
      <c r="R524" s="312"/>
      <c r="S524" s="312"/>
      <c r="T524" s="312"/>
      <c r="U524" s="312"/>
      <c r="V524" s="312"/>
      <c r="W524" s="312"/>
      <c r="X524" s="312"/>
      <c r="Y524" s="312"/>
      <c r="Z524" s="312"/>
      <c r="AA524" s="312"/>
      <c r="AB524" s="312"/>
      <c r="AC524" s="312"/>
      <c r="AD524" s="312"/>
    </row>
    <row r="525" customFormat="false" ht="11.25" hidden="false" customHeight="false" outlineLevel="0" collapsed="false">
      <c r="C525" s="312"/>
      <c r="D525" s="312"/>
      <c r="E525" s="312"/>
      <c r="F525" s="312"/>
      <c r="G525" s="312"/>
      <c r="H525" s="312"/>
      <c r="I525" s="312"/>
      <c r="J525" s="312"/>
      <c r="K525" s="312"/>
      <c r="L525" s="312"/>
      <c r="M525" s="312"/>
      <c r="N525" s="312"/>
      <c r="O525" s="312"/>
      <c r="P525" s="312"/>
      <c r="Q525" s="312"/>
      <c r="R525" s="312"/>
      <c r="S525" s="312"/>
      <c r="T525" s="312"/>
      <c r="U525" s="312"/>
      <c r="V525" s="312"/>
      <c r="W525" s="312"/>
      <c r="X525" s="312"/>
      <c r="Y525" s="312"/>
      <c r="Z525" s="312"/>
      <c r="AA525" s="312"/>
      <c r="AB525" s="312"/>
      <c r="AC525" s="312"/>
      <c r="AD525" s="312"/>
    </row>
    <row r="526" customFormat="false" ht="11.25" hidden="false" customHeight="false" outlineLevel="0" collapsed="false">
      <c r="C526" s="312"/>
      <c r="D526" s="312"/>
      <c r="E526" s="312"/>
      <c r="F526" s="312"/>
      <c r="G526" s="312"/>
      <c r="H526" s="312"/>
      <c r="I526" s="312"/>
      <c r="J526" s="312"/>
      <c r="K526" s="312"/>
      <c r="L526" s="312"/>
      <c r="M526" s="312"/>
      <c r="N526" s="312"/>
      <c r="O526" s="312"/>
      <c r="P526" s="312"/>
      <c r="Q526" s="312"/>
      <c r="R526" s="312"/>
      <c r="S526" s="312"/>
      <c r="T526" s="312"/>
      <c r="U526" s="312"/>
      <c r="V526" s="312"/>
      <c r="W526" s="312"/>
      <c r="X526" s="312"/>
      <c r="Y526" s="312"/>
      <c r="Z526" s="312"/>
      <c r="AA526" s="312"/>
      <c r="AB526" s="312"/>
      <c r="AC526" s="312"/>
      <c r="AD526" s="312"/>
    </row>
    <row r="527" customFormat="false" ht="11.25" hidden="false" customHeight="false" outlineLevel="0" collapsed="false">
      <c r="C527" s="312"/>
      <c r="D527" s="312"/>
      <c r="E527" s="312"/>
      <c r="F527" s="312"/>
      <c r="G527" s="312"/>
      <c r="H527" s="312"/>
      <c r="I527" s="312"/>
      <c r="J527" s="312"/>
      <c r="K527" s="312"/>
      <c r="L527" s="312"/>
      <c r="M527" s="312"/>
      <c r="N527" s="312"/>
      <c r="O527" s="312"/>
      <c r="P527" s="312"/>
      <c r="Q527" s="312"/>
      <c r="R527" s="312"/>
      <c r="S527" s="312"/>
      <c r="T527" s="312"/>
      <c r="U527" s="312"/>
      <c r="V527" s="312"/>
      <c r="W527" s="312"/>
      <c r="X527" s="312"/>
      <c r="Y527" s="312"/>
      <c r="Z527" s="312"/>
      <c r="AA527" s="312"/>
      <c r="AB527" s="312"/>
      <c r="AC527" s="312"/>
      <c r="AD527" s="312"/>
    </row>
    <row r="528" customFormat="false" ht="11.25" hidden="false" customHeight="false" outlineLevel="0" collapsed="false">
      <c r="C528" s="312"/>
      <c r="D528" s="312"/>
      <c r="E528" s="312"/>
      <c r="F528" s="312"/>
      <c r="G528" s="312"/>
      <c r="H528" s="312"/>
      <c r="I528" s="312"/>
      <c r="J528" s="312"/>
      <c r="K528" s="312"/>
      <c r="L528" s="312"/>
      <c r="M528" s="312"/>
      <c r="N528" s="312"/>
      <c r="O528" s="312"/>
      <c r="P528" s="312"/>
      <c r="Q528" s="312"/>
      <c r="R528" s="312"/>
      <c r="S528" s="312"/>
      <c r="T528" s="312"/>
      <c r="U528" s="312"/>
      <c r="V528" s="312"/>
      <c r="W528" s="312"/>
      <c r="X528" s="312"/>
      <c r="Y528" s="312"/>
      <c r="Z528" s="312"/>
      <c r="AA528" s="312"/>
      <c r="AB528" s="312"/>
      <c r="AC528" s="312"/>
      <c r="AD528" s="312"/>
    </row>
    <row r="529" customFormat="false" ht="11.25" hidden="false" customHeight="false" outlineLevel="0" collapsed="false">
      <c r="C529" s="312"/>
      <c r="D529" s="312"/>
      <c r="E529" s="312"/>
      <c r="F529" s="312"/>
      <c r="G529" s="312"/>
      <c r="H529" s="312"/>
      <c r="I529" s="312"/>
      <c r="J529" s="312"/>
      <c r="K529" s="312"/>
      <c r="L529" s="312"/>
      <c r="M529" s="312"/>
      <c r="N529" s="312"/>
      <c r="O529" s="312"/>
      <c r="P529" s="312"/>
      <c r="Q529" s="312"/>
      <c r="R529" s="312"/>
      <c r="S529" s="312"/>
      <c r="T529" s="312"/>
      <c r="U529" s="312"/>
      <c r="V529" s="312"/>
      <c r="W529" s="312"/>
      <c r="X529" s="312"/>
      <c r="Y529" s="312"/>
      <c r="Z529" s="312"/>
      <c r="AA529" s="312"/>
      <c r="AB529" s="312"/>
      <c r="AC529" s="312"/>
      <c r="AD529" s="312"/>
    </row>
    <row r="530" customFormat="false" ht="11.25" hidden="false" customHeight="false" outlineLevel="0" collapsed="false">
      <c r="C530" s="312"/>
      <c r="D530" s="312"/>
      <c r="E530" s="312"/>
      <c r="F530" s="312"/>
      <c r="G530" s="312"/>
      <c r="H530" s="312"/>
      <c r="I530" s="312"/>
      <c r="J530" s="312"/>
      <c r="K530" s="312"/>
      <c r="L530" s="312"/>
      <c r="M530" s="312"/>
      <c r="N530" s="312"/>
      <c r="O530" s="312"/>
      <c r="P530" s="312"/>
      <c r="Q530" s="312"/>
      <c r="R530" s="312"/>
      <c r="S530" s="312"/>
      <c r="T530" s="312"/>
      <c r="U530" s="312"/>
      <c r="V530" s="312"/>
      <c r="W530" s="312"/>
      <c r="X530" s="312"/>
      <c r="Y530" s="312"/>
      <c r="Z530" s="312"/>
      <c r="AA530" s="312"/>
      <c r="AB530" s="312"/>
      <c r="AC530" s="312"/>
      <c r="AD530" s="312"/>
    </row>
    <row r="531" customFormat="false" ht="11.25" hidden="false" customHeight="false" outlineLevel="0" collapsed="false">
      <c r="C531" s="312"/>
      <c r="D531" s="312"/>
      <c r="E531" s="312"/>
      <c r="F531" s="312"/>
      <c r="G531" s="312"/>
      <c r="H531" s="312"/>
      <c r="I531" s="312"/>
      <c r="J531" s="312"/>
      <c r="K531" s="312"/>
      <c r="L531" s="312"/>
      <c r="M531" s="312"/>
      <c r="N531" s="312"/>
      <c r="O531" s="312"/>
      <c r="P531" s="312"/>
      <c r="Q531" s="312"/>
      <c r="R531" s="312"/>
      <c r="S531" s="312"/>
      <c r="T531" s="312"/>
      <c r="U531" s="312"/>
      <c r="V531" s="312"/>
      <c r="W531" s="312"/>
      <c r="X531" s="312"/>
      <c r="Y531" s="312"/>
      <c r="Z531" s="312"/>
      <c r="AA531" s="312"/>
      <c r="AB531" s="312"/>
      <c r="AC531" s="312"/>
      <c r="AD531" s="312"/>
    </row>
    <row r="532" customFormat="false" ht="11.25" hidden="false" customHeight="false" outlineLevel="0" collapsed="false">
      <c r="C532" s="312"/>
      <c r="D532" s="312"/>
      <c r="E532" s="312"/>
      <c r="F532" s="312"/>
      <c r="G532" s="312"/>
      <c r="H532" s="312"/>
      <c r="I532" s="312"/>
      <c r="J532" s="312"/>
      <c r="K532" s="312"/>
      <c r="L532" s="312"/>
      <c r="M532" s="312"/>
      <c r="N532" s="312"/>
      <c r="O532" s="312"/>
      <c r="P532" s="312"/>
      <c r="Q532" s="312"/>
      <c r="R532" s="312"/>
      <c r="S532" s="312"/>
      <c r="T532" s="312"/>
      <c r="U532" s="312"/>
      <c r="V532" s="312"/>
      <c r="W532" s="312"/>
      <c r="X532" s="312"/>
      <c r="Y532" s="312"/>
      <c r="Z532" s="312"/>
      <c r="AA532" s="312"/>
      <c r="AB532" s="312"/>
      <c r="AC532" s="312"/>
      <c r="AD532" s="312"/>
    </row>
    <row r="533" customFormat="false" ht="11.25" hidden="false" customHeight="false" outlineLevel="0" collapsed="false">
      <c r="C533" s="312"/>
      <c r="D533" s="312"/>
      <c r="E533" s="312"/>
      <c r="F533" s="312"/>
      <c r="G533" s="312"/>
      <c r="H533" s="312"/>
      <c r="I533" s="312"/>
      <c r="J533" s="312"/>
      <c r="K533" s="312"/>
      <c r="L533" s="312"/>
      <c r="M533" s="312"/>
      <c r="N533" s="312"/>
      <c r="O533" s="312"/>
      <c r="P533" s="312"/>
      <c r="Q533" s="312"/>
      <c r="R533" s="312"/>
      <c r="S533" s="312"/>
      <c r="T533" s="312"/>
      <c r="U533" s="312"/>
      <c r="V533" s="312"/>
      <c r="W533" s="312"/>
      <c r="X533" s="312"/>
      <c r="Y533" s="312"/>
      <c r="Z533" s="312"/>
      <c r="AA533" s="312"/>
      <c r="AB533" s="312"/>
      <c r="AC533" s="312"/>
      <c r="AD533" s="312"/>
    </row>
    <row r="534" customFormat="false" ht="11.25" hidden="false" customHeight="false" outlineLevel="0" collapsed="false">
      <c r="C534" s="312"/>
      <c r="D534" s="312"/>
      <c r="E534" s="312"/>
      <c r="F534" s="312"/>
      <c r="G534" s="312"/>
      <c r="H534" s="312"/>
      <c r="I534" s="312"/>
      <c r="J534" s="312"/>
      <c r="K534" s="312"/>
      <c r="L534" s="312"/>
      <c r="M534" s="312"/>
      <c r="N534" s="312"/>
      <c r="O534" s="312"/>
      <c r="P534" s="312"/>
      <c r="Q534" s="312"/>
      <c r="R534" s="312"/>
      <c r="S534" s="312"/>
      <c r="T534" s="312"/>
      <c r="U534" s="312"/>
      <c r="V534" s="312"/>
      <c r="W534" s="312"/>
      <c r="X534" s="312"/>
      <c r="Y534" s="312"/>
      <c r="Z534" s="312"/>
      <c r="AA534" s="312"/>
      <c r="AB534" s="312"/>
      <c r="AC534" s="312"/>
      <c r="AD534" s="312"/>
    </row>
    <row r="535" customFormat="false" ht="11.25" hidden="false" customHeight="false" outlineLevel="0" collapsed="false">
      <c r="C535" s="312"/>
      <c r="D535" s="312"/>
      <c r="E535" s="312"/>
      <c r="F535" s="312"/>
      <c r="G535" s="312"/>
      <c r="H535" s="312"/>
      <c r="I535" s="312"/>
      <c r="J535" s="312"/>
      <c r="K535" s="312"/>
      <c r="L535" s="312"/>
      <c r="M535" s="312"/>
      <c r="N535" s="312"/>
      <c r="O535" s="312"/>
      <c r="P535" s="312"/>
      <c r="Q535" s="312"/>
      <c r="R535" s="312"/>
      <c r="S535" s="312"/>
      <c r="T535" s="312"/>
      <c r="U535" s="312"/>
      <c r="V535" s="312"/>
      <c r="W535" s="312"/>
      <c r="X535" s="312"/>
      <c r="Y535" s="312"/>
      <c r="Z535" s="312"/>
      <c r="AA535" s="312"/>
      <c r="AB535" s="312"/>
      <c r="AC535" s="312"/>
      <c r="AD535" s="312"/>
    </row>
    <row r="536" customFormat="false" ht="11.25" hidden="false" customHeight="false" outlineLevel="0" collapsed="false">
      <c r="C536" s="312"/>
      <c r="D536" s="312"/>
      <c r="E536" s="312"/>
      <c r="F536" s="312"/>
      <c r="G536" s="312"/>
      <c r="H536" s="312"/>
      <c r="I536" s="312"/>
      <c r="J536" s="312"/>
      <c r="K536" s="312"/>
      <c r="L536" s="312"/>
      <c r="M536" s="312"/>
      <c r="N536" s="312"/>
      <c r="O536" s="312"/>
      <c r="P536" s="312"/>
      <c r="Q536" s="312"/>
      <c r="R536" s="312"/>
      <c r="S536" s="312"/>
      <c r="T536" s="312"/>
      <c r="U536" s="312"/>
      <c r="V536" s="312"/>
      <c r="W536" s="312"/>
      <c r="X536" s="312"/>
      <c r="Y536" s="312"/>
      <c r="Z536" s="312"/>
      <c r="AA536" s="312"/>
      <c r="AB536" s="312"/>
      <c r="AC536" s="312"/>
      <c r="AD536" s="312"/>
    </row>
    <row r="537" customFormat="false" ht="11.25" hidden="false" customHeight="false" outlineLevel="0" collapsed="false">
      <c r="C537" s="312"/>
      <c r="D537" s="312"/>
      <c r="E537" s="312"/>
      <c r="F537" s="312"/>
      <c r="G537" s="312"/>
      <c r="H537" s="312"/>
      <c r="I537" s="312"/>
      <c r="J537" s="312"/>
      <c r="K537" s="312"/>
      <c r="L537" s="312"/>
      <c r="M537" s="312"/>
      <c r="N537" s="312"/>
      <c r="O537" s="312"/>
      <c r="P537" s="312"/>
      <c r="Q537" s="312"/>
      <c r="R537" s="312"/>
      <c r="S537" s="312"/>
      <c r="T537" s="312"/>
      <c r="U537" s="312"/>
      <c r="V537" s="312"/>
      <c r="W537" s="312"/>
      <c r="X537" s="312"/>
      <c r="Y537" s="312"/>
      <c r="Z537" s="312"/>
      <c r="AA537" s="312"/>
      <c r="AB537" s="312"/>
      <c r="AC537" s="312"/>
      <c r="AD537" s="312"/>
    </row>
    <row r="538" customFormat="false" ht="11.25" hidden="false" customHeight="false" outlineLevel="0" collapsed="false">
      <c r="C538" s="312"/>
      <c r="D538" s="312"/>
      <c r="E538" s="312"/>
      <c r="F538" s="312"/>
      <c r="G538" s="312"/>
      <c r="H538" s="312"/>
      <c r="I538" s="312"/>
      <c r="J538" s="312"/>
      <c r="K538" s="312"/>
      <c r="L538" s="312"/>
      <c r="M538" s="312"/>
      <c r="N538" s="312"/>
      <c r="O538" s="312"/>
      <c r="P538" s="312"/>
      <c r="Q538" s="312"/>
      <c r="R538" s="312"/>
      <c r="S538" s="312"/>
      <c r="T538" s="312"/>
      <c r="U538" s="312"/>
      <c r="V538" s="312"/>
      <c r="W538" s="312"/>
      <c r="X538" s="312"/>
      <c r="Y538" s="312"/>
      <c r="Z538" s="312"/>
      <c r="AA538" s="312"/>
      <c r="AB538" s="312"/>
      <c r="AC538" s="312"/>
      <c r="AD538" s="312"/>
    </row>
    <row r="539" customFormat="false" ht="11.25" hidden="false" customHeight="false" outlineLevel="0" collapsed="false">
      <c r="C539" s="312"/>
      <c r="D539" s="312"/>
      <c r="E539" s="312"/>
      <c r="F539" s="312"/>
      <c r="G539" s="312"/>
      <c r="H539" s="312"/>
      <c r="I539" s="312"/>
      <c r="J539" s="312"/>
      <c r="K539" s="312"/>
      <c r="L539" s="312"/>
      <c r="M539" s="312"/>
      <c r="N539" s="312"/>
      <c r="O539" s="312"/>
      <c r="P539" s="312"/>
      <c r="Q539" s="312"/>
      <c r="R539" s="312"/>
      <c r="S539" s="312"/>
      <c r="T539" s="312"/>
      <c r="U539" s="312"/>
      <c r="V539" s="312"/>
      <c r="W539" s="312"/>
      <c r="X539" s="312"/>
      <c r="Y539" s="312"/>
      <c r="Z539" s="312"/>
      <c r="AA539" s="312"/>
      <c r="AB539" s="312"/>
      <c r="AC539" s="312"/>
      <c r="AD539" s="312"/>
    </row>
    <row r="540" customFormat="false" ht="11.25" hidden="false" customHeight="false" outlineLevel="0" collapsed="false">
      <c r="C540" s="312"/>
      <c r="D540" s="312"/>
      <c r="E540" s="312"/>
      <c r="F540" s="312"/>
      <c r="G540" s="312"/>
      <c r="H540" s="312"/>
      <c r="I540" s="312"/>
      <c r="J540" s="312"/>
      <c r="K540" s="312"/>
      <c r="L540" s="312"/>
      <c r="M540" s="312"/>
      <c r="N540" s="312"/>
      <c r="O540" s="312"/>
      <c r="P540" s="312"/>
      <c r="Q540" s="312"/>
      <c r="R540" s="312"/>
      <c r="S540" s="312"/>
      <c r="T540" s="312"/>
      <c r="U540" s="312"/>
      <c r="V540" s="312"/>
      <c r="W540" s="312"/>
      <c r="X540" s="312"/>
      <c r="Y540" s="312"/>
      <c r="Z540" s="312"/>
      <c r="AA540" s="312"/>
      <c r="AB540" s="312"/>
      <c r="AC540" s="312"/>
      <c r="AD540" s="312"/>
    </row>
    <row r="541" customFormat="false" ht="11.25" hidden="false" customHeight="false" outlineLevel="0" collapsed="false">
      <c r="C541" s="312"/>
      <c r="D541" s="312"/>
      <c r="E541" s="312"/>
      <c r="F541" s="312"/>
      <c r="G541" s="312"/>
      <c r="H541" s="312"/>
      <c r="I541" s="312"/>
      <c r="J541" s="312"/>
      <c r="K541" s="312"/>
      <c r="L541" s="312"/>
      <c r="M541" s="312"/>
      <c r="N541" s="312"/>
      <c r="O541" s="312"/>
      <c r="P541" s="312"/>
      <c r="Q541" s="312"/>
      <c r="R541" s="312"/>
      <c r="S541" s="312"/>
      <c r="T541" s="312"/>
      <c r="U541" s="312"/>
      <c r="V541" s="312"/>
      <c r="W541" s="312"/>
      <c r="X541" s="312"/>
      <c r="Y541" s="312"/>
      <c r="Z541" s="312"/>
      <c r="AA541" s="312"/>
      <c r="AB541" s="312"/>
      <c r="AC541" s="312"/>
      <c r="AD541" s="312"/>
    </row>
    <row r="542" customFormat="false" ht="11.25" hidden="false" customHeight="false" outlineLevel="0" collapsed="false">
      <c r="C542" s="312"/>
      <c r="D542" s="312"/>
      <c r="E542" s="312"/>
      <c r="F542" s="312"/>
      <c r="G542" s="312"/>
      <c r="H542" s="312"/>
      <c r="I542" s="312"/>
      <c r="J542" s="312"/>
      <c r="K542" s="312"/>
      <c r="L542" s="312"/>
      <c r="M542" s="312"/>
      <c r="N542" s="312"/>
      <c r="O542" s="312"/>
      <c r="P542" s="312"/>
      <c r="Q542" s="312"/>
      <c r="R542" s="312"/>
      <c r="S542" s="312"/>
      <c r="T542" s="312"/>
      <c r="U542" s="312"/>
      <c r="V542" s="312"/>
      <c r="W542" s="312"/>
      <c r="X542" s="312"/>
      <c r="Y542" s="312"/>
      <c r="Z542" s="312"/>
      <c r="AA542" s="312"/>
      <c r="AB542" s="312"/>
      <c r="AC542" s="312"/>
      <c r="AD542" s="312"/>
    </row>
    <row r="543" customFormat="false" ht="11.25" hidden="false" customHeight="false" outlineLevel="0" collapsed="false">
      <c r="C543" s="312"/>
      <c r="D543" s="312"/>
      <c r="E543" s="312"/>
      <c r="F543" s="312"/>
      <c r="G543" s="312"/>
      <c r="H543" s="312"/>
      <c r="I543" s="312"/>
      <c r="J543" s="312"/>
      <c r="K543" s="312"/>
      <c r="L543" s="312"/>
      <c r="M543" s="312"/>
      <c r="N543" s="312"/>
      <c r="O543" s="312"/>
      <c r="P543" s="312"/>
      <c r="Q543" s="312"/>
      <c r="R543" s="312"/>
      <c r="S543" s="312"/>
      <c r="T543" s="312"/>
      <c r="U543" s="312"/>
      <c r="V543" s="312"/>
      <c r="W543" s="312"/>
      <c r="X543" s="312"/>
      <c r="Y543" s="312"/>
      <c r="Z543" s="312"/>
      <c r="AA543" s="312"/>
      <c r="AB543" s="312"/>
      <c r="AC543" s="312"/>
      <c r="AD543" s="312"/>
    </row>
    <row r="544" customFormat="false" ht="11.25" hidden="false" customHeight="false" outlineLevel="0" collapsed="false">
      <c r="C544" s="312"/>
      <c r="D544" s="312"/>
      <c r="E544" s="312"/>
      <c r="F544" s="312"/>
      <c r="G544" s="312"/>
      <c r="H544" s="312"/>
      <c r="I544" s="312"/>
      <c r="J544" s="312"/>
      <c r="K544" s="312"/>
      <c r="L544" s="312"/>
      <c r="M544" s="312"/>
      <c r="N544" s="312"/>
      <c r="O544" s="312"/>
      <c r="P544" s="312"/>
      <c r="Q544" s="312"/>
      <c r="R544" s="312"/>
      <c r="S544" s="312"/>
      <c r="T544" s="312"/>
      <c r="U544" s="312"/>
      <c r="V544" s="312"/>
      <c r="W544" s="312"/>
      <c r="X544" s="312"/>
      <c r="Y544" s="312"/>
      <c r="Z544" s="312"/>
      <c r="AA544" s="312"/>
      <c r="AB544" s="312"/>
      <c r="AC544" s="312"/>
      <c r="AD544" s="312"/>
    </row>
    <row r="545" customFormat="false" ht="11.25" hidden="false" customHeight="false" outlineLevel="0" collapsed="false">
      <c r="C545" s="312"/>
      <c r="D545" s="312"/>
      <c r="E545" s="312"/>
      <c r="F545" s="312"/>
      <c r="G545" s="312"/>
      <c r="H545" s="312"/>
      <c r="I545" s="312"/>
      <c r="J545" s="312"/>
      <c r="K545" s="312"/>
      <c r="L545" s="312"/>
      <c r="M545" s="312"/>
      <c r="N545" s="312"/>
      <c r="O545" s="312"/>
      <c r="P545" s="312"/>
      <c r="Q545" s="312"/>
      <c r="R545" s="312"/>
      <c r="S545" s="312"/>
      <c r="T545" s="312"/>
      <c r="U545" s="312"/>
      <c r="V545" s="312"/>
      <c r="W545" s="312"/>
      <c r="X545" s="312"/>
      <c r="Y545" s="312"/>
      <c r="Z545" s="312"/>
      <c r="AA545" s="312"/>
      <c r="AB545" s="312"/>
      <c r="AC545" s="312"/>
      <c r="AD545" s="312"/>
    </row>
    <row r="546" customFormat="false" ht="11.25" hidden="false" customHeight="false" outlineLevel="0" collapsed="false">
      <c r="C546" s="312"/>
      <c r="D546" s="312"/>
      <c r="E546" s="312"/>
      <c r="F546" s="312"/>
      <c r="G546" s="312"/>
      <c r="H546" s="312"/>
      <c r="I546" s="312"/>
      <c r="J546" s="312"/>
      <c r="K546" s="312"/>
      <c r="L546" s="312"/>
      <c r="M546" s="312"/>
      <c r="N546" s="312"/>
      <c r="O546" s="312"/>
      <c r="P546" s="312"/>
      <c r="Q546" s="312"/>
      <c r="R546" s="312"/>
      <c r="S546" s="312"/>
      <c r="T546" s="312"/>
      <c r="U546" s="312"/>
      <c r="V546" s="312"/>
      <c r="W546" s="312"/>
      <c r="X546" s="312"/>
      <c r="Y546" s="312"/>
      <c r="Z546" s="312"/>
      <c r="AA546" s="312"/>
      <c r="AB546" s="312"/>
      <c r="AC546" s="312"/>
      <c r="AD546" s="312"/>
    </row>
    <row r="547" customFormat="false" ht="11.25" hidden="false" customHeight="false" outlineLevel="0" collapsed="false">
      <c r="C547" s="312"/>
      <c r="D547" s="312"/>
      <c r="E547" s="312"/>
      <c r="F547" s="312"/>
      <c r="G547" s="312"/>
      <c r="H547" s="312"/>
      <c r="I547" s="312"/>
      <c r="J547" s="312"/>
      <c r="K547" s="312"/>
      <c r="L547" s="312"/>
      <c r="M547" s="312"/>
      <c r="N547" s="312"/>
      <c r="O547" s="312"/>
      <c r="P547" s="312"/>
      <c r="Q547" s="312"/>
      <c r="R547" s="312"/>
      <c r="S547" s="312"/>
      <c r="T547" s="312"/>
      <c r="U547" s="312"/>
      <c r="V547" s="312"/>
      <c r="W547" s="312"/>
      <c r="X547" s="312"/>
      <c r="Y547" s="312"/>
      <c r="Z547" s="312"/>
      <c r="AA547" s="312"/>
      <c r="AB547" s="312"/>
      <c r="AC547" s="312"/>
      <c r="AD547" s="312"/>
    </row>
    <row r="548" customFormat="false" ht="11.25" hidden="false" customHeight="false" outlineLevel="0" collapsed="false">
      <c r="C548" s="312"/>
      <c r="D548" s="312"/>
      <c r="E548" s="312"/>
      <c r="F548" s="312"/>
      <c r="G548" s="312"/>
      <c r="H548" s="312"/>
      <c r="I548" s="312"/>
      <c r="J548" s="312"/>
      <c r="K548" s="312"/>
      <c r="L548" s="312"/>
      <c r="M548" s="312"/>
      <c r="N548" s="312"/>
      <c r="O548" s="312"/>
      <c r="P548" s="312"/>
      <c r="Q548" s="312"/>
      <c r="R548" s="312"/>
      <c r="S548" s="312"/>
      <c r="T548" s="312"/>
      <c r="U548" s="312"/>
      <c r="V548" s="312"/>
      <c r="W548" s="312"/>
      <c r="X548" s="312"/>
      <c r="Y548" s="312"/>
      <c r="Z548" s="312"/>
      <c r="AA548" s="312"/>
      <c r="AB548" s="312"/>
      <c r="AC548" s="312"/>
      <c r="AD548" s="312"/>
    </row>
    <row r="549" customFormat="false" ht="11.25" hidden="false" customHeight="false" outlineLevel="0" collapsed="false">
      <c r="C549" s="312"/>
      <c r="D549" s="312"/>
      <c r="E549" s="312"/>
      <c r="F549" s="312"/>
      <c r="G549" s="312"/>
      <c r="H549" s="312"/>
      <c r="I549" s="312"/>
      <c r="J549" s="312"/>
      <c r="K549" s="312"/>
      <c r="L549" s="312"/>
      <c r="M549" s="312"/>
      <c r="N549" s="312"/>
      <c r="O549" s="312"/>
      <c r="P549" s="312"/>
      <c r="Q549" s="312"/>
      <c r="R549" s="312"/>
      <c r="S549" s="312"/>
      <c r="T549" s="312"/>
      <c r="U549" s="312"/>
      <c r="V549" s="312"/>
      <c r="W549" s="312"/>
      <c r="X549" s="312"/>
      <c r="Y549" s="312"/>
      <c r="Z549" s="312"/>
      <c r="AA549" s="312"/>
      <c r="AB549" s="312"/>
      <c r="AC549" s="312"/>
      <c r="AD549" s="312"/>
    </row>
    <row r="550" customFormat="false" ht="11.25" hidden="false" customHeight="false" outlineLevel="0" collapsed="false">
      <c r="C550" s="312"/>
      <c r="D550" s="312"/>
      <c r="E550" s="312"/>
      <c r="F550" s="312"/>
      <c r="G550" s="312"/>
      <c r="H550" s="312"/>
      <c r="I550" s="312"/>
      <c r="J550" s="312"/>
      <c r="K550" s="312"/>
      <c r="L550" s="312"/>
      <c r="M550" s="312"/>
      <c r="N550" s="312"/>
      <c r="O550" s="312"/>
      <c r="P550" s="312"/>
      <c r="Q550" s="312"/>
      <c r="R550" s="312"/>
      <c r="S550" s="312"/>
      <c r="T550" s="312"/>
      <c r="U550" s="312"/>
      <c r="V550" s="312"/>
      <c r="W550" s="312"/>
      <c r="X550" s="312"/>
      <c r="Y550" s="312"/>
      <c r="Z550" s="312"/>
      <c r="AA550" s="312"/>
      <c r="AB550" s="312"/>
      <c r="AC550" s="312"/>
      <c r="AD550" s="312"/>
    </row>
    <row r="551" customFormat="false" ht="11.25" hidden="false" customHeight="false" outlineLevel="0" collapsed="false">
      <c r="C551" s="312"/>
      <c r="D551" s="312"/>
      <c r="E551" s="312"/>
      <c r="F551" s="312"/>
      <c r="G551" s="312"/>
      <c r="H551" s="312"/>
      <c r="I551" s="312"/>
      <c r="J551" s="312"/>
      <c r="K551" s="312"/>
      <c r="L551" s="312"/>
      <c r="M551" s="312"/>
      <c r="N551" s="312"/>
      <c r="O551" s="312"/>
      <c r="P551" s="312"/>
      <c r="Q551" s="312"/>
      <c r="R551" s="312"/>
      <c r="S551" s="312"/>
      <c r="T551" s="312"/>
      <c r="U551" s="312"/>
      <c r="V551" s="312"/>
      <c r="W551" s="312"/>
      <c r="X551" s="312"/>
      <c r="Y551" s="312"/>
      <c r="Z551" s="312"/>
      <c r="AA551" s="312"/>
      <c r="AB551" s="312"/>
      <c r="AC551" s="312"/>
      <c r="AD551" s="312"/>
    </row>
    <row r="552" customFormat="false" ht="11.25" hidden="false" customHeight="false" outlineLevel="0" collapsed="false">
      <c r="C552" s="312"/>
      <c r="D552" s="312"/>
      <c r="E552" s="312"/>
      <c r="F552" s="312"/>
      <c r="G552" s="312"/>
      <c r="H552" s="312"/>
      <c r="I552" s="312"/>
      <c r="J552" s="312"/>
      <c r="K552" s="312"/>
      <c r="L552" s="312"/>
      <c r="M552" s="312"/>
      <c r="N552" s="312"/>
      <c r="O552" s="312"/>
      <c r="P552" s="312"/>
      <c r="Q552" s="312"/>
      <c r="R552" s="312"/>
      <c r="S552" s="312"/>
      <c r="T552" s="312"/>
      <c r="U552" s="312"/>
      <c r="V552" s="312"/>
      <c r="W552" s="312"/>
      <c r="X552" s="312"/>
      <c r="Y552" s="312"/>
      <c r="Z552" s="312"/>
      <c r="AA552" s="312"/>
      <c r="AB552" s="312"/>
      <c r="AC552" s="312"/>
      <c r="AD552" s="312"/>
    </row>
    <row r="553" customFormat="false" ht="11.25" hidden="false" customHeight="false" outlineLevel="0" collapsed="false">
      <c r="C553" s="312"/>
      <c r="D553" s="312"/>
      <c r="E553" s="312"/>
      <c r="F553" s="312"/>
      <c r="G553" s="312"/>
      <c r="H553" s="312"/>
      <c r="I553" s="312"/>
      <c r="J553" s="312"/>
      <c r="K553" s="312"/>
      <c r="L553" s="312"/>
      <c r="M553" s="312"/>
      <c r="N553" s="312"/>
      <c r="O553" s="312"/>
      <c r="P553" s="312"/>
      <c r="Q553" s="312"/>
      <c r="R553" s="312"/>
      <c r="S553" s="312"/>
      <c r="T553" s="312"/>
      <c r="U553" s="312"/>
      <c r="V553" s="312"/>
      <c r="W553" s="312"/>
      <c r="X553" s="312"/>
      <c r="Y553" s="312"/>
      <c r="Z553" s="312"/>
      <c r="AA553" s="312"/>
      <c r="AB553" s="312"/>
      <c r="AC553" s="312"/>
      <c r="AD553" s="312"/>
    </row>
    <row r="554" customFormat="false" ht="11.25" hidden="false" customHeight="false" outlineLevel="0" collapsed="false">
      <c r="C554" s="312"/>
      <c r="D554" s="312"/>
      <c r="E554" s="312"/>
      <c r="F554" s="312"/>
      <c r="G554" s="312"/>
      <c r="H554" s="312"/>
      <c r="I554" s="312"/>
      <c r="J554" s="312"/>
      <c r="K554" s="312"/>
      <c r="L554" s="312"/>
      <c r="M554" s="312"/>
      <c r="N554" s="312"/>
      <c r="O554" s="312"/>
      <c r="P554" s="312"/>
      <c r="Q554" s="312"/>
      <c r="R554" s="312"/>
      <c r="S554" s="312"/>
      <c r="T554" s="312"/>
      <c r="U554" s="312"/>
      <c r="V554" s="312"/>
      <c r="W554" s="312"/>
      <c r="X554" s="312"/>
      <c r="Y554" s="312"/>
      <c r="Z554" s="312"/>
      <c r="AA554" s="312"/>
      <c r="AB554" s="312"/>
      <c r="AC554" s="312"/>
      <c r="AD554" s="312"/>
    </row>
    <row r="555" customFormat="false" ht="11.25" hidden="false" customHeight="false" outlineLevel="0" collapsed="false">
      <c r="C555" s="312"/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R555" s="312"/>
      <c r="S555" s="312"/>
      <c r="T555" s="312"/>
      <c r="U555" s="312"/>
      <c r="V555" s="312"/>
      <c r="W555" s="312"/>
      <c r="X555" s="312"/>
      <c r="Y555" s="312"/>
      <c r="Z555" s="312"/>
      <c r="AA555" s="312"/>
      <c r="AB555" s="312"/>
      <c r="AC555" s="312"/>
      <c r="AD555" s="312"/>
    </row>
    <row r="556" customFormat="false" ht="11.25" hidden="false" customHeight="false" outlineLevel="0" collapsed="false">
      <c r="C556" s="312"/>
      <c r="D556" s="312"/>
      <c r="E556" s="312"/>
      <c r="F556" s="312"/>
      <c r="G556" s="312"/>
      <c r="H556" s="312"/>
      <c r="I556" s="312"/>
      <c r="J556" s="312"/>
      <c r="K556" s="312"/>
      <c r="L556" s="312"/>
      <c r="M556" s="312"/>
      <c r="N556" s="312"/>
      <c r="O556" s="312"/>
      <c r="P556" s="312"/>
      <c r="Q556" s="312"/>
      <c r="R556" s="312"/>
      <c r="S556" s="312"/>
      <c r="T556" s="312"/>
      <c r="U556" s="312"/>
      <c r="V556" s="312"/>
      <c r="W556" s="312"/>
      <c r="X556" s="312"/>
      <c r="Y556" s="312"/>
      <c r="Z556" s="312"/>
      <c r="AA556" s="312"/>
      <c r="AB556" s="312"/>
      <c r="AC556" s="312"/>
      <c r="AD556" s="312"/>
    </row>
    <row r="557" customFormat="false" ht="11.25" hidden="false" customHeight="false" outlineLevel="0" collapsed="false">
      <c r="C557" s="312"/>
      <c r="D557" s="312"/>
      <c r="E557" s="312"/>
      <c r="F557" s="312"/>
      <c r="G557" s="312"/>
      <c r="H557" s="312"/>
      <c r="I557" s="312"/>
      <c r="J557" s="312"/>
      <c r="K557" s="312"/>
      <c r="L557" s="312"/>
      <c r="M557" s="312"/>
      <c r="N557" s="312"/>
      <c r="O557" s="312"/>
      <c r="P557" s="312"/>
      <c r="Q557" s="312"/>
      <c r="R557" s="312"/>
      <c r="S557" s="312"/>
      <c r="T557" s="312"/>
      <c r="U557" s="312"/>
      <c r="V557" s="312"/>
      <c r="W557" s="312"/>
      <c r="X557" s="312"/>
      <c r="Y557" s="312"/>
      <c r="Z557" s="312"/>
      <c r="AA557" s="312"/>
      <c r="AB557" s="312"/>
      <c r="AC557" s="312"/>
      <c r="AD557" s="312"/>
    </row>
    <row r="558" customFormat="false" ht="11.25" hidden="false" customHeight="false" outlineLevel="0" collapsed="false">
      <c r="C558" s="312"/>
      <c r="D558" s="312"/>
      <c r="E558" s="312"/>
      <c r="F558" s="312"/>
      <c r="G558" s="312"/>
      <c r="H558" s="312"/>
      <c r="I558" s="312"/>
      <c r="J558" s="312"/>
      <c r="K558" s="312"/>
      <c r="L558" s="312"/>
      <c r="M558" s="312"/>
      <c r="N558" s="312"/>
      <c r="O558" s="312"/>
      <c r="P558" s="312"/>
      <c r="Q558" s="312"/>
      <c r="R558" s="312"/>
      <c r="S558" s="312"/>
      <c r="T558" s="312"/>
      <c r="U558" s="312"/>
      <c r="V558" s="312"/>
      <c r="W558" s="312"/>
      <c r="X558" s="312"/>
      <c r="Y558" s="312"/>
      <c r="Z558" s="312"/>
      <c r="AA558" s="312"/>
      <c r="AB558" s="312"/>
      <c r="AC558" s="312"/>
      <c r="AD558" s="312"/>
    </row>
    <row r="559" customFormat="false" ht="11.25" hidden="false" customHeight="false" outlineLevel="0" collapsed="false">
      <c r="C559" s="312"/>
      <c r="D559" s="312"/>
      <c r="E559" s="312"/>
      <c r="F559" s="312"/>
      <c r="G559" s="312"/>
      <c r="H559" s="312"/>
      <c r="I559" s="312"/>
      <c r="J559" s="312"/>
      <c r="K559" s="312"/>
      <c r="L559" s="312"/>
      <c r="M559" s="312"/>
      <c r="N559" s="312"/>
      <c r="O559" s="312"/>
      <c r="P559" s="312"/>
      <c r="Q559" s="312"/>
      <c r="R559" s="312"/>
      <c r="S559" s="312"/>
      <c r="T559" s="312"/>
      <c r="U559" s="312"/>
      <c r="V559" s="312"/>
      <c r="W559" s="312"/>
      <c r="X559" s="312"/>
      <c r="Y559" s="312"/>
      <c r="Z559" s="312"/>
      <c r="AA559" s="312"/>
      <c r="AB559" s="312"/>
      <c r="AC559" s="312"/>
      <c r="AD559" s="312"/>
    </row>
    <row r="560" customFormat="false" ht="11.25" hidden="false" customHeight="false" outlineLevel="0" collapsed="false">
      <c r="C560" s="312"/>
      <c r="D560" s="312"/>
      <c r="E560" s="312"/>
      <c r="F560" s="312"/>
      <c r="G560" s="312"/>
      <c r="H560" s="312"/>
      <c r="I560" s="312"/>
      <c r="J560" s="312"/>
      <c r="K560" s="312"/>
      <c r="L560" s="312"/>
      <c r="M560" s="312"/>
      <c r="N560" s="312"/>
      <c r="O560" s="312"/>
      <c r="P560" s="312"/>
      <c r="Q560" s="312"/>
      <c r="R560" s="312"/>
      <c r="S560" s="312"/>
      <c r="T560" s="312"/>
      <c r="U560" s="312"/>
      <c r="V560" s="312"/>
      <c r="W560" s="312"/>
      <c r="X560" s="312"/>
      <c r="Y560" s="312"/>
      <c r="Z560" s="312"/>
      <c r="AA560" s="312"/>
      <c r="AB560" s="312"/>
      <c r="AC560" s="312"/>
      <c r="AD560" s="312"/>
    </row>
    <row r="561" customFormat="false" ht="11.25" hidden="false" customHeight="false" outlineLevel="0" collapsed="false">
      <c r="C561" s="312"/>
      <c r="D561" s="312"/>
      <c r="E561" s="312"/>
      <c r="F561" s="312"/>
      <c r="G561" s="312"/>
      <c r="H561" s="312"/>
      <c r="I561" s="312"/>
      <c r="J561" s="312"/>
      <c r="K561" s="312"/>
      <c r="L561" s="312"/>
      <c r="M561" s="312"/>
      <c r="N561" s="312"/>
      <c r="O561" s="312"/>
      <c r="P561" s="312"/>
      <c r="Q561" s="312"/>
      <c r="R561" s="312"/>
      <c r="S561" s="312"/>
      <c r="T561" s="312"/>
      <c r="U561" s="312"/>
      <c r="V561" s="312"/>
      <c r="W561" s="312"/>
      <c r="X561" s="312"/>
      <c r="Y561" s="312"/>
      <c r="Z561" s="312"/>
      <c r="AA561" s="312"/>
      <c r="AB561" s="312"/>
      <c r="AC561" s="312"/>
      <c r="AD561" s="312"/>
    </row>
    <row r="562" customFormat="false" ht="11.25" hidden="false" customHeight="false" outlineLevel="0" collapsed="false">
      <c r="C562" s="312"/>
      <c r="D562" s="312"/>
      <c r="E562" s="312"/>
      <c r="F562" s="312"/>
      <c r="G562" s="312"/>
      <c r="H562" s="312"/>
      <c r="I562" s="312"/>
      <c r="J562" s="312"/>
      <c r="K562" s="312"/>
      <c r="L562" s="312"/>
      <c r="M562" s="312"/>
      <c r="N562" s="312"/>
      <c r="O562" s="312"/>
      <c r="P562" s="312"/>
      <c r="Q562" s="312"/>
      <c r="R562" s="312"/>
      <c r="S562" s="312"/>
      <c r="T562" s="312"/>
      <c r="U562" s="312"/>
      <c r="V562" s="312"/>
      <c r="W562" s="312"/>
      <c r="X562" s="312"/>
      <c r="Y562" s="312"/>
      <c r="Z562" s="312"/>
      <c r="AA562" s="312"/>
      <c r="AB562" s="312"/>
      <c r="AC562" s="312"/>
      <c r="AD562" s="312"/>
    </row>
    <row r="563" customFormat="false" ht="11.25" hidden="false" customHeight="false" outlineLevel="0" collapsed="false">
      <c r="C563" s="312"/>
      <c r="D563" s="312"/>
      <c r="E563" s="312"/>
      <c r="F563" s="312"/>
      <c r="G563" s="312"/>
      <c r="H563" s="312"/>
      <c r="I563" s="312"/>
      <c r="J563" s="312"/>
      <c r="K563" s="312"/>
      <c r="L563" s="312"/>
      <c r="M563" s="312"/>
      <c r="N563" s="312"/>
      <c r="O563" s="312"/>
      <c r="P563" s="312"/>
      <c r="Q563" s="312"/>
      <c r="R563" s="312"/>
      <c r="S563" s="312"/>
      <c r="T563" s="312"/>
      <c r="U563" s="312"/>
      <c r="V563" s="312"/>
      <c r="W563" s="312"/>
      <c r="X563" s="312"/>
      <c r="Y563" s="312"/>
      <c r="Z563" s="312"/>
      <c r="AA563" s="312"/>
      <c r="AB563" s="312"/>
      <c r="AC563" s="312"/>
      <c r="AD563" s="312"/>
    </row>
    <row r="564" customFormat="false" ht="11.25" hidden="false" customHeight="false" outlineLevel="0" collapsed="false">
      <c r="C564" s="312"/>
      <c r="D564" s="312"/>
      <c r="E564" s="312"/>
      <c r="F564" s="312"/>
      <c r="G564" s="312"/>
      <c r="H564" s="312"/>
      <c r="I564" s="312"/>
      <c r="J564" s="312"/>
      <c r="K564" s="312"/>
      <c r="L564" s="312"/>
      <c r="M564" s="312"/>
      <c r="N564" s="312"/>
      <c r="O564" s="312"/>
      <c r="P564" s="312"/>
      <c r="Q564" s="312"/>
      <c r="R564" s="312"/>
      <c r="S564" s="312"/>
      <c r="T564" s="312"/>
      <c r="U564" s="312"/>
      <c r="V564" s="312"/>
      <c r="W564" s="312"/>
      <c r="X564" s="312"/>
      <c r="Y564" s="312"/>
      <c r="Z564" s="312"/>
      <c r="AA564" s="312"/>
      <c r="AB564" s="312"/>
      <c r="AC564" s="312"/>
      <c r="AD564" s="312"/>
    </row>
    <row r="565" customFormat="false" ht="11.25" hidden="false" customHeight="false" outlineLevel="0" collapsed="false">
      <c r="C565" s="312"/>
      <c r="D565" s="312"/>
      <c r="E565" s="312"/>
      <c r="F565" s="312"/>
      <c r="G565" s="312"/>
      <c r="H565" s="312"/>
      <c r="I565" s="312"/>
      <c r="J565" s="312"/>
      <c r="K565" s="312"/>
      <c r="L565" s="312"/>
      <c r="M565" s="312"/>
      <c r="N565" s="312"/>
      <c r="O565" s="312"/>
      <c r="P565" s="312"/>
      <c r="Q565" s="312"/>
      <c r="R565" s="312"/>
      <c r="S565" s="312"/>
      <c r="T565" s="312"/>
      <c r="U565" s="312"/>
      <c r="V565" s="312"/>
      <c r="W565" s="312"/>
      <c r="X565" s="312"/>
      <c r="Y565" s="312"/>
      <c r="Z565" s="312"/>
      <c r="AA565" s="312"/>
      <c r="AB565" s="312"/>
      <c r="AC565" s="312"/>
      <c r="AD565" s="312"/>
    </row>
    <row r="566" customFormat="false" ht="11.25" hidden="false" customHeight="false" outlineLevel="0" collapsed="false">
      <c r="C566" s="312"/>
      <c r="D566" s="312"/>
      <c r="E566" s="312"/>
      <c r="F566" s="312"/>
      <c r="G566" s="312"/>
      <c r="H566" s="312"/>
      <c r="I566" s="312"/>
      <c r="J566" s="312"/>
      <c r="K566" s="312"/>
      <c r="L566" s="312"/>
      <c r="M566" s="312"/>
      <c r="N566" s="312"/>
      <c r="O566" s="312"/>
      <c r="P566" s="312"/>
      <c r="Q566" s="312"/>
      <c r="R566" s="312"/>
      <c r="S566" s="312"/>
      <c r="T566" s="312"/>
      <c r="U566" s="312"/>
      <c r="V566" s="312"/>
      <c r="W566" s="312"/>
      <c r="X566" s="312"/>
      <c r="Y566" s="312"/>
      <c r="Z566" s="312"/>
      <c r="AA566" s="312"/>
      <c r="AB566" s="312"/>
      <c r="AC566" s="312"/>
      <c r="AD566" s="312"/>
    </row>
    <row r="567" customFormat="false" ht="11.25" hidden="false" customHeight="false" outlineLevel="0" collapsed="false">
      <c r="C567" s="312"/>
      <c r="D567" s="312"/>
      <c r="E567" s="312"/>
      <c r="F567" s="312"/>
      <c r="G567" s="312"/>
      <c r="H567" s="312"/>
      <c r="I567" s="312"/>
      <c r="J567" s="312"/>
      <c r="K567" s="312"/>
      <c r="L567" s="312"/>
      <c r="M567" s="312"/>
      <c r="N567" s="312"/>
      <c r="O567" s="312"/>
      <c r="P567" s="312"/>
      <c r="Q567" s="312"/>
      <c r="R567" s="312"/>
      <c r="S567" s="312"/>
      <c r="T567" s="312"/>
      <c r="U567" s="312"/>
      <c r="V567" s="312"/>
      <c r="W567" s="312"/>
      <c r="X567" s="312"/>
      <c r="Y567" s="312"/>
      <c r="Z567" s="312"/>
      <c r="AA567" s="312"/>
      <c r="AB567" s="312"/>
      <c r="AC567" s="312"/>
      <c r="AD567" s="312"/>
    </row>
    <row r="568" customFormat="false" ht="11.25" hidden="false" customHeight="false" outlineLevel="0" collapsed="false">
      <c r="C568" s="312"/>
      <c r="D568" s="312"/>
      <c r="E568" s="312"/>
      <c r="F568" s="312"/>
      <c r="G568" s="312"/>
      <c r="H568" s="312"/>
      <c r="I568" s="312"/>
      <c r="J568" s="312"/>
      <c r="K568" s="312"/>
      <c r="L568" s="312"/>
      <c r="M568" s="312"/>
      <c r="N568" s="312"/>
      <c r="O568" s="312"/>
      <c r="P568" s="312"/>
      <c r="Q568" s="312"/>
      <c r="R568" s="312"/>
      <c r="S568" s="312"/>
      <c r="T568" s="312"/>
      <c r="U568" s="312"/>
      <c r="V568" s="312"/>
      <c r="W568" s="312"/>
      <c r="X568" s="312"/>
      <c r="Y568" s="312"/>
      <c r="Z568" s="312"/>
      <c r="AA568" s="312"/>
      <c r="AB568" s="312"/>
      <c r="AC568" s="312"/>
      <c r="AD568" s="312"/>
    </row>
    <row r="569" customFormat="false" ht="11.25" hidden="false" customHeight="false" outlineLevel="0" collapsed="false">
      <c r="C569" s="312"/>
      <c r="D569" s="312"/>
      <c r="E569" s="312"/>
      <c r="F569" s="312"/>
      <c r="G569" s="312"/>
      <c r="H569" s="312"/>
      <c r="I569" s="312"/>
      <c r="J569" s="312"/>
      <c r="K569" s="312"/>
      <c r="L569" s="312"/>
      <c r="M569" s="312"/>
      <c r="N569" s="312"/>
      <c r="O569" s="312"/>
      <c r="P569" s="312"/>
      <c r="Q569" s="312"/>
      <c r="R569" s="312"/>
      <c r="S569" s="312"/>
      <c r="T569" s="312"/>
      <c r="U569" s="312"/>
      <c r="V569" s="312"/>
      <c r="W569" s="312"/>
      <c r="X569" s="312"/>
      <c r="Y569" s="312"/>
      <c r="Z569" s="312"/>
      <c r="AA569" s="312"/>
      <c r="AB569" s="312"/>
      <c r="AC569" s="312"/>
      <c r="AD569" s="312"/>
    </row>
    <row r="570" customFormat="false" ht="11.25" hidden="false" customHeight="false" outlineLevel="0" collapsed="false">
      <c r="C570" s="312"/>
      <c r="D570" s="312"/>
      <c r="E570" s="312"/>
      <c r="F570" s="312"/>
      <c r="G570" s="312"/>
      <c r="H570" s="312"/>
      <c r="I570" s="312"/>
      <c r="J570" s="312"/>
      <c r="K570" s="312"/>
      <c r="L570" s="312"/>
      <c r="M570" s="312"/>
      <c r="N570" s="312"/>
      <c r="O570" s="312"/>
      <c r="P570" s="312"/>
      <c r="Q570" s="312"/>
      <c r="R570" s="312"/>
      <c r="S570" s="312"/>
      <c r="T570" s="312"/>
      <c r="U570" s="312"/>
      <c r="V570" s="312"/>
      <c r="W570" s="312"/>
      <c r="X570" s="312"/>
      <c r="Y570" s="312"/>
      <c r="Z570" s="312"/>
      <c r="AA570" s="312"/>
      <c r="AB570" s="312"/>
      <c r="AC570" s="312"/>
      <c r="AD570" s="312"/>
    </row>
    <row r="571" customFormat="false" ht="11.25" hidden="false" customHeight="false" outlineLevel="0" collapsed="false">
      <c r="C571" s="312"/>
      <c r="D571" s="312"/>
      <c r="E571" s="312"/>
      <c r="F571" s="312"/>
      <c r="G571" s="312"/>
      <c r="H571" s="312"/>
      <c r="I571" s="312"/>
      <c r="J571" s="312"/>
      <c r="K571" s="312"/>
      <c r="L571" s="312"/>
      <c r="M571" s="312"/>
      <c r="N571" s="312"/>
      <c r="O571" s="312"/>
      <c r="P571" s="312"/>
      <c r="Q571" s="312"/>
      <c r="R571" s="312"/>
      <c r="S571" s="312"/>
      <c r="T571" s="312"/>
      <c r="U571" s="312"/>
      <c r="V571" s="312"/>
      <c r="W571" s="312"/>
      <c r="X571" s="312"/>
      <c r="Y571" s="312"/>
      <c r="Z571" s="312"/>
      <c r="AA571" s="312"/>
      <c r="AB571" s="312"/>
      <c r="AC571" s="312"/>
      <c r="AD571" s="312"/>
    </row>
    <row r="572" customFormat="false" ht="11.25" hidden="false" customHeight="false" outlineLevel="0" collapsed="false">
      <c r="C572" s="312"/>
      <c r="D572" s="312"/>
      <c r="E572" s="312"/>
      <c r="F572" s="312"/>
      <c r="G572" s="312"/>
      <c r="H572" s="312"/>
      <c r="I572" s="312"/>
      <c r="J572" s="312"/>
      <c r="K572" s="312"/>
      <c r="L572" s="312"/>
      <c r="M572" s="312"/>
      <c r="N572" s="312"/>
      <c r="O572" s="312"/>
      <c r="P572" s="312"/>
      <c r="Q572" s="312"/>
      <c r="R572" s="312"/>
      <c r="S572" s="312"/>
      <c r="T572" s="312"/>
      <c r="U572" s="312"/>
      <c r="V572" s="312"/>
      <c r="W572" s="312"/>
      <c r="X572" s="312"/>
      <c r="Y572" s="312"/>
      <c r="Z572" s="312"/>
      <c r="AA572" s="312"/>
      <c r="AB572" s="312"/>
      <c r="AC572" s="312"/>
      <c r="AD572" s="312"/>
    </row>
    <row r="573" customFormat="false" ht="11.25" hidden="false" customHeight="false" outlineLevel="0" collapsed="false">
      <c r="C573" s="312"/>
      <c r="D573" s="312"/>
      <c r="E573" s="312"/>
      <c r="F573" s="312"/>
      <c r="G573" s="312"/>
      <c r="H573" s="312"/>
      <c r="I573" s="312"/>
      <c r="J573" s="312"/>
      <c r="K573" s="312"/>
      <c r="L573" s="312"/>
      <c r="M573" s="312"/>
      <c r="N573" s="312"/>
      <c r="O573" s="312"/>
      <c r="P573" s="312"/>
      <c r="Q573" s="312"/>
      <c r="R573" s="312"/>
      <c r="S573" s="312"/>
      <c r="T573" s="312"/>
      <c r="U573" s="312"/>
      <c r="V573" s="312"/>
      <c r="W573" s="312"/>
      <c r="X573" s="312"/>
      <c r="Y573" s="312"/>
      <c r="Z573" s="312"/>
      <c r="AA573" s="312"/>
      <c r="AB573" s="312"/>
      <c r="AC573" s="312"/>
      <c r="AD573" s="312"/>
    </row>
    <row r="574" customFormat="false" ht="11.25" hidden="false" customHeight="false" outlineLevel="0" collapsed="false">
      <c r="C574" s="312"/>
      <c r="D574" s="312"/>
      <c r="E574" s="312"/>
      <c r="F574" s="312"/>
      <c r="G574" s="312"/>
      <c r="H574" s="312"/>
      <c r="I574" s="312"/>
      <c r="J574" s="312"/>
      <c r="K574" s="312"/>
      <c r="L574" s="312"/>
      <c r="M574" s="312"/>
      <c r="N574" s="312"/>
      <c r="O574" s="312"/>
      <c r="P574" s="312"/>
      <c r="Q574" s="312"/>
      <c r="R574" s="312"/>
      <c r="S574" s="312"/>
      <c r="T574" s="312"/>
      <c r="U574" s="312"/>
      <c r="V574" s="312"/>
      <c r="W574" s="312"/>
      <c r="X574" s="312"/>
      <c r="Y574" s="312"/>
      <c r="Z574" s="312"/>
      <c r="AA574" s="312"/>
      <c r="AB574" s="312"/>
      <c r="AC574" s="312"/>
      <c r="AD574" s="312"/>
    </row>
    <row r="575" customFormat="false" ht="11.25" hidden="false" customHeight="false" outlineLevel="0" collapsed="false">
      <c r="C575" s="312"/>
      <c r="D575" s="312"/>
      <c r="E575" s="312"/>
      <c r="F575" s="312"/>
      <c r="G575" s="312"/>
      <c r="H575" s="312"/>
      <c r="I575" s="312"/>
      <c r="J575" s="312"/>
      <c r="K575" s="312"/>
      <c r="L575" s="312"/>
      <c r="M575" s="312"/>
      <c r="N575" s="312"/>
      <c r="O575" s="312"/>
      <c r="P575" s="312"/>
      <c r="Q575" s="312"/>
      <c r="R575" s="312"/>
      <c r="S575" s="312"/>
      <c r="T575" s="312"/>
      <c r="U575" s="312"/>
      <c r="V575" s="312"/>
      <c r="W575" s="312"/>
      <c r="X575" s="312"/>
      <c r="Y575" s="312"/>
      <c r="Z575" s="312"/>
      <c r="AA575" s="312"/>
      <c r="AB575" s="312"/>
      <c r="AC575" s="312"/>
      <c r="AD575" s="312"/>
    </row>
    <row r="576" customFormat="false" ht="11.25" hidden="false" customHeight="false" outlineLevel="0" collapsed="false">
      <c r="C576" s="312"/>
      <c r="D576" s="312"/>
      <c r="E576" s="312"/>
      <c r="F576" s="312"/>
      <c r="G576" s="312"/>
      <c r="H576" s="312"/>
      <c r="I576" s="312"/>
      <c r="J576" s="312"/>
      <c r="K576" s="312"/>
      <c r="L576" s="312"/>
      <c r="M576" s="312"/>
      <c r="N576" s="312"/>
      <c r="O576" s="312"/>
      <c r="P576" s="312"/>
      <c r="Q576" s="312"/>
      <c r="R576" s="312"/>
      <c r="S576" s="312"/>
      <c r="T576" s="312"/>
      <c r="U576" s="312"/>
      <c r="V576" s="312"/>
      <c r="W576" s="312"/>
      <c r="X576" s="312"/>
      <c r="Y576" s="312"/>
      <c r="Z576" s="312"/>
      <c r="AA576" s="312"/>
      <c r="AB576" s="312"/>
      <c r="AC576" s="312"/>
      <c r="AD576" s="312"/>
    </row>
    <row r="577" customFormat="false" ht="11.25" hidden="false" customHeight="false" outlineLevel="0" collapsed="false">
      <c r="C577" s="312"/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R577" s="312"/>
      <c r="S577" s="312"/>
      <c r="T577" s="312"/>
      <c r="U577" s="312"/>
      <c r="V577" s="312"/>
      <c r="W577" s="312"/>
      <c r="X577" s="312"/>
      <c r="Y577" s="312"/>
      <c r="Z577" s="312"/>
      <c r="AA577" s="312"/>
      <c r="AB577" s="312"/>
      <c r="AC577" s="312"/>
      <c r="AD577" s="312"/>
    </row>
    <row r="578" customFormat="false" ht="11.25" hidden="false" customHeight="false" outlineLevel="0" collapsed="false">
      <c r="C578" s="312"/>
      <c r="D578" s="312"/>
      <c r="E578" s="312"/>
      <c r="F578" s="312"/>
      <c r="G578" s="312"/>
      <c r="H578" s="312"/>
      <c r="I578" s="312"/>
      <c r="J578" s="312"/>
      <c r="K578" s="312"/>
      <c r="L578" s="312"/>
      <c r="M578" s="312"/>
      <c r="N578" s="312"/>
      <c r="O578" s="312"/>
      <c r="P578" s="312"/>
      <c r="Q578" s="312"/>
      <c r="R578" s="312"/>
      <c r="S578" s="312"/>
      <c r="T578" s="312"/>
      <c r="U578" s="312"/>
      <c r="V578" s="312"/>
      <c r="W578" s="312"/>
      <c r="X578" s="312"/>
      <c r="Y578" s="312"/>
      <c r="Z578" s="312"/>
      <c r="AA578" s="312"/>
      <c r="AB578" s="312"/>
      <c r="AC578" s="312"/>
      <c r="AD578" s="312"/>
    </row>
    <row r="579" customFormat="false" ht="11.25" hidden="false" customHeight="false" outlineLevel="0" collapsed="false">
      <c r="C579" s="312"/>
      <c r="D579" s="312"/>
      <c r="E579" s="312"/>
      <c r="F579" s="312"/>
      <c r="G579" s="312"/>
      <c r="H579" s="312"/>
      <c r="I579" s="312"/>
      <c r="J579" s="312"/>
      <c r="K579" s="312"/>
      <c r="L579" s="312"/>
      <c r="M579" s="312"/>
      <c r="N579" s="312"/>
      <c r="O579" s="312"/>
      <c r="P579" s="312"/>
      <c r="Q579" s="312"/>
      <c r="R579" s="312"/>
      <c r="S579" s="312"/>
      <c r="T579" s="312"/>
      <c r="U579" s="312"/>
      <c r="V579" s="312"/>
      <c r="W579" s="312"/>
      <c r="X579" s="312"/>
      <c r="Y579" s="312"/>
      <c r="Z579" s="312"/>
      <c r="AA579" s="312"/>
      <c r="AB579" s="312"/>
      <c r="AC579" s="312"/>
      <c r="AD579" s="312"/>
    </row>
    <row r="580" customFormat="false" ht="11.25" hidden="false" customHeight="false" outlineLevel="0" collapsed="false">
      <c r="C580" s="312"/>
      <c r="D580" s="312"/>
      <c r="E580" s="312"/>
      <c r="F580" s="312"/>
      <c r="G580" s="312"/>
      <c r="H580" s="312"/>
      <c r="I580" s="312"/>
      <c r="J580" s="312"/>
      <c r="K580" s="312"/>
      <c r="L580" s="312"/>
      <c r="M580" s="312"/>
      <c r="N580" s="312"/>
      <c r="O580" s="312"/>
      <c r="P580" s="312"/>
      <c r="Q580" s="312"/>
      <c r="R580" s="312"/>
      <c r="S580" s="312"/>
      <c r="T580" s="312"/>
      <c r="U580" s="312"/>
      <c r="V580" s="312"/>
      <c r="W580" s="312"/>
      <c r="X580" s="312"/>
      <c r="Y580" s="312"/>
      <c r="Z580" s="312"/>
      <c r="AA580" s="312"/>
      <c r="AB580" s="312"/>
      <c r="AC580" s="312"/>
      <c r="AD580" s="312"/>
    </row>
    <row r="581" customFormat="false" ht="11.25" hidden="false" customHeight="false" outlineLevel="0" collapsed="false">
      <c r="C581" s="312"/>
      <c r="D581" s="312"/>
      <c r="E581" s="312"/>
      <c r="F581" s="312"/>
      <c r="G581" s="312"/>
      <c r="H581" s="312"/>
      <c r="I581" s="312"/>
      <c r="J581" s="312"/>
      <c r="K581" s="312"/>
      <c r="L581" s="312"/>
      <c r="M581" s="312"/>
      <c r="N581" s="312"/>
      <c r="O581" s="312"/>
      <c r="P581" s="312"/>
      <c r="Q581" s="312"/>
      <c r="R581" s="312"/>
      <c r="S581" s="312"/>
      <c r="T581" s="312"/>
      <c r="U581" s="312"/>
      <c r="V581" s="312"/>
      <c r="W581" s="312"/>
      <c r="X581" s="312"/>
      <c r="Y581" s="312"/>
      <c r="Z581" s="312"/>
      <c r="AA581" s="312"/>
      <c r="AB581" s="312"/>
      <c r="AC581" s="312"/>
      <c r="AD581" s="312"/>
    </row>
    <row r="582" customFormat="false" ht="11.25" hidden="false" customHeight="false" outlineLevel="0" collapsed="false">
      <c r="C582" s="312"/>
      <c r="D582" s="312"/>
      <c r="E582" s="312"/>
      <c r="F582" s="312"/>
      <c r="G582" s="312"/>
      <c r="H582" s="312"/>
      <c r="I582" s="312"/>
      <c r="J582" s="312"/>
      <c r="K582" s="312"/>
      <c r="L582" s="312"/>
      <c r="M582" s="312"/>
      <c r="N582" s="312"/>
      <c r="O582" s="312"/>
      <c r="P582" s="312"/>
      <c r="Q582" s="312"/>
      <c r="R582" s="312"/>
      <c r="S582" s="312"/>
      <c r="T582" s="312"/>
      <c r="U582" s="312"/>
      <c r="V582" s="312"/>
      <c r="W582" s="312"/>
      <c r="X582" s="312"/>
      <c r="Y582" s="312"/>
      <c r="Z582" s="312"/>
      <c r="AA582" s="312"/>
      <c r="AB582" s="312"/>
      <c r="AC582" s="312"/>
      <c r="AD582" s="312"/>
    </row>
    <row r="583" customFormat="false" ht="11.25" hidden="false" customHeight="false" outlineLevel="0" collapsed="false">
      <c r="C583" s="312"/>
      <c r="D583" s="312"/>
      <c r="E583" s="312"/>
      <c r="F583" s="312"/>
      <c r="G583" s="312"/>
      <c r="H583" s="312"/>
      <c r="I583" s="312"/>
      <c r="J583" s="312"/>
      <c r="K583" s="312"/>
      <c r="L583" s="312"/>
      <c r="M583" s="312"/>
      <c r="N583" s="312"/>
      <c r="O583" s="312"/>
      <c r="P583" s="312"/>
      <c r="Q583" s="312"/>
      <c r="R583" s="312"/>
      <c r="S583" s="312"/>
      <c r="T583" s="312"/>
      <c r="U583" s="312"/>
      <c r="V583" s="312"/>
      <c r="W583" s="312"/>
      <c r="X583" s="312"/>
      <c r="Y583" s="312"/>
      <c r="Z583" s="312"/>
      <c r="AA583" s="312"/>
      <c r="AB583" s="312"/>
      <c r="AC583" s="312"/>
      <c r="AD583" s="312"/>
    </row>
    <row r="584" customFormat="false" ht="11.25" hidden="false" customHeight="false" outlineLevel="0" collapsed="false">
      <c r="C584" s="312"/>
      <c r="D584" s="312"/>
      <c r="E584" s="312"/>
      <c r="F584" s="312"/>
      <c r="G584" s="312"/>
      <c r="H584" s="312"/>
      <c r="I584" s="312"/>
      <c r="J584" s="312"/>
      <c r="K584" s="312"/>
      <c r="L584" s="312"/>
      <c r="M584" s="312"/>
      <c r="N584" s="312"/>
      <c r="O584" s="312"/>
      <c r="P584" s="312"/>
      <c r="Q584" s="312"/>
      <c r="R584" s="312"/>
      <c r="S584" s="312"/>
      <c r="T584" s="312"/>
      <c r="U584" s="312"/>
      <c r="V584" s="312"/>
      <c r="W584" s="312"/>
      <c r="X584" s="312"/>
      <c r="Y584" s="312"/>
      <c r="Z584" s="312"/>
      <c r="AA584" s="312"/>
      <c r="AB584" s="312"/>
      <c r="AC584" s="312"/>
      <c r="AD584" s="312"/>
    </row>
    <row r="585" customFormat="false" ht="11.25" hidden="false" customHeight="false" outlineLevel="0" collapsed="false">
      <c r="C585" s="312"/>
      <c r="D585" s="312"/>
      <c r="E585" s="312"/>
      <c r="F585" s="312"/>
      <c r="G585" s="312"/>
      <c r="H585" s="312"/>
      <c r="I585" s="312"/>
      <c r="J585" s="312"/>
      <c r="K585" s="312"/>
      <c r="L585" s="312"/>
      <c r="M585" s="312"/>
      <c r="N585" s="312"/>
      <c r="O585" s="312"/>
      <c r="P585" s="312"/>
      <c r="Q585" s="312"/>
      <c r="R585" s="312"/>
      <c r="S585" s="312"/>
      <c r="T585" s="312"/>
      <c r="U585" s="312"/>
      <c r="V585" s="312"/>
      <c r="W585" s="312"/>
      <c r="X585" s="312"/>
      <c r="Y585" s="312"/>
      <c r="Z585" s="312"/>
      <c r="AA585" s="312"/>
      <c r="AB585" s="312"/>
      <c r="AC585" s="312"/>
      <c r="AD585" s="312"/>
    </row>
    <row r="586" customFormat="false" ht="11.25" hidden="false" customHeight="false" outlineLevel="0" collapsed="false">
      <c r="C586" s="312"/>
      <c r="D586" s="312"/>
      <c r="E586" s="312"/>
      <c r="F586" s="312"/>
      <c r="G586" s="312"/>
      <c r="H586" s="312"/>
      <c r="I586" s="312"/>
      <c r="J586" s="312"/>
      <c r="K586" s="312"/>
      <c r="L586" s="312"/>
      <c r="M586" s="312"/>
      <c r="N586" s="312"/>
      <c r="O586" s="312"/>
      <c r="P586" s="312"/>
      <c r="Q586" s="312"/>
      <c r="R586" s="312"/>
      <c r="S586" s="312"/>
      <c r="T586" s="312"/>
      <c r="U586" s="312"/>
      <c r="V586" s="312"/>
      <c r="W586" s="312"/>
      <c r="X586" s="312"/>
      <c r="Y586" s="312"/>
      <c r="Z586" s="312"/>
      <c r="AA586" s="312"/>
      <c r="AB586" s="312"/>
      <c r="AC586" s="312"/>
      <c r="AD586" s="312"/>
    </row>
    <row r="587" customFormat="false" ht="11.25" hidden="false" customHeight="false" outlineLevel="0" collapsed="false">
      <c r="C587" s="312"/>
      <c r="D587" s="312"/>
      <c r="E587" s="312"/>
      <c r="F587" s="312"/>
      <c r="G587" s="312"/>
      <c r="H587" s="312"/>
      <c r="I587" s="312"/>
      <c r="J587" s="312"/>
      <c r="K587" s="312"/>
      <c r="L587" s="312"/>
      <c r="M587" s="312"/>
      <c r="N587" s="312"/>
      <c r="O587" s="312"/>
      <c r="P587" s="312"/>
      <c r="Q587" s="312"/>
      <c r="R587" s="312"/>
      <c r="S587" s="312"/>
      <c r="T587" s="312"/>
      <c r="U587" s="312"/>
      <c r="V587" s="312"/>
      <c r="W587" s="312"/>
      <c r="X587" s="312"/>
      <c r="Y587" s="312"/>
      <c r="Z587" s="312"/>
      <c r="AA587" s="312"/>
      <c r="AB587" s="312"/>
      <c r="AC587" s="312"/>
      <c r="AD587" s="312"/>
    </row>
    <row r="588" customFormat="false" ht="11.25" hidden="false" customHeight="false" outlineLevel="0" collapsed="false">
      <c r="C588" s="312"/>
      <c r="D588" s="312"/>
      <c r="E588" s="312"/>
      <c r="F588" s="312"/>
      <c r="G588" s="312"/>
      <c r="H588" s="312"/>
      <c r="I588" s="312"/>
      <c r="J588" s="312"/>
      <c r="K588" s="312"/>
      <c r="L588" s="312"/>
      <c r="M588" s="312"/>
      <c r="N588" s="312"/>
      <c r="O588" s="312"/>
      <c r="P588" s="312"/>
      <c r="Q588" s="312"/>
      <c r="R588" s="312"/>
      <c r="S588" s="312"/>
      <c r="T588" s="312"/>
      <c r="U588" s="312"/>
      <c r="V588" s="312"/>
      <c r="W588" s="312"/>
      <c r="X588" s="312"/>
      <c r="Y588" s="312"/>
      <c r="Z588" s="312"/>
      <c r="AA588" s="312"/>
      <c r="AB588" s="312"/>
      <c r="AC588" s="312"/>
      <c r="AD588" s="312"/>
    </row>
    <row r="589" customFormat="false" ht="11.25" hidden="false" customHeight="false" outlineLevel="0" collapsed="false">
      <c r="C589" s="312"/>
      <c r="D589" s="312"/>
      <c r="E589" s="312"/>
      <c r="F589" s="312"/>
      <c r="G589" s="312"/>
      <c r="H589" s="312"/>
      <c r="I589" s="312"/>
      <c r="J589" s="312"/>
      <c r="K589" s="312"/>
      <c r="L589" s="312"/>
      <c r="M589" s="312"/>
      <c r="N589" s="312"/>
      <c r="O589" s="312"/>
      <c r="P589" s="312"/>
      <c r="Q589" s="312"/>
      <c r="R589" s="312"/>
      <c r="S589" s="312"/>
      <c r="T589" s="312"/>
      <c r="U589" s="312"/>
      <c r="V589" s="312"/>
      <c r="W589" s="312"/>
      <c r="X589" s="312"/>
      <c r="Y589" s="312"/>
      <c r="Z589" s="312"/>
      <c r="AA589" s="312"/>
      <c r="AB589" s="312"/>
      <c r="AC589" s="312"/>
      <c r="AD589" s="312"/>
    </row>
    <row r="590" customFormat="false" ht="11.25" hidden="false" customHeight="false" outlineLevel="0" collapsed="false">
      <c r="C590" s="312"/>
      <c r="D590" s="312"/>
      <c r="E590" s="312"/>
      <c r="F590" s="312"/>
      <c r="G590" s="312"/>
      <c r="H590" s="312"/>
      <c r="I590" s="312"/>
      <c r="J590" s="312"/>
      <c r="K590" s="312"/>
      <c r="L590" s="312"/>
      <c r="M590" s="312"/>
      <c r="N590" s="312"/>
      <c r="O590" s="312"/>
      <c r="P590" s="312"/>
      <c r="Q590" s="312"/>
      <c r="R590" s="312"/>
      <c r="S590" s="312"/>
      <c r="T590" s="312"/>
      <c r="U590" s="312"/>
      <c r="V590" s="312"/>
      <c r="W590" s="312"/>
      <c r="X590" s="312"/>
      <c r="Y590" s="312"/>
      <c r="Z590" s="312"/>
      <c r="AA590" s="312"/>
      <c r="AB590" s="312"/>
      <c r="AC590" s="312"/>
      <c r="AD590" s="312"/>
    </row>
    <row r="591" customFormat="false" ht="11.25" hidden="false" customHeight="false" outlineLevel="0" collapsed="false">
      <c r="C591" s="312"/>
      <c r="D591" s="312"/>
      <c r="E591" s="312"/>
      <c r="F591" s="312"/>
      <c r="G591" s="312"/>
      <c r="H591" s="312"/>
      <c r="I591" s="312"/>
      <c r="J591" s="312"/>
      <c r="K591" s="312"/>
      <c r="L591" s="312"/>
      <c r="M591" s="312"/>
      <c r="N591" s="312"/>
      <c r="O591" s="312"/>
      <c r="P591" s="312"/>
      <c r="Q591" s="312"/>
      <c r="R591" s="312"/>
      <c r="S591" s="312"/>
      <c r="T591" s="312"/>
      <c r="U591" s="312"/>
      <c r="V591" s="312"/>
      <c r="W591" s="312"/>
      <c r="X591" s="312"/>
      <c r="Y591" s="312"/>
      <c r="Z591" s="312"/>
      <c r="AA591" s="312"/>
      <c r="AB591" s="312"/>
      <c r="AC591" s="312"/>
      <c r="AD591" s="312"/>
    </row>
    <row r="592" customFormat="false" ht="11.25" hidden="false" customHeight="false" outlineLevel="0" collapsed="false">
      <c r="C592" s="312"/>
      <c r="D592" s="312"/>
      <c r="E592" s="312"/>
      <c r="F592" s="312"/>
      <c r="G592" s="312"/>
      <c r="H592" s="312"/>
      <c r="I592" s="312"/>
      <c r="J592" s="312"/>
      <c r="K592" s="312"/>
      <c r="L592" s="312"/>
      <c r="M592" s="312"/>
      <c r="N592" s="312"/>
      <c r="O592" s="312"/>
      <c r="P592" s="312"/>
      <c r="Q592" s="312"/>
      <c r="R592" s="312"/>
      <c r="S592" s="312"/>
      <c r="T592" s="312"/>
      <c r="U592" s="312"/>
      <c r="V592" s="312"/>
      <c r="W592" s="312"/>
      <c r="X592" s="312"/>
      <c r="Y592" s="312"/>
      <c r="Z592" s="312"/>
      <c r="AA592" s="312"/>
      <c r="AB592" s="312"/>
      <c r="AC592" s="312"/>
      <c r="AD592" s="312"/>
    </row>
    <row r="593" customFormat="false" ht="11.25" hidden="false" customHeight="false" outlineLevel="0" collapsed="false">
      <c r="C593" s="312"/>
      <c r="D593" s="312"/>
      <c r="E593" s="312"/>
      <c r="F593" s="312"/>
      <c r="G593" s="312"/>
      <c r="H593" s="312"/>
      <c r="I593" s="312"/>
      <c r="J593" s="312"/>
      <c r="K593" s="312"/>
      <c r="L593" s="312"/>
      <c r="M593" s="312"/>
      <c r="N593" s="312"/>
      <c r="O593" s="312"/>
      <c r="P593" s="312"/>
      <c r="Q593" s="312"/>
      <c r="R593" s="312"/>
      <c r="S593" s="312"/>
      <c r="T593" s="312"/>
      <c r="U593" s="312"/>
      <c r="V593" s="312"/>
      <c r="W593" s="312"/>
      <c r="X593" s="312"/>
      <c r="Y593" s="312"/>
      <c r="Z593" s="312"/>
      <c r="AA593" s="312"/>
      <c r="AB593" s="312"/>
      <c r="AC593" s="312"/>
      <c r="AD593" s="312"/>
    </row>
    <row r="594" customFormat="false" ht="11.25" hidden="false" customHeight="false" outlineLevel="0" collapsed="false">
      <c r="C594" s="312"/>
      <c r="D594" s="312"/>
      <c r="E594" s="312"/>
      <c r="F594" s="312"/>
      <c r="G594" s="312"/>
      <c r="H594" s="312"/>
      <c r="I594" s="312"/>
      <c r="J594" s="312"/>
      <c r="K594" s="312"/>
      <c r="L594" s="312"/>
      <c r="M594" s="312"/>
      <c r="N594" s="312"/>
      <c r="O594" s="312"/>
      <c r="P594" s="312"/>
      <c r="Q594" s="312"/>
      <c r="R594" s="312"/>
      <c r="S594" s="312"/>
      <c r="T594" s="312"/>
      <c r="U594" s="312"/>
      <c r="V594" s="312"/>
      <c r="W594" s="312"/>
      <c r="X594" s="312"/>
      <c r="Y594" s="312"/>
      <c r="Z594" s="312"/>
      <c r="AA594" s="312"/>
      <c r="AB594" s="312"/>
      <c r="AC594" s="312"/>
      <c r="AD594" s="312"/>
    </row>
    <row r="595" customFormat="false" ht="11.25" hidden="false" customHeight="false" outlineLevel="0" collapsed="false">
      <c r="C595" s="312"/>
      <c r="D595" s="312"/>
      <c r="E595" s="312"/>
      <c r="F595" s="312"/>
      <c r="G595" s="312"/>
      <c r="H595" s="312"/>
      <c r="I595" s="312"/>
      <c r="J595" s="312"/>
      <c r="K595" s="312"/>
      <c r="L595" s="312"/>
      <c r="M595" s="312"/>
      <c r="N595" s="312"/>
      <c r="O595" s="312"/>
      <c r="P595" s="312"/>
      <c r="Q595" s="312"/>
      <c r="R595" s="312"/>
      <c r="S595" s="312"/>
      <c r="T595" s="312"/>
      <c r="U595" s="312"/>
      <c r="V595" s="312"/>
      <c r="W595" s="312"/>
      <c r="X595" s="312"/>
      <c r="Y595" s="312"/>
      <c r="Z595" s="312"/>
      <c r="AA595" s="312"/>
      <c r="AB595" s="312"/>
      <c r="AC595" s="312"/>
      <c r="AD595" s="312"/>
    </row>
    <row r="596" customFormat="false" ht="11.25" hidden="false" customHeight="false" outlineLevel="0" collapsed="false">
      <c r="C596" s="312"/>
      <c r="D596" s="312"/>
      <c r="E596" s="312"/>
      <c r="F596" s="312"/>
      <c r="G596" s="312"/>
      <c r="H596" s="312"/>
      <c r="I596" s="312"/>
      <c r="J596" s="312"/>
      <c r="K596" s="312"/>
      <c r="L596" s="312"/>
      <c r="M596" s="312"/>
      <c r="N596" s="312"/>
      <c r="O596" s="312"/>
      <c r="P596" s="312"/>
      <c r="Q596" s="312"/>
      <c r="R596" s="312"/>
      <c r="S596" s="312"/>
      <c r="T596" s="312"/>
      <c r="U596" s="312"/>
      <c r="V596" s="312"/>
      <c r="W596" s="312"/>
      <c r="X596" s="312"/>
      <c r="Y596" s="312"/>
      <c r="Z596" s="312"/>
      <c r="AA596" s="312"/>
      <c r="AB596" s="312"/>
      <c r="AC596" s="312"/>
      <c r="AD596" s="312"/>
    </row>
    <row r="597" customFormat="false" ht="11.25" hidden="false" customHeight="false" outlineLevel="0" collapsed="false">
      <c r="C597" s="312"/>
      <c r="D597" s="312"/>
      <c r="E597" s="312"/>
      <c r="F597" s="312"/>
      <c r="G597" s="312"/>
      <c r="H597" s="312"/>
      <c r="I597" s="312"/>
      <c r="J597" s="312"/>
      <c r="K597" s="312"/>
      <c r="L597" s="312"/>
      <c r="M597" s="312"/>
      <c r="N597" s="312"/>
      <c r="O597" s="312"/>
      <c r="P597" s="312"/>
      <c r="Q597" s="312"/>
      <c r="R597" s="312"/>
      <c r="S597" s="312"/>
      <c r="T597" s="312"/>
      <c r="U597" s="312"/>
      <c r="V597" s="312"/>
      <c r="W597" s="312"/>
      <c r="X597" s="312"/>
      <c r="Y597" s="312"/>
      <c r="Z597" s="312"/>
      <c r="AA597" s="312"/>
      <c r="AB597" s="312"/>
      <c r="AC597" s="312"/>
      <c r="AD597" s="312"/>
    </row>
    <row r="598" customFormat="false" ht="11.25" hidden="false" customHeight="false" outlineLevel="0" collapsed="false">
      <c r="C598" s="312"/>
      <c r="D598" s="312"/>
      <c r="E598" s="312"/>
      <c r="F598" s="312"/>
      <c r="G598" s="312"/>
      <c r="H598" s="312"/>
      <c r="I598" s="312"/>
      <c r="J598" s="312"/>
      <c r="K598" s="312"/>
      <c r="L598" s="312"/>
      <c r="M598" s="312"/>
      <c r="N598" s="312"/>
      <c r="O598" s="312"/>
      <c r="P598" s="312"/>
      <c r="Q598" s="312"/>
      <c r="R598" s="312"/>
      <c r="S598" s="312"/>
      <c r="T598" s="312"/>
      <c r="U598" s="312"/>
      <c r="V598" s="312"/>
      <c r="W598" s="312"/>
      <c r="X598" s="312"/>
      <c r="Y598" s="312"/>
      <c r="Z598" s="312"/>
      <c r="AA598" s="312"/>
      <c r="AB598" s="312"/>
      <c r="AC598" s="312"/>
      <c r="AD598" s="312"/>
    </row>
    <row r="599" customFormat="false" ht="11.25" hidden="false" customHeight="false" outlineLevel="0" collapsed="false">
      <c r="C599" s="312"/>
      <c r="D599" s="312"/>
      <c r="E599" s="312"/>
      <c r="F599" s="312"/>
      <c r="G599" s="312"/>
      <c r="H599" s="312"/>
      <c r="I599" s="312"/>
      <c r="J599" s="312"/>
      <c r="K599" s="312"/>
      <c r="L599" s="312"/>
      <c r="M599" s="312"/>
      <c r="N599" s="312"/>
      <c r="O599" s="312"/>
      <c r="P599" s="312"/>
      <c r="Q599" s="312"/>
      <c r="R599" s="312"/>
      <c r="S599" s="312"/>
      <c r="T599" s="312"/>
      <c r="U599" s="312"/>
      <c r="V599" s="312"/>
      <c r="W599" s="312"/>
      <c r="X599" s="312"/>
      <c r="Y599" s="312"/>
      <c r="Z599" s="312"/>
      <c r="AA599" s="312"/>
      <c r="AB599" s="312"/>
      <c r="AC599" s="312"/>
      <c r="AD599" s="312"/>
    </row>
    <row r="600" customFormat="false" ht="11.25" hidden="false" customHeight="false" outlineLevel="0" collapsed="false">
      <c r="C600" s="312"/>
      <c r="D600" s="312"/>
      <c r="E600" s="312"/>
      <c r="F600" s="312"/>
      <c r="G600" s="312"/>
      <c r="H600" s="312"/>
      <c r="I600" s="312"/>
      <c r="J600" s="312"/>
      <c r="K600" s="312"/>
      <c r="L600" s="312"/>
      <c r="M600" s="312"/>
      <c r="N600" s="312"/>
      <c r="O600" s="312"/>
      <c r="P600" s="312"/>
      <c r="Q600" s="312"/>
      <c r="R600" s="312"/>
      <c r="S600" s="312"/>
      <c r="T600" s="312"/>
      <c r="U600" s="312"/>
      <c r="V600" s="312"/>
      <c r="W600" s="312"/>
      <c r="X600" s="312"/>
      <c r="Y600" s="312"/>
      <c r="Z600" s="312"/>
      <c r="AA600" s="312"/>
      <c r="AB600" s="312"/>
      <c r="AC600" s="312"/>
      <c r="AD600" s="312"/>
    </row>
    <row r="601" customFormat="false" ht="11.25" hidden="false" customHeight="false" outlineLevel="0" collapsed="false">
      <c r="C601" s="312"/>
      <c r="D601" s="312"/>
      <c r="E601" s="312"/>
      <c r="F601" s="312"/>
      <c r="G601" s="312"/>
      <c r="H601" s="312"/>
      <c r="I601" s="312"/>
      <c r="J601" s="312"/>
      <c r="K601" s="312"/>
      <c r="L601" s="312"/>
      <c r="M601" s="312"/>
      <c r="N601" s="312"/>
      <c r="O601" s="312"/>
      <c r="P601" s="312"/>
      <c r="Q601" s="312"/>
      <c r="R601" s="312"/>
      <c r="S601" s="312"/>
      <c r="T601" s="312"/>
      <c r="U601" s="312"/>
      <c r="V601" s="312"/>
      <c r="W601" s="312"/>
      <c r="X601" s="312"/>
      <c r="Y601" s="312"/>
      <c r="Z601" s="312"/>
      <c r="AA601" s="312"/>
      <c r="AB601" s="312"/>
      <c r="AC601" s="312"/>
      <c r="AD601" s="312"/>
    </row>
    <row r="602" customFormat="false" ht="11.25" hidden="false" customHeight="false" outlineLevel="0" collapsed="false">
      <c r="C602" s="312"/>
      <c r="D602" s="312"/>
      <c r="E602" s="312"/>
      <c r="F602" s="312"/>
      <c r="G602" s="312"/>
      <c r="H602" s="312"/>
      <c r="I602" s="312"/>
      <c r="J602" s="312"/>
      <c r="K602" s="312"/>
      <c r="L602" s="312"/>
      <c r="M602" s="312"/>
      <c r="N602" s="312"/>
      <c r="O602" s="312"/>
      <c r="P602" s="312"/>
      <c r="Q602" s="312"/>
      <c r="R602" s="312"/>
      <c r="S602" s="312"/>
      <c r="T602" s="312"/>
      <c r="U602" s="312"/>
      <c r="V602" s="312"/>
      <c r="W602" s="312"/>
      <c r="X602" s="312"/>
      <c r="Y602" s="312"/>
      <c r="Z602" s="312"/>
      <c r="AA602" s="312"/>
      <c r="AB602" s="312"/>
      <c r="AC602" s="312"/>
      <c r="AD602" s="312"/>
    </row>
    <row r="603" customFormat="false" ht="11.25" hidden="false" customHeight="false" outlineLevel="0" collapsed="false">
      <c r="C603" s="312"/>
      <c r="D603" s="312"/>
      <c r="E603" s="312"/>
      <c r="F603" s="312"/>
      <c r="G603" s="312"/>
      <c r="H603" s="312"/>
      <c r="I603" s="312"/>
      <c r="J603" s="312"/>
      <c r="K603" s="312"/>
      <c r="L603" s="312"/>
      <c r="M603" s="312"/>
      <c r="N603" s="312"/>
      <c r="O603" s="312"/>
      <c r="P603" s="312"/>
      <c r="Q603" s="312"/>
      <c r="R603" s="312"/>
      <c r="S603" s="312"/>
      <c r="T603" s="312"/>
      <c r="U603" s="312"/>
      <c r="V603" s="312"/>
      <c r="W603" s="312"/>
      <c r="X603" s="312"/>
      <c r="Y603" s="312"/>
      <c r="Z603" s="312"/>
      <c r="AA603" s="312"/>
      <c r="AB603" s="312"/>
      <c r="AC603" s="312"/>
      <c r="AD603" s="312"/>
    </row>
    <row r="604" customFormat="false" ht="11.25" hidden="false" customHeight="false" outlineLevel="0" collapsed="false">
      <c r="C604" s="312"/>
      <c r="D604" s="312"/>
      <c r="E604" s="312"/>
      <c r="F604" s="312"/>
      <c r="G604" s="312"/>
      <c r="H604" s="312"/>
      <c r="I604" s="312"/>
      <c r="J604" s="312"/>
      <c r="K604" s="312"/>
      <c r="L604" s="312"/>
      <c r="M604" s="312"/>
      <c r="N604" s="312"/>
      <c r="O604" s="312"/>
      <c r="P604" s="312"/>
      <c r="Q604" s="312"/>
      <c r="R604" s="312"/>
      <c r="S604" s="312"/>
      <c r="T604" s="312"/>
      <c r="U604" s="312"/>
      <c r="V604" s="312"/>
      <c r="W604" s="312"/>
      <c r="X604" s="312"/>
      <c r="Y604" s="312"/>
      <c r="Z604" s="312"/>
      <c r="AA604" s="312"/>
      <c r="AB604" s="312"/>
      <c r="AC604" s="312"/>
      <c r="AD604" s="312"/>
    </row>
    <row r="605" customFormat="false" ht="11.25" hidden="false" customHeight="false" outlineLevel="0" collapsed="false">
      <c r="C605" s="312"/>
      <c r="D605" s="312"/>
      <c r="E605" s="312"/>
      <c r="F605" s="312"/>
      <c r="G605" s="312"/>
      <c r="H605" s="312"/>
      <c r="I605" s="312"/>
      <c r="J605" s="312"/>
      <c r="K605" s="312"/>
      <c r="L605" s="312"/>
      <c r="M605" s="312"/>
      <c r="N605" s="312"/>
      <c r="O605" s="312"/>
      <c r="P605" s="312"/>
      <c r="Q605" s="312"/>
      <c r="R605" s="312"/>
      <c r="S605" s="312"/>
      <c r="T605" s="312"/>
      <c r="U605" s="312"/>
      <c r="V605" s="312"/>
      <c r="W605" s="312"/>
      <c r="X605" s="312"/>
      <c r="Y605" s="312"/>
      <c r="Z605" s="312"/>
      <c r="AA605" s="312"/>
      <c r="AB605" s="312"/>
      <c r="AC605" s="312"/>
      <c r="AD605" s="312"/>
    </row>
    <row r="606" customFormat="false" ht="11.25" hidden="false" customHeight="false" outlineLevel="0" collapsed="false">
      <c r="C606" s="312"/>
      <c r="D606" s="312"/>
      <c r="E606" s="312"/>
      <c r="F606" s="312"/>
      <c r="G606" s="312"/>
      <c r="H606" s="312"/>
      <c r="I606" s="312"/>
      <c r="J606" s="312"/>
      <c r="K606" s="312"/>
      <c r="L606" s="312"/>
      <c r="M606" s="312"/>
      <c r="N606" s="312"/>
      <c r="O606" s="312"/>
      <c r="P606" s="312"/>
      <c r="Q606" s="312"/>
      <c r="R606" s="312"/>
      <c r="S606" s="312"/>
      <c r="T606" s="312"/>
      <c r="U606" s="312"/>
      <c r="V606" s="312"/>
      <c r="W606" s="312"/>
      <c r="X606" s="312"/>
      <c r="Y606" s="312"/>
      <c r="Z606" s="312"/>
      <c r="AA606" s="312"/>
      <c r="AB606" s="312"/>
      <c r="AC606" s="312"/>
      <c r="AD606" s="312"/>
    </row>
    <row r="607" customFormat="false" ht="11.25" hidden="false" customHeight="false" outlineLevel="0" collapsed="false">
      <c r="C607" s="312"/>
      <c r="D607" s="312"/>
      <c r="E607" s="312"/>
      <c r="F607" s="312"/>
      <c r="G607" s="312"/>
      <c r="H607" s="312"/>
      <c r="I607" s="312"/>
      <c r="J607" s="312"/>
      <c r="K607" s="312"/>
      <c r="L607" s="312"/>
      <c r="M607" s="312"/>
      <c r="N607" s="312"/>
      <c r="O607" s="312"/>
      <c r="P607" s="312"/>
      <c r="Q607" s="312"/>
      <c r="R607" s="312"/>
      <c r="S607" s="312"/>
      <c r="T607" s="312"/>
      <c r="U607" s="312"/>
      <c r="V607" s="312"/>
      <c r="W607" s="312"/>
      <c r="X607" s="312"/>
      <c r="Y607" s="312"/>
      <c r="Z607" s="312"/>
      <c r="AA607" s="312"/>
      <c r="AB607" s="312"/>
      <c r="AC607" s="312"/>
      <c r="AD607" s="312"/>
    </row>
    <row r="608" customFormat="false" ht="11.25" hidden="false" customHeight="false" outlineLevel="0" collapsed="false">
      <c r="C608" s="312"/>
      <c r="D608" s="312"/>
      <c r="E608" s="312"/>
      <c r="F608" s="312"/>
      <c r="G608" s="312"/>
      <c r="H608" s="312"/>
      <c r="I608" s="312"/>
      <c r="J608" s="312"/>
      <c r="K608" s="312"/>
      <c r="L608" s="312"/>
      <c r="M608" s="312"/>
      <c r="N608" s="312"/>
      <c r="O608" s="312"/>
      <c r="P608" s="312"/>
      <c r="Q608" s="312"/>
      <c r="R608" s="312"/>
      <c r="S608" s="312"/>
      <c r="T608" s="312"/>
      <c r="U608" s="312"/>
      <c r="V608" s="312"/>
      <c r="W608" s="312"/>
      <c r="X608" s="312"/>
      <c r="Y608" s="312"/>
      <c r="Z608" s="312"/>
      <c r="AA608" s="312"/>
      <c r="AB608" s="312"/>
      <c r="AC608" s="312"/>
      <c r="AD608" s="312"/>
    </row>
    <row r="609" customFormat="false" ht="11.25" hidden="false" customHeight="false" outlineLevel="0" collapsed="false">
      <c r="C609" s="312"/>
      <c r="D609" s="312"/>
      <c r="E609" s="312"/>
      <c r="F609" s="312"/>
      <c r="G609" s="312"/>
      <c r="H609" s="312"/>
      <c r="I609" s="312"/>
      <c r="J609" s="312"/>
      <c r="K609" s="312"/>
      <c r="L609" s="312"/>
      <c r="M609" s="312"/>
      <c r="N609" s="312"/>
      <c r="O609" s="312"/>
      <c r="P609" s="312"/>
      <c r="Q609" s="312"/>
      <c r="R609" s="312"/>
      <c r="S609" s="312"/>
      <c r="T609" s="312"/>
      <c r="U609" s="312"/>
      <c r="V609" s="312"/>
      <c r="W609" s="312"/>
      <c r="X609" s="312"/>
      <c r="Y609" s="312"/>
      <c r="Z609" s="312"/>
      <c r="AA609" s="312"/>
      <c r="AB609" s="312"/>
      <c r="AC609" s="312"/>
      <c r="AD609" s="312"/>
    </row>
    <row r="610" customFormat="false" ht="11.25" hidden="false" customHeight="false" outlineLevel="0" collapsed="false">
      <c r="C610" s="312"/>
      <c r="D610" s="312"/>
      <c r="E610" s="312"/>
      <c r="F610" s="312"/>
      <c r="G610" s="312"/>
      <c r="H610" s="312"/>
      <c r="I610" s="312"/>
      <c r="J610" s="312"/>
      <c r="K610" s="312"/>
      <c r="L610" s="312"/>
      <c r="M610" s="312"/>
      <c r="N610" s="312"/>
      <c r="O610" s="312"/>
      <c r="P610" s="312"/>
      <c r="Q610" s="312"/>
      <c r="R610" s="312"/>
      <c r="S610" s="312"/>
      <c r="T610" s="312"/>
      <c r="U610" s="312"/>
      <c r="V610" s="312"/>
      <c r="W610" s="312"/>
      <c r="X610" s="312"/>
      <c r="Y610" s="312"/>
      <c r="Z610" s="312"/>
      <c r="AA610" s="312"/>
      <c r="AB610" s="312"/>
      <c r="AC610" s="312"/>
      <c r="AD610" s="312"/>
    </row>
    <row r="611" customFormat="false" ht="11.25" hidden="false" customHeight="false" outlineLevel="0" collapsed="false">
      <c r="C611" s="312"/>
      <c r="D611" s="312"/>
      <c r="E611" s="312"/>
      <c r="F611" s="312"/>
      <c r="G611" s="312"/>
      <c r="H611" s="312"/>
      <c r="I611" s="312"/>
      <c r="J611" s="312"/>
      <c r="K611" s="312"/>
      <c r="L611" s="312"/>
      <c r="M611" s="312"/>
      <c r="N611" s="312"/>
      <c r="O611" s="312"/>
      <c r="P611" s="312"/>
      <c r="Q611" s="312"/>
      <c r="R611" s="312"/>
      <c r="S611" s="312"/>
      <c r="T611" s="312"/>
      <c r="U611" s="312"/>
      <c r="V611" s="312"/>
      <c r="W611" s="312"/>
      <c r="X611" s="312"/>
      <c r="Y611" s="312"/>
      <c r="Z611" s="312"/>
      <c r="AA611" s="312"/>
      <c r="AB611" s="312"/>
      <c r="AC611" s="312"/>
      <c r="AD611" s="312"/>
    </row>
    <row r="612" customFormat="false" ht="11.25" hidden="false" customHeight="false" outlineLevel="0" collapsed="false">
      <c r="C612" s="312"/>
      <c r="D612" s="312"/>
      <c r="E612" s="312"/>
      <c r="F612" s="312"/>
      <c r="G612" s="312"/>
      <c r="H612" s="312"/>
      <c r="I612" s="312"/>
      <c r="J612" s="312"/>
      <c r="K612" s="312"/>
      <c r="L612" s="312"/>
      <c r="M612" s="312"/>
      <c r="N612" s="312"/>
      <c r="O612" s="312"/>
      <c r="P612" s="312"/>
      <c r="Q612" s="312"/>
      <c r="R612" s="312"/>
      <c r="S612" s="312"/>
      <c r="T612" s="312"/>
      <c r="U612" s="312"/>
      <c r="V612" s="312"/>
      <c r="W612" s="312"/>
      <c r="X612" s="312"/>
      <c r="Y612" s="312"/>
      <c r="Z612" s="312"/>
      <c r="AA612" s="312"/>
      <c r="AB612" s="312"/>
      <c r="AC612" s="312"/>
      <c r="AD612" s="312"/>
    </row>
    <row r="613" customFormat="false" ht="11.25" hidden="false" customHeight="false" outlineLevel="0" collapsed="false">
      <c r="C613" s="312"/>
      <c r="D613" s="312"/>
      <c r="E613" s="312"/>
      <c r="F613" s="312"/>
      <c r="G613" s="312"/>
      <c r="H613" s="312"/>
      <c r="I613" s="312"/>
      <c r="J613" s="312"/>
      <c r="K613" s="312"/>
      <c r="L613" s="312"/>
      <c r="M613" s="312"/>
      <c r="N613" s="312"/>
      <c r="O613" s="312"/>
      <c r="P613" s="312"/>
      <c r="Q613" s="312"/>
      <c r="R613" s="312"/>
      <c r="S613" s="312"/>
      <c r="T613" s="312"/>
      <c r="U613" s="312"/>
      <c r="V613" s="312"/>
      <c r="W613" s="312"/>
      <c r="X613" s="312"/>
      <c r="Y613" s="312"/>
      <c r="Z613" s="312"/>
      <c r="AA613" s="312"/>
      <c r="AB613" s="312"/>
      <c r="AC613" s="312"/>
      <c r="AD613" s="312"/>
    </row>
    <row r="614" customFormat="false" ht="11.25" hidden="false" customHeight="false" outlineLevel="0" collapsed="false">
      <c r="C614" s="312"/>
      <c r="D614" s="312"/>
      <c r="E614" s="312"/>
      <c r="F614" s="312"/>
      <c r="G614" s="312"/>
      <c r="H614" s="312"/>
      <c r="I614" s="312"/>
      <c r="J614" s="312"/>
      <c r="K614" s="312"/>
      <c r="L614" s="312"/>
      <c r="M614" s="312"/>
      <c r="N614" s="312"/>
      <c r="O614" s="312"/>
      <c r="P614" s="312"/>
      <c r="Q614" s="312"/>
      <c r="R614" s="312"/>
      <c r="S614" s="312"/>
      <c r="T614" s="312"/>
      <c r="U614" s="312"/>
      <c r="V614" s="312"/>
      <c r="W614" s="312"/>
      <c r="X614" s="312"/>
      <c r="Y614" s="312"/>
      <c r="Z614" s="312"/>
      <c r="AA614" s="312"/>
      <c r="AB614" s="312"/>
      <c r="AC614" s="312"/>
      <c r="AD614" s="312"/>
    </row>
    <row r="615" customFormat="false" ht="11.25" hidden="false" customHeight="false" outlineLevel="0" collapsed="false">
      <c r="C615" s="312"/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R615" s="312"/>
      <c r="S615" s="312"/>
      <c r="T615" s="312"/>
      <c r="U615" s="312"/>
      <c r="V615" s="312"/>
      <c r="W615" s="312"/>
      <c r="X615" s="312"/>
      <c r="Y615" s="312"/>
      <c r="Z615" s="312"/>
      <c r="AA615" s="312"/>
      <c r="AB615" s="312"/>
      <c r="AC615" s="312"/>
      <c r="AD615" s="312"/>
    </row>
    <row r="616" customFormat="false" ht="11.25" hidden="false" customHeight="false" outlineLevel="0" collapsed="false">
      <c r="C616" s="312"/>
      <c r="D616" s="312"/>
      <c r="E616" s="312"/>
      <c r="F616" s="312"/>
      <c r="G616" s="312"/>
      <c r="H616" s="312"/>
      <c r="I616" s="312"/>
      <c r="J616" s="312"/>
      <c r="K616" s="312"/>
      <c r="L616" s="312"/>
      <c r="M616" s="312"/>
      <c r="N616" s="312"/>
      <c r="O616" s="312"/>
      <c r="P616" s="312"/>
      <c r="Q616" s="312"/>
      <c r="R616" s="312"/>
      <c r="S616" s="312"/>
      <c r="T616" s="312"/>
      <c r="U616" s="312"/>
      <c r="V616" s="312"/>
      <c r="W616" s="312"/>
      <c r="X616" s="312"/>
      <c r="Y616" s="312"/>
      <c r="Z616" s="312"/>
      <c r="AA616" s="312"/>
      <c r="AB616" s="312"/>
      <c r="AC616" s="312"/>
      <c r="AD616" s="312"/>
    </row>
    <row r="617" customFormat="false" ht="11.25" hidden="false" customHeight="false" outlineLevel="0" collapsed="false">
      <c r="C617" s="312"/>
      <c r="D617" s="312"/>
      <c r="E617" s="312"/>
      <c r="F617" s="312"/>
      <c r="G617" s="312"/>
      <c r="H617" s="312"/>
      <c r="I617" s="312"/>
      <c r="J617" s="312"/>
      <c r="K617" s="312"/>
      <c r="L617" s="312"/>
      <c r="M617" s="312"/>
      <c r="N617" s="312"/>
      <c r="O617" s="312"/>
      <c r="P617" s="312"/>
      <c r="Q617" s="312"/>
      <c r="R617" s="312"/>
      <c r="S617" s="312"/>
      <c r="T617" s="312"/>
      <c r="U617" s="312"/>
      <c r="V617" s="312"/>
      <c r="W617" s="312"/>
      <c r="X617" s="312"/>
      <c r="Y617" s="312"/>
      <c r="Z617" s="312"/>
      <c r="AA617" s="312"/>
      <c r="AB617" s="312"/>
      <c r="AC617" s="312"/>
      <c r="AD617" s="312"/>
    </row>
    <row r="618" customFormat="false" ht="11.25" hidden="false" customHeight="false" outlineLevel="0" collapsed="false">
      <c r="C618" s="312"/>
      <c r="D618" s="312"/>
      <c r="E618" s="312"/>
      <c r="F618" s="312"/>
      <c r="G618" s="312"/>
      <c r="H618" s="312"/>
      <c r="I618" s="312"/>
      <c r="J618" s="312"/>
      <c r="K618" s="312"/>
      <c r="L618" s="312"/>
      <c r="M618" s="312"/>
      <c r="N618" s="312"/>
      <c r="O618" s="312"/>
      <c r="P618" s="312"/>
      <c r="Q618" s="312"/>
      <c r="R618" s="312"/>
      <c r="S618" s="312"/>
      <c r="T618" s="312"/>
      <c r="U618" s="312"/>
      <c r="V618" s="312"/>
      <c r="W618" s="312"/>
      <c r="X618" s="312"/>
      <c r="Y618" s="312"/>
      <c r="Z618" s="312"/>
      <c r="AA618" s="312"/>
      <c r="AB618" s="312"/>
      <c r="AC618" s="312"/>
      <c r="AD618" s="312"/>
    </row>
    <row r="619" customFormat="false" ht="11.25" hidden="false" customHeight="false" outlineLevel="0" collapsed="false">
      <c r="C619" s="312"/>
      <c r="D619" s="312"/>
      <c r="E619" s="312"/>
      <c r="F619" s="312"/>
      <c r="G619" s="312"/>
      <c r="H619" s="312"/>
      <c r="I619" s="312"/>
      <c r="J619" s="312"/>
      <c r="K619" s="312"/>
      <c r="L619" s="312"/>
      <c r="M619" s="312"/>
      <c r="N619" s="312"/>
      <c r="O619" s="312"/>
      <c r="P619" s="312"/>
      <c r="Q619" s="312"/>
      <c r="R619" s="312"/>
      <c r="S619" s="312"/>
      <c r="T619" s="312"/>
      <c r="U619" s="312"/>
      <c r="V619" s="312"/>
      <c r="W619" s="312"/>
      <c r="X619" s="312"/>
      <c r="Y619" s="312"/>
      <c r="Z619" s="312"/>
      <c r="AA619" s="312"/>
      <c r="AB619" s="312"/>
      <c r="AC619" s="312"/>
      <c r="AD619" s="312"/>
    </row>
    <row r="620" customFormat="false" ht="11.25" hidden="false" customHeight="false" outlineLevel="0" collapsed="false">
      <c r="C620" s="312"/>
      <c r="D620" s="312"/>
      <c r="E620" s="312"/>
      <c r="F620" s="312"/>
      <c r="G620" s="312"/>
      <c r="H620" s="312"/>
      <c r="I620" s="312"/>
      <c r="J620" s="312"/>
      <c r="K620" s="312"/>
      <c r="L620" s="312"/>
      <c r="M620" s="312"/>
      <c r="N620" s="312"/>
      <c r="O620" s="312"/>
      <c r="P620" s="312"/>
      <c r="Q620" s="312"/>
      <c r="R620" s="312"/>
      <c r="S620" s="312"/>
      <c r="T620" s="312"/>
      <c r="U620" s="312"/>
      <c r="V620" s="312"/>
      <c r="W620" s="312"/>
      <c r="X620" s="312"/>
      <c r="Y620" s="312"/>
      <c r="Z620" s="312"/>
      <c r="AA620" s="312"/>
      <c r="AB620" s="312"/>
      <c r="AC620" s="312"/>
      <c r="AD620" s="312"/>
    </row>
    <row r="621" customFormat="false" ht="11.25" hidden="false" customHeight="false" outlineLevel="0" collapsed="false">
      <c r="C621" s="312"/>
      <c r="D621" s="312"/>
      <c r="E621" s="312"/>
      <c r="F621" s="312"/>
      <c r="G621" s="312"/>
      <c r="H621" s="312"/>
      <c r="I621" s="312"/>
      <c r="J621" s="312"/>
      <c r="K621" s="312"/>
      <c r="L621" s="312"/>
      <c r="M621" s="312"/>
      <c r="N621" s="312"/>
      <c r="O621" s="312"/>
      <c r="P621" s="312"/>
      <c r="Q621" s="312"/>
      <c r="R621" s="312"/>
      <c r="S621" s="312"/>
      <c r="T621" s="312"/>
      <c r="U621" s="312"/>
      <c r="V621" s="312"/>
      <c r="W621" s="312"/>
      <c r="X621" s="312"/>
      <c r="Y621" s="312"/>
      <c r="Z621" s="312"/>
      <c r="AA621" s="312"/>
      <c r="AB621" s="312"/>
      <c r="AC621" s="312"/>
      <c r="AD621" s="312"/>
    </row>
    <row r="622" customFormat="false" ht="11.25" hidden="false" customHeight="false" outlineLevel="0" collapsed="false">
      <c r="C622" s="312"/>
      <c r="D622" s="312"/>
      <c r="E622" s="312"/>
      <c r="F622" s="312"/>
      <c r="G622" s="312"/>
      <c r="H622" s="312"/>
      <c r="I622" s="312"/>
      <c r="J622" s="312"/>
      <c r="K622" s="312"/>
      <c r="L622" s="312"/>
      <c r="M622" s="312"/>
      <c r="N622" s="312"/>
      <c r="O622" s="312"/>
      <c r="P622" s="312"/>
      <c r="Q622" s="312"/>
      <c r="R622" s="312"/>
      <c r="S622" s="312"/>
      <c r="T622" s="312"/>
      <c r="U622" s="312"/>
      <c r="V622" s="312"/>
      <c r="W622" s="312"/>
      <c r="X622" s="312"/>
      <c r="Y622" s="312"/>
      <c r="Z622" s="312"/>
      <c r="AA622" s="312"/>
      <c r="AB622" s="312"/>
      <c r="AC622" s="312"/>
      <c r="AD622" s="312"/>
    </row>
    <row r="623" customFormat="false" ht="11.25" hidden="false" customHeight="false" outlineLevel="0" collapsed="false">
      <c r="C623" s="312"/>
      <c r="D623" s="312"/>
      <c r="E623" s="312"/>
      <c r="F623" s="312"/>
      <c r="G623" s="312"/>
      <c r="H623" s="312"/>
      <c r="I623" s="312"/>
      <c r="J623" s="312"/>
      <c r="K623" s="312"/>
      <c r="L623" s="312"/>
      <c r="M623" s="312"/>
      <c r="N623" s="312"/>
      <c r="O623" s="312"/>
      <c r="P623" s="312"/>
      <c r="Q623" s="312"/>
      <c r="R623" s="312"/>
      <c r="S623" s="312"/>
      <c r="T623" s="312"/>
      <c r="U623" s="312"/>
      <c r="V623" s="312"/>
      <c r="W623" s="312"/>
      <c r="X623" s="312"/>
      <c r="Y623" s="312"/>
      <c r="Z623" s="312"/>
      <c r="AA623" s="312"/>
      <c r="AB623" s="312"/>
      <c r="AC623" s="312"/>
      <c r="AD623" s="312"/>
    </row>
    <row r="624" customFormat="false" ht="11.25" hidden="false" customHeight="false" outlineLevel="0" collapsed="false">
      <c r="C624" s="312"/>
      <c r="D624" s="312"/>
      <c r="E624" s="312"/>
      <c r="F624" s="312"/>
      <c r="G624" s="312"/>
      <c r="H624" s="312"/>
      <c r="I624" s="312"/>
      <c r="J624" s="312"/>
      <c r="K624" s="312"/>
      <c r="L624" s="312"/>
      <c r="M624" s="312"/>
      <c r="N624" s="312"/>
      <c r="O624" s="312"/>
      <c r="P624" s="312"/>
      <c r="Q624" s="312"/>
      <c r="R624" s="312"/>
      <c r="S624" s="312"/>
      <c r="T624" s="312"/>
      <c r="U624" s="312"/>
      <c r="V624" s="312"/>
      <c r="W624" s="312"/>
      <c r="X624" s="312"/>
      <c r="Y624" s="312"/>
      <c r="Z624" s="312"/>
      <c r="AA624" s="312"/>
      <c r="AB624" s="312"/>
      <c r="AC624" s="312"/>
      <c r="AD624" s="312"/>
    </row>
    <row r="625" customFormat="false" ht="11.25" hidden="false" customHeight="false" outlineLevel="0" collapsed="false">
      <c r="C625" s="312"/>
      <c r="D625" s="312"/>
      <c r="E625" s="312"/>
      <c r="F625" s="312"/>
      <c r="G625" s="312"/>
      <c r="H625" s="312"/>
      <c r="I625" s="312"/>
      <c r="J625" s="312"/>
      <c r="K625" s="312"/>
      <c r="L625" s="312"/>
      <c r="M625" s="312"/>
      <c r="N625" s="312"/>
      <c r="O625" s="312"/>
      <c r="P625" s="312"/>
      <c r="Q625" s="312"/>
      <c r="R625" s="312"/>
      <c r="S625" s="312"/>
      <c r="T625" s="312"/>
      <c r="U625" s="312"/>
      <c r="V625" s="312"/>
      <c r="W625" s="312"/>
      <c r="X625" s="312"/>
      <c r="Y625" s="312"/>
      <c r="Z625" s="312"/>
      <c r="AA625" s="312"/>
      <c r="AB625" s="312"/>
      <c r="AC625" s="312"/>
      <c r="AD625" s="312"/>
    </row>
    <row r="626" customFormat="false" ht="11.25" hidden="false" customHeight="false" outlineLevel="0" collapsed="false">
      <c r="C626" s="312"/>
      <c r="D626" s="312"/>
      <c r="E626" s="312"/>
      <c r="F626" s="312"/>
      <c r="G626" s="312"/>
      <c r="H626" s="312"/>
      <c r="I626" s="312"/>
      <c r="J626" s="312"/>
      <c r="K626" s="312"/>
      <c r="L626" s="312"/>
      <c r="M626" s="312"/>
      <c r="N626" s="312"/>
      <c r="O626" s="312"/>
      <c r="P626" s="312"/>
      <c r="Q626" s="312"/>
      <c r="R626" s="312"/>
      <c r="S626" s="312"/>
      <c r="T626" s="312"/>
      <c r="U626" s="312"/>
      <c r="V626" s="312"/>
      <c r="W626" s="312"/>
      <c r="X626" s="312"/>
      <c r="Y626" s="312"/>
      <c r="Z626" s="312"/>
      <c r="AA626" s="312"/>
      <c r="AB626" s="312"/>
      <c r="AC626" s="312"/>
      <c r="AD626" s="312"/>
    </row>
    <row r="627" customFormat="false" ht="11.25" hidden="false" customHeight="false" outlineLevel="0" collapsed="false">
      <c r="C627" s="312"/>
      <c r="D627" s="312"/>
      <c r="E627" s="312"/>
      <c r="F627" s="31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312"/>
      <c r="T627" s="312"/>
      <c r="U627" s="312"/>
      <c r="V627" s="312"/>
      <c r="W627" s="312"/>
      <c r="X627" s="312"/>
      <c r="Y627" s="312"/>
      <c r="Z627" s="312"/>
      <c r="AA627" s="312"/>
      <c r="AB627" s="312"/>
      <c r="AC627" s="312"/>
      <c r="AD627" s="312"/>
    </row>
    <row r="628" customFormat="false" ht="11.25" hidden="false" customHeight="false" outlineLevel="0" collapsed="false">
      <c r="C628" s="312"/>
      <c r="D628" s="312"/>
      <c r="E628" s="312"/>
      <c r="F628" s="312"/>
      <c r="G628" s="312"/>
      <c r="H628" s="312"/>
      <c r="I628" s="312"/>
      <c r="J628" s="312"/>
      <c r="K628" s="312"/>
      <c r="L628" s="312"/>
      <c r="M628" s="312"/>
      <c r="N628" s="312"/>
      <c r="O628" s="312"/>
      <c r="P628" s="312"/>
      <c r="Q628" s="312"/>
      <c r="R628" s="312"/>
      <c r="S628" s="312"/>
      <c r="T628" s="312"/>
      <c r="U628" s="312"/>
      <c r="V628" s="312"/>
      <c r="W628" s="312"/>
      <c r="X628" s="312"/>
      <c r="Y628" s="312"/>
      <c r="Z628" s="312"/>
      <c r="AA628" s="312"/>
      <c r="AB628" s="312"/>
      <c r="AC628" s="312"/>
      <c r="AD628" s="312"/>
    </row>
    <row r="629" customFormat="false" ht="11.25" hidden="false" customHeight="false" outlineLevel="0" collapsed="false">
      <c r="C629" s="312"/>
      <c r="D629" s="312"/>
      <c r="E629" s="312"/>
      <c r="F629" s="312"/>
      <c r="G629" s="312"/>
      <c r="H629" s="312"/>
      <c r="I629" s="312"/>
      <c r="J629" s="312"/>
      <c r="K629" s="312"/>
      <c r="L629" s="312"/>
      <c r="M629" s="312"/>
      <c r="N629" s="312"/>
      <c r="O629" s="312"/>
      <c r="P629" s="312"/>
      <c r="Q629" s="312"/>
      <c r="R629" s="312"/>
      <c r="S629" s="312"/>
      <c r="T629" s="312"/>
      <c r="U629" s="312"/>
      <c r="V629" s="312"/>
      <c r="W629" s="312"/>
      <c r="X629" s="312"/>
      <c r="Y629" s="312"/>
      <c r="Z629" s="312"/>
      <c r="AA629" s="312"/>
      <c r="AB629" s="312"/>
      <c r="AC629" s="312"/>
      <c r="AD629" s="312"/>
    </row>
    <row r="630" customFormat="false" ht="11.25" hidden="false" customHeight="false" outlineLevel="0" collapsed="false">
      <c r="C630" s="312"/>
      <c r="D630" s="312"/>
      <c r="E630" s="312"/>
      <c r="F630" s="312"/>
      <c r="G630" s="312"/>
      <c r="H630" s="312"/>
      <c r="I630" s="312"/>
      <c r="J630" s="312"/>
      <c r="K630" s="312"/>
      <c r="L630" s="312"/>
      <c r="M630" s="312"/>
      <c r="N630" s="312"/>
      <c r="O630" s="312"/>
      <c r="P630" s="312"/>
      <c r="Q630" s="312"/>
      <c r="R630" s="312"/>
      <c r="S630" s="312"/>
      <c r="T630" s="312"/>
      <c r="U630" s="312"/>
      <c r="V630" s="312"/>
      <c r="W630" s="312"/>
      <c r="X630" s="312"/>
      <c r="Y630" s="312"/>
      <c r="Z630" s="312"/>
      <c r="AA630" s="312"/>
      <c r="AB630" s="312"/>
      <c r="AC630" s="312"/>
      <c r="AD630" s="312"/>
    </row>
    <row r="631" customFormat="false" ht="11.25" hidden="false" customHeight="false" outlineLevel="0" collapsed="false">
      <c r="C631" s="312"/>
      <c r="D631" s="312"/>
      <c r="E631" s="312"/>
      <c r="F631" s="312"/>
      <c r="G631" s="312"/>
      <c r="H631" s="312"/>
      <c r="I631" s="312"/>
      <c r="J631" s="312"/>
      <c r="K631" s="312"/>
      <c r="L631" s="312"/>
      <c r="M631" s="312"/>
      <c r="N631" s="312"/>
      <c r="O631" s="312"/>
      <c r="P631" s="312"/>
      <c r="Q631" s="312"/>
      <c r="R631" s="312"/>
      <c r="S631" s="312"/>
      <c r="T631" s="312"/>
      <c r="U631" s="312"/>
      <c r="V631" s="312"/>
      <c r="W631" s="312"/>
      <c r="X631" s="312"/>
      <c r="Y631" s="312"/>
      <c r="Z631" s="312"/>
      <c r="AA631" s="312"/>
      <c r="AB631" s="312"/>
      <c r="AC631" s="312"/>
      <c r="AD631" s="312"/>
    </row>
    <row r="632" customFormat="false" ht="11.25" hidden="false" customHeight="false" outlineLevel="0" collapsed="false">
      <c r="C632" s="312"/>
      <c r="D632" s="312"/>
      <c r="E632" s="312"/>
      <c r="F632" s="312"/>
      <c r="G632" s="312"/>
      <c r="H632" s="312"/>
      <c r="I632" s="312"/>
      <c r="J632" s="312"/>
      <c r="K632" s="312"/>
      <c r="L632" s="312"/>
      <c r="M632" s="312"/>
      <c r="N632" s="312"/>
      <c r="O632" s="312"/>
      <c r="P632" s="312"/>
      <c r="Q632" s="312"/>
      <c r="R632" s="312"/>
      <c r="S632" s="312"/>
      <c r="T632" s="312"/>
      <c r="U632" s="312"/>
      <c r="V632" s="312"/>
      <c r="W632" s="312"/>
      <c r="X632" s="312"/>
      <c r="Y632" s="312"/>
      <c r="Z632" s="312"/>
      <c r="AA632" s="312"/>
      <c r="AB632" s="312"/>
      <c r="AC632" s="312"/>
      <c r="AD632" s="312"/>
    </row>
    <row r="633" customFormat="false" ht="11.25" hidden="false" customHeight="false" outlineLevel="0" collapsed="false">
      <c r="C633" s="312"/>
      <c r="D633" s="312"/>
      <c r="E633" s="312"/>
      <c r="F633" s="312"/>
      <c r="G633" s="312"/>
      <c r="H633" s="312"/>
      <c r="I633" s="312"/>
      <c r="J633" s="312"/>
      <c r="K633" s="312"/>
      <c r="L633" s="312"/>
      <c r="M633" s="312"/>
      <c r="N633" s="312"/>
      <c r="O633" s="312"/>
      <c r="P633" s="312"/>
      <c r="Q633" s="312"/>
      <c r="R633" s="312"/>
      <c r="S633" s="312"/>
      <c r="T633" s="312"/>
      <c r="U633" s="312"/>
      <c r="V633" s="312"/>
      <c r="W633" s="312"/>
      <c r="X633" s="312"/>
      <c r="Y633" s="312"/>
      <c r="Z633" s="312"/>
      <c r="AA633" s="312"/>
      <c r="AB633" s="312"/>
      <c r="AC633" s="312"/>
      <c r="AD633" s="312"/>
    </row>
    <row r="634" customFormat="false" ht="11.25" hidden="false" customHeight="false" outlineLevel="0" collapsed="false">
      <c r="C634" s="312"/>
      <c r="D634" s="312"/>
      <c r="E634" s="312"/>
      <c r="F634" s="312"/>
      <c r="G634" s="312"/>
      <c r="H634" s="312"/>
      <c r="I634" s="312"/>
      <c r="J634" s="312"/>
      <c r="K634" s="312"/>
      <c r="L634" s="312"/>
      <c r="M634" s="312"/>
      <c r="N634" s="312"/>
      <c r="O634" s="312"/>
      <c r="P634" s="312"/>
      <c r="Q634" s="312"/>
      <c r="R634" s="312"/>
      <c r="S634" s="312"/>
      <c r="T634" s="312"/>
      <c r="U634" s="312"/>
      <c r="V634" s="312"/>
      <c r="W634" s="312"/>
      <c r="X634" s="312"/>
      <c r="Y634" s="312"/>
      <c r="Z634" s="312"/>
      <c r="AA634" s="312"/>
      <c r="AB634" s="312"/>
      <c r="AC634" s="312"/>
      <c r="AD634" s="312"/>
    </row>
    <row r="635" customFormat="false" ht="11.25" hidden="false" customHeight="false" outlineLevel="0" collapsed="false">
      <c r="C635" s="312"/>
      <c r="D635" s="312"/>
      <c r="E635" s="312"/>
      <c r="F635" s="312"/>
      <c r="G635" s="312"/>
      <c r="H635" s="312"/>
      <c r="I635" s="312"/>
      <c r="J635" s="312"/>
      <c r="K635" s="312"/>
      <c r="L635" s="312"/>
      <c r="M635" s="312"/>
      <c r="N635" s="312"/>
      <c r="O635" s="312"/>
      <c r="P635" s="312"/>
      <c r="Q635" s="312"/>
      <c r="R635" s="312"/>
      <c r="S635" s="312"/>
      <c r="T635" s="312"/>
      <c r="U635" s="312"/>
      <c r="V635" s="312"/>
      <c r="W635" s="312"/>
      <c r="X635" s="312"/>
      <c r="Y635" s="312"/>
      <c r="Z635" s="312"/>
      <c r="AA635" s="312"/>
      <c r="AB635" s="312"/>
      <c r="AC635" s="312"/>
      <c r="AD635" s="312"/>
    </row>
    <row r="636" customFormat="false" ht="11.25" hidden="false" customHeight="false" outlineLevel="0" collapsed="false">
      <c r="C636" s="312"/>
      <c r="D636" s="312"/>
      <c r="E636" s="312"/>
      <c r="F636" s="312"/>
      <c r="G636" s="312"/>
      <c r="H636" s="312"/>
      <c r="I636" s="312"/>
      <c r="J636" s="312"/>
      <c r="K636" s="312"/>
      <c r="L636" s="312"/>
      <c r="M636" s="312"/>
      <c r="N636" s="312"/>
      <c r="O636" s="312"/>
      <c r="P636" s="312"/>
      <c r="Q636" s="312"/>
      <c r="R636" s="312"/>
      <c r="S636" s="312"/>
      <c r="T636" s="312"/>
      <c r="U636" s="312"/>
      <c r="V636" s="312"/>
      <c r="W636" s="312"/>
      <c r="X636" s="312"/>
      <c r="Y636" s="312"/>
      <c r="Z636" s="312"/>
      <c r="AA636" s="312"/>
      <c r="AB636" s="312"/>
      <c r="AC636" s="312"/>
      <c r="AD636" s="312"/>
    </row>
    <row r="637" customFormat="false" ht="11.25" hidden="false" customHeight="false" outlineLevel="0" collapsed="false">
      <c r="C637" s="312"/>
      <c r="D637" s="312"/>
      <c r="E637" s="312"/>
      <c r="F637" s="312"/>
      <c r="G637" s="312"/>
      <c r="H637" s="312"/>
      <c r="I637" s="312"/>
      <c r="J637" s="312"/>
      <c r="K637" s="312"/>
      <c r="L637" s="312"/>
      <c r="M637" s="312"/>
      <c r="N637" s="312"/>
      <c r="O637" s="312"/>
      <c r="P637" s="312"/>
      <c r="Q637" s="312"/>
      <c r="R637" s="312"/>
      <c r="S637" s="312"/>
      <c r="T637" s="312"/>
      <c r="U637" s="312"/>
      <c r="V637" s="312"/>
      <c r="W637" s="312"/>
      <c r="X637" s="312"/>
      <c r="Y637" s="312"/>
      <c r="Z637" s="312"/>
      <c r="AA637" s="312"/>
      <c r="AB637" s="312"/>
      <c r="AC637" s="312"/>
      <c r="AD637" s="312"/>
    </row>
    <row r="638" customFormat="false" ht="11.25" hidden="false" customHeight="false" outlineLevel="0" collapsed="false">
      <c r="C638" s="312"/>
      <c r="D638" s="312"/>
      <c r="E638" s="312"/>
      <c r="F638" s="312"/>
      <c r="G638" s="312"/>
      <c r="H638" s="312"/>
      <c r="I638" s="312"/>
      <c r="J638" s="312"/>
      <c r="K638" s="312"/>
      <c r="L638" s="312"/>
      <c r="M638" s="312"/>
      <c r="N638" s="312"/>
      <c r="O638" s="312"/>
      <c r="P638" s="312"/>
      <c r="Q638" s="312"/>
      <c r="R638" s="312"/>
      <c r="S638" s="312"/>
      <c r="T638" s="312"/>
      <c r="U638" s="312"/>
      <c r="V638" s="312"/>
      <c r="W638" s="312"/>
      <c r="X638" s="312"/>
      <c r="Y638" s="312"/>
      <c r="Z638" s="312"/>
      <c r="AA638" s="312"/>
      <c r="AB638" s="312"/>
      <c r="AC638" s="312"/>
      <c r="AD638" s="312"/>
    </row>
    <row r="639" customFormat="false" ht="11.25" hidden="false" customHeight="false" outlineLevel="0" collapsed="false">
      <c r="C639" s="312"/>
      <c r="D639" s="312"/>
      <c r="E639" s="312"/>
      <c r="F639" s="312"/>
      <c r="G639" s="312"/>
      <c r="H639" s="312"/>
      <c r="I639" s="312"/>
      <c r="J639" s="312"/>
      <c r="K639" s="312"/>
      <c r="L639" s="312"/>
      <c r="M639" s="312"/>
      <c r="N639" s="312"/>
      <c r="O639" s="312"/>
      <c r="P639" s="312"/>
      <c r="Q639" s="312"/>
      <c r="R639" s="312"/>
      <c r="S639" s="312"/>
      <c r="T639" s="312"/>
      <c r="U639" s="312"/>
      <c r="V639" s="312"/>
      <c r="W639" s="312"/>
      <c r="X639" s="312"/>
      <c r="Y639" s="312"/>
      <c r="Z639" s="312"/>
      <c r="AA639" s="312"/>
      <c r="AB639" s="312"/>
      <c r="AC639" s="312"/>
      <c r="AD639" s="312"/>
    </row>
    <row r="640" customFormat="false" ht="11.25" hidden="false" customHeight="false" outlineLevel="0" collapsed="false">
      <c r="C640" s="312"/>
      <c r="D640" s="312"/>
      <c r="E640" s="312"/>
      <c r="F640" s="312"/>
      <c r="G640" s="312"/>
      <c r="H640" s="312"/>
      <c r="I640" s="312"/>
      <c r="J640" s="312"/>
      <c r="K640" s="312"/>
      <c r="L640" s="312"/>
      <c r="M640" s="312"/>
      <c r="N640" s="312"/>
      <c r="O640" s="312"/>
      <c r="P640" s="312"/>
      <c r="Q640" s="312"/>
      <c r="R640" s="312"/>
      <c r="S640" s="312"/>
      <c r="T640" s="312"/>
      <c r="U640" s="312"/>
      <c r="V640" s="312"/>
      <c r="W640" s="312"/>
      <c r="X640" s="312"/>
      <c r="Y640" s="312"/>
      <c r="Z640" s="312"/>
      <c r="AA640" s="312"/>
      <c r="AB640" s="312"/>
      <c r="AC640" s="312"/>
      <c r="AD640" s="312"/>
    </row>
    <row r="641" customFormat="false" ht="11.25" hidden="false" customHeight="false" outlineLevel="0" collapsed="false">
      <c r="C641" s="312"/>
      <c r="D641" s="312"/>
      <c r="E641" s="312"/>
      <c r="F641" s="312"/>
      <c r="G641" s="312"/>
      <c r="H641" s="312"/>
      <c r="I641" s="312"/>
      <c r="J641" s="312"/>
      <c r="K641" s="312"/>
      <c r="L641" s="312"/>
      <c r="M641" s="312"/>
      <c r="N641" s="312"/>
      <c r="O641" s="312"/>
      <c r="P641" s="312"/>
      <c r="Q641" s="312"/>
      <c r="R641" s="312"/>
      <c r="S641" s="312"/>
      <c r="T641" s="312"/>
      <c r="U641" s="312"/>
      <c r="V641" s="312"/>
      <c r="W641" s="312"/>
      <c r="X641" s="312"/>
      <c r="Y641" s="312"/>
      <c r="Z641" s="312"/>
      <c r="AA641" s="312"/>
      <c r="AB641" s="312"/>
      <c r="AC641" s="312"/>
      <c r="AD641" s="312"/>
    </row>
    <row r="642" customFormat="false" ht="11.25" hidden="false" customHeight="false" outlineLevel="0" collapsed="false">
      <c r="C642" s="312"/>
      <c r="D642" s="312"/>
      <c r="E642" s="312"/>
      <c r="F642" s="312"/>
      <c r="G642" s="312"/>
      <c r="H642" s="312"/>
      <c r="I642" s="312"/>
      <c r="J642" s="312"/>
      <c r="K642" s="312"/>
      <c r="L642" s="312"/>
      <c r="M642" s="312"/>
      <c r="N642" s="312"/>
      <c r="O642" s="312"/>
      <c r="P642" s="312"/>
      <c r="Q642" s="312"/>
      <c r="R642" s="312"/>
      <c r="S642" s="312"/>
      <c r="T642" s="312"/>
      <c r="U642" s="312"/>
      <c r="V642" s="312"/>
      <c r="W642" s="312"/>
      <c r="X642" s="312"/>
      <c r="Y642" s="312"/>
      <c r="Z642" s="312"/>
      <c r="AA642" s="312"/>
      <c r="AB642" s="312"/>
      <c r="AC642" s="312"/>
      <c r="AD642" s="312"/>
    </row>
    <row r="643" customFormat="false" ht="11.25" hidden="false" customHeight="false" outlineLevel="0" collapsed="false">
      <c r="C643" s="312"/>
      <c r="D643" s="312"/>
      <c r="E643" s="312"/>
      <c r="F643" s="312"/>
      <c r="G643" s="312"/>
      <c r="H643" s="312"/>
      <c r="I643" s="312"/>
      <c r="J643" s="312"/>
      <c r="K643" s="312"/>
      <c r="L643" s="312"/>
      <c r="M643" s="312"/>
      <c r="N643" s="312"/>
      <c r="O643" s="312"/>
      <c r="P643" s="312"/>
      <c r="Q643" s="312"/>
      <c r="R643" s="312"/>
      <c r="S643" s="312"/>
      <c r="T643" s="312"/>
      <c r="U643" s="312"/>
      <c r="V643" s="312"/>
      <c r="W643" s="312"/>
      <c r="X643" s="312"/>
      <c r="Y643" s="312"/>
      <c r="Z643" s="312"/>
      <c r="AA643" s="312"/>
      <c r="AB643" s="312"/>
      <c r="AC643" s="312"/>
      <c r="AD643" s="312"/>
    </row>
    <row r="644" customFormat="false" ht="11.25" hidden="false" customHeight="false" outlineLevel="0" collapsed="false">
      <c r="C644" s="312"/>
      <c r="D644" s="312"/>
      <c r="E644" s="312"/>
      <c r="F644" s="312"/>
      <c r="G644" s="312"/>
      <c r="H644" s="312"/>
      <c r="I644" s="312"/>
      <c r="J644" s="312"/>
      <c r="K644" s="312"/>
      <c r="L644" s="312"/>
      <c r="M644" s="312"/>
      <c r="N644" s="312"/>
      <c r="O644" s="312"/>
      <c r="P644" s="312"/>
      <c r="Q644" s="312"/>
      <c r="R644" s="312"/>
      <c r="S644" s="312"/>
      <c r="T644" s="312"/>
      <c r="U644" s="312"/>
      <c r="V644" s="312"/>
      <c r="W644" s="312"/>
      <c r="X644" s="312"/>
      <c r="Y644" s="312"/>
      <c r="Z644" s="312"/>
      <c r="AA644" s="312"/>
      <c r="AB644" s="312"/>
      <c r="AC644" s="312"/>
      <c r="AD644" s="312"/>
    </row>
    <row r="645" customFormat="false" ht="11.25" hidden="false" customHeight="false" outlineLevel="0" collapsed="false">
      <c r="C645" s="312"/>
      <c r="D645" s="312"/>
      <c r="E645" s="312"/>
      <c r="F645" s="312"/>
      <c r="G645" s="312"/>
      <c r="H645" s="312"/>
      <c r="I645" s="312"/>
      <c r="J645" s="312"/>
      <c r="K645" s="312"/>
      <c r="L645" s="312"/>
      <c r="M645" s="312"/>
      <c r="N645" s="312"/>
      <c r="O645" s="312"/>
      <c r="P645" s="312"/>
      <c r="Q645" s="312"/>
      <c r="R645" s="312"/>
      <c r="S645" s="312"/>
      <c r="T645" s="312"/>
      <c r="U645" s="312"/>
      <c r="V645" s="312"/>
      <c r="W645" s="312"/>
      <c r="X645" s="312"/>
      <c r="Y645" s="312"/>
      <c r="Z645" s="312"/>
      <c r="AA645" s="312"/>
      <c r="AB645" s="312"/>
      <c r="AC645" s="312"/>
      <c r="AD645" s="312"/>
    </row>
    <row r="646" customFormat="false" ht="11.25" hidden="false" customHeight="false" outlineLevel="0" collapsed="false">
      <c r="C646" s="312"/>
      <c r="D646" s="312"/>
      <c r="E646" s="312"/>
      <c r="F646" s="312"/>
      <c r="G646" s="312"/>
      <c r="H646" s="312"/>
      <c r="I646" s="312"/>
      <c r="J646" s="312"/>
      <c r="K646" s="312"/>
      <c r="L646" s="312"/>
      <c r="M646" s="312"/>
      <c r="N646" s="312"/>
      <c r="O646" s="312"/>
      <c r="P646" s="312"/>
      <c r="Q646" s="312"/>
      <c r="R646" s="312"/>
      <c r="S646" s="312"/>
      <c r="T646" s="312"/>
      <c r="U646" s="312"/>
      <c r="V646" s="312"/>
      <c r="W646" s="312"/>
      <c r="X646" s="312"/>
      <c r="Y646" s="312"/>
      <c r="Z646" s="312"/>
      <c r="AA646" s="312"/>
      <c r="AB646" s="312"/>
      <c r="AC646" s="312"/>
      <c r="AD646" s="312"/>
    </row>
    <row r="647" customFormat="false" ht="11.25" hidden="false" customHeight="false" outlineLevel="0" collapsed="false">
      <c r="C647" s="312"/>
      <c r="D647" s="312"/>
      <c r="E647" s="312"/>
      <c r="F647" s="312"/>
      <c r="G647" s="312"/>
      <c r="H647" s="312"/>
      <c r="I647" s="312"/>
      <c r="J647" s="312"/>
      <c r="K647" s="312"/>
      <c r="L647" s="312"/>
      <c r="M647" s="312"/>
      <c r="N647" s="312"/>
      <c r="O647" s="312"/>
      <c r="P647" s="312"/>
      <c r="Q647" s="312"/>
      <c r="R647" s="312"/>
      <c r="S647" s="312"/>
      <c r="T647" s="312"/>
      <c r="U647" s="312"/>
      <c r="V647" s="312"/>
      <c r="W647" s="312"/>
      <c r="X647" s="312"/>
      <c r="Y647" s="312"/>
      <c r="Z647" s="312"/>
      <c r="AA647" s="312"/>
      <c r="AB647" s="312"/>
      <c r="AC647" s="312"/>
      <c r="AD647" s="312"/>
    </row>
    <row r="648" customFormat="false" ht="11.25" hidden="false" customHeight="false" outlineLevel="0" collapsed="false">
      <c r="C648" s="312"/>
      <c r="D648" s="312"/>
      <c r="E648" s="312"/>
      <c r="F648" s="312"/>
      <c r="G648" s="312"/>
      <c r="H648" s="312"/>
      <c r="I648" s="312"/>
      <c r="J648" s="312"/>
      <c r="K648" s="312"/>
      <c r="L648" s="312"/>
      <c r="M648" s="312"/>
      <c r="N648" s="312"/>
      <c r="O648" s="312"/>
      <c r="P648" s="312"/>
      <c r="Q648" s="312"/>
      <c r="R648" s="312"/>
      <c r="S648" s="312"/>
      <c r="T648" s="312"/>
      <c r="U648" s="312"/>
      <c r="V648" s="312"/>
      <c r="W648" s="312"/>
      <c r="X648" s="312"/>
      <c r="Y648" s="312"/>
      <c r="Z648" s="312"/>
      <c r="AA648" s="312"/>
      <c r="AB648" s="312"/>
      <c r="AC648" s="312"/>
      <c r="AD648" s="312"/>
    </row>
    <row r="649" customFormat="false" ht="11.25" hidden="false" customHeight="false" outlineLevel="0" collapsed="false">
      <c r="C649" s="312"/>
      <c r="D649" s="312"/>
      <c r="E649" s="312"/>
      <c r="F649" s="312"/>
      <c r="G649" s="312"/>
      <c r="H649" s="312"/>
      <c r="I649" s="312"/>
      <c r="J649" s="312"/>
      <c r="K649" s="312"/>
      <c r="L649" s="312"/>
      <c r="M649" s="312"/>
      <c r="N649" s="312"/>
      <c r="O649" s="312"/>
      <c r="P649" s="312"/>
      <c r="Q649" s="312"/>
      <c r="R649" s="312"/>
      <c r="S649" s="312"/>
      <c r="T649" s="312"/>
      <c r="U649" s="312"/>
      <c r="V649" s="312"/>
      <c r="W649" s="312"/>
      <c r="X649" s="312"/>
      <c r="Y649" s="312"/>
      <c r="Z649" s="312"/>
      <c r="AA649" s="312"/>
      <c r="AB649" s="312"/>
      <c r="AC649" s="312"/>
      <c r="AD649" s="312"/>
    </row>
    <row r="650" customFormat="false" ht="11.25" hidden="false" customHeight="false" outlineLevel="0" collapsed="false">
      <c r="C650" s="312"/>
      <c r="D650" s="312"/>
      <c r="E650" s="312"/>
      <c r="F650" s="312"/>
      <c r="G650" s="312"/>
      <c r="H650" s="312"/>
      <c r="I650" s="312"/>
      <c r="J650" s="312"/>
      <c r="K650" s="312"/>
      <c r="L650" s="312"/>
      <c r="M650" s="312"/>
      <c r="N650" s="312"/>
      <c r="O650" s="312"/>
      <c r="P650" s="312"/>
      <c r="Q650" s="312"/>
      <c r="R650" s="312"/>
      <c r="S650" s="312"/>
      <c r="T650" s="312"/>
      <c r="U650" s="312"/>
      <c r="V650" s="312"/>
      <c r="W650" s="312"/>
      <c r="X650" s="312"/>
      <c r="Y650" s="312"/>
      <c r="Z650" s="312"/>
      <c r="AA650" s="312"/>
      <c r="AB650" s="312"/>
      <c r="AC650" s="312"/>
      <c r="AD650" s="312"/>
    </row>
    <row r="651" customFormat="false" ht="11.25" hidden="false" customHeight="false" outlineLevel="0" collapsed="false">
      <c r="C651" s="312"/>
      <c r="D651" s="312"/>
      <c r="E651" s="312"/>
      <c r="F651" s="312"/>
      <c r="G651" s="312"/>
      <c r="H651" s="312"/>
      <c r="I651" s="312"/>
      <c r="J651" s="312"/>
      <c r="K651" s="312"/>
      <c r="L651" s="312"/>
      <c r="M651" s="312"/>
      <c r="N651" s="312"/>
      <c r="O651" s="312"/>
      <c r="P651" s="312"/>
      <c r="Q651" s="312"/>
      <c r="R651" s="312"/>
      <c r="S651" s="312"/>
      <c r="T651" s="312"/>
      <c r="U651" s="312"/>
      <c r="V651" s="312"/>
      <c r="W651" s="312"/>
      <c r="X651" s="312"/>
      <c r="Y651" s="312"/>
      <c r="Z651" s="312"/>
      <c r="AA651" s="312"/>
      <c r="AB651" s="312"/>
      <c r="AC651" s="312"/>
      <c r="AD651" s="312"/>
    </row>
    <row r="652" customFormat="false" ht="11.25" hidden="false" customHeight="false" outlineLevel="0" collapsed="false">
      <c r="C652" s="312"/>
      <c r="D652" s="312"/>
      <c r="E652" s="312"/>
      <c r="F652" s="312"/>
      <c r="G652" s="312"/>
      <c r="H652" s="312"/>
      <c r="I652" s="312"/>
      <c r="J652" s="312"/>
      <c r="K652" s="312"/>
      <c r="L652" s="312"/>
      <c r="M652" s="312"/>
      <c r="N652" s="312"/>
      <c r="O652" s="312"/>
      <c r="P652" s="312"/>
      <c r="Q652" s="312"/>
      <c r="R652" s="312"/>
      <c r="S652" s="312"/>
      <c r="T652" s="312"/>
      <c r="U652" s="312"/>
      <c r="V652" s="312"/>
      <c r="W652" s="312"/>
      <c r="X652" s="312"/>
      <c r="Y652" s="312"/>
      <c r="Z652" s="312"/>
      <c r="AA652" s="312"/>
      <c r="AB652" s="312"/>
      <c r="AC652" s="312"/>
      <c r="AD652" s="312"/>
    </row>
    <row r="653" customFormat="false" ht="11.25" hidden="false" customHeight="false" outlineLevel="0" collapsed="false">
      <c r="C653" s="312"/>
      <c r="D653" s="312"/>
      <c r="E653" s="312"/>
      <c r="F653" s="312"/>
      <c r="G653" s="312"/>
      <c r="H653" s="312"/>
      <c r="I653" s="312"/>
      <c r="J653" s="312"/>
      <c r="K653" s="312"/>
      <c r="L653" s="312"/>
      <c r="M653" s="312"/>
      <c r="N653" s="312"/>
      <c r="O653" s="312"/>
      <c r="P653" s="312"/>
      <c r="Q653" s="312"/>
      <c r="R653" s="312"/>
      <c r="S653" s="312"/>
      <c r="T653" s="312"/>
      <c r="U653" s="312"/>
      <c r="V653" s="312"/>
      <c r="W653" s="312"/>
      <c r="X653" s="312"/>
      <c r="Y653" s="312"/>
      <c r="Z653" s="312"/>
      <c r="AA653" s="312"/>
      <c r="AB653" s="312"/>
      <c r="AC653" s="312"/>
      <c r="AD653" s="312"/>
    </row>
    <row r="654" customFormat="false" ht="11.25" hidden="false" customHeight="false" outlineLevel="0" collapsed="false">
      <c r="C654" s="312"/>
      <c r="D654" s="312"/>
      <c r="E654" s="312"/>
      <c r="F654" s="312"/>
      <c r="G654" s="312"/>
      <c r="H654" s="312"/>
      <c r="I654" s="312"/>
      <c r="J654" s="312"/>
      <c r="K654" s="312"/>
      <c r="L654" s="312"/>
      <c r="M654" s="312"/>
      <c r="N654" s="312"/>
      <c r="O654" s="312"/>
      <c r="P654" s="312"/>
      <c r="Q654" s="312"/>
      <c r="R654" s="312"/>
      <c r="S654" s="312"/>
      <c r="T654" s="312"/>
      <c r="U654" s="312"/>
      <c r="V654" s="312"/>
      <c r="W654" s="312"/>
      <c r="X654" s="312"/>
      <c r="Y654" s="312"/>
      <c r="Z654" s="312"/>
      <c r="AA654" s="312"/>
      <c r="AB654" s="312"/>
      <c r="AC654" s="312"/>
      <c r="AD654" s="312"/>
    </row>
    <row r="655" customFormat="false" ht="11.25" hidden="false" customHeight="false" outlineLevel="0" collapsed="false">
      <c r="C655" s="312"/>
      <c r="D655" s="312"/>
      <c r="E655" s="312"/>
      <c r="F655" s="312"/>
      <c r="G655" s="312"/>
      <c r="H655" s="312"/>
      <c r="I655" s="312"/>
      <c r="J655" s="312"/>
      <c r="K655" s="312"/>
      <c r="L655" s="312"/>
      <c r="M655" s="312"/>
      <c r="N655" s="312"/>
      <c r="O655" s="312"/>
      <c r="P655" s="312"/>
      <c r="Q655" s="312"/>
      <c r="R655" s="312"/>
      <c r="S655" s="312"/>
      <c r="T655" s="312"/>
      <c r="U655" s="312"/>
      <c r="V655" s="312"/>
      <c r="W655" s="312"/>
      <c r="X655" s="312"/>
      <c r="Y655" s="312"/>
      <c r="Z655" s="312"/>
      <c r="AA655" s="312"/>
      <c r="AB655" s="312"/>
      <c r="AC655" s="312"/>
      <c r="AD655" s="312"/>
    </row>
    <row r="656" customFormat="false" ht="11.25" hidden="false" customHeight="false" outlineLevel="0" collapsed="false">
      <c r="C656" s="312"/>
      <c r="D656" s="312"/>
      <c r="E656" s="312"/>
      <c r="F656" s="312"/>
      <c r="G656" s="312"/>
      <c r="H656" s="312"/>
      <c r="I656" s="312"/>
      <c r="J656" s="312"/>
      <c r="K656" s="312"/>
      <c r="L656" s="312"/>
      <c r="M656" s="312"/>
      <c r="N656" s="312"/>
      <c r="O656" s="312"/>
      <c r="P656" s="312"/>
      <c r="Q656" s="312"/>
      <c r="R656" s="312"/>
      <c r="S656" s="312"/>
      <c r="T656" s="312"/>
      <c r="U656" s="312"/>
      <c r="V656" s="312"/>
      <c r="W656" s="312"/>
      <c r="X656" s="312"/>
      <c r="Y656" s="312"/>
      <c r="Z656" s="312"/>
      <c r="AA656" s="312"/>
      <c r="AB656" s="312"/>
      <c r="AC656" s="312"/>
      <c r="AD656" s="312"/>
    </row>
    <row r="657" customFormat="false" ht="11.25" hidden="false" customHeight="false" outlineLevel="0" collapsed="false">
      <c r="C657" s="312"/>
      <c r="D657" s="312"/>
      <c r="E657" s="312"/>
      <c r="F657" s="312"/>
      <c r="G657" s="312"/>
      <c r="H657" s="312"/>
      <c r="I657" s="312"/>
      <c r="J657" s="312"/>
      <c r="K657" s="312"/>
      <c r="L657" s="312"/>
      <c r="M657" s="312"/>
      <c r="N657" s="312"/>
      <c r="O657" s="312"/>
      <c r="P657" s="312"/>
      <c r="Q657" s="312"/>
      <c r="R657" s="312"/>
      <c r="S657" s="312"/>
      <c r="T657" s="312"/>
      <c r="U657" s="312"/>
      <c r="V657" s="312"/>
      <c r="W657" s="312"/>
      <c r="X657" s="312"/>
      <c r="Y657" s="312"/>
      <c r="Z657" s="312"/>
      <c r="AA657" s="312"/>
      <c r="AB657" s="312"/>
      <c r="AC657" s="312"/>
      <c r="AD657" s="312"/>
    </row>
    <row r="658" customFormat="false" ht="11.25" hidden="false" customHeight="false" outlineLevel="0" collapsed="false">
      <c r="C658" s="312"/>
      <c r="D658" s="312"/>
      <c r="E658" s="312"/>
      <c r="F658" s="312"/>
      <c r="G658" s="312"/>
      <c r="H658" s="312"/>
      <c r="I658" s="312"/>
      <c r="J658" s="312"/>
      <c r="K658" s="312"/>
      <c r="L658" s="312"/>
      <c r="M658" s="312"/>
      <c r="N658" s="312"/>
      <c r="O658" s="312"/>
      <c r="P658" s="312"/>
      <c r="Q658" s="312"/>
      <c r="R658" s="312"/>
      <c r="S658" s="312"/>
      <c r="T658" s="312"/>
      <c r="U658" s="312"/>
      <c r="V658" s="312"/>
      <c r="W658" s="312"/>
      <c r="X658" s="312"/>
      <c r="Y658" s="312"/>
      <c r="Z658" s="312"/>
      <c r="AA658" s="312"/>
      <c r="AB658" s="312"/>
      <c r="AC658" s="312"/>
      <c r="AD658" s="312"/>
    </row>
    <row r="659" customFormat="false" ht="11.25" hidden="false" customHeight="false" outlineLevel="0" collapsed="false">
      <c r="C659" s="312"/>
      <c r="D659" s="312"/>
      <c r="E659" s="312"/>
      <c r="F659" s="312"/>
      <c r="G659" s="312"/>
      <c r="H659" s="312"/>
      <c r="I659" s="312"/>
      <c r="J659" s="312"/>
      <c r="K659" s="312"/>
      <c r="L659" s="312"/>
      <c r="M659" s="312"/>
      <c r="N659" s="312"/>
      <c r="O659" s="312"/>
      <c r="P659" s="312"/>
      <c r="Q659" s="312"/>
      <c r="R659" s="312"/>
      <c r="S659" s="312"/>
      <c r="T659" s="312"/>
      <c r="U659" s="312"/>
      <c r="V659" s="312"/>
      <c r="W659" s="312"/>
      <c r="X659" s="312"/>
      <c r="Y659" s="312"/>
      <c r="Z659" s="312"/>
      <c r="AA659" s="312"/>
      <c r="AB659" s="312"/>
      <c r="AC659" s="312"/>
      <c r="AD659" s="312"/>
    </row>
    <row r="660" customFormat="false" ht="11.25" hidden="false" customHeight="false" outlineLevel="0" collapsed="false">
      <c r="C660" s="312"/>
      <c r="D660" s="312"/>
      <c r="E660" s="312"/>
      <c r="F660" s="312"/>
      <c r="G660" s="312"/>
      <c r="H660" s="312"/>
      <c r="I660" s="312"/>
      <c r="J660" s="312"/>
      <c r="K660" s="312"/>
      <c r="L660" s="312"/>
      <c r="M660" s="312"/>
      <c r="N660" s="312"/>
      <c r="O660" s="312"/>
      <c r="P660" s="312"/>
      <c r="Q660" s="312"/>
      <c r="R660" s="312"/>
      <c r="S660" s="312"/>
      <c r="T660" s="312"/>
      <c r="U660" s="312"/>
      <c r="V660" s="312"/>
      <c r="W660" s="312"/>
      <c r="X660" s="312"/>
      <c r="Y660" s="312"/>
      <c r="Z660" s="312"/>
      <c r="AA660" s="312"/>
      <c r="AB660" s="312"/>
      <c r="AC660" s="312"/>
      <c r="AD660" s="312"/>
    </row>
    <row r="661" customFormat="false" ht="11.25" hidden="false" customHeight="false" outlineLevel="0" collapsed="false">
      <c r="C661" s="312"/>
      <c r="D661" s="312"/>
      <c r="E661" s="312"/>
      <c r="F661" s="312"/>
      <c r="G661" s="312"/>
      <c r="H661" s="312"/>
      <c r="I661" s="312"/>
      <c r="J661" s="312"/>
      <c r="K661" s="312"/>
      <c r="L661" s="312"/>
      <c r="M661" s="312"/>
      <c r="N661" s="312"/>
      <c r="O661" s="312"/>
      <c r="P661" s="312"/>
      <c r="Q661" s="312"/>
      <c r="R661" s="312"/>
      <c r="S661" s="312"/>
      <c r="T661" s="312"/>
      <c r="U661" s="312"/>
      <c r="V661" s="312"/>
      <c r="W661" s="312"/>
      <c r="X661" s="312"/>
      <c r="Y661" s="312"/>
      <c r="Z661" s="312"/>
      <c r="AA661" s="312"/>
      <c r="AB661" s="312"/>
      <c r="AC661" s="312"/>
      <c r="AD661" s="312"/>
    </row>
    <row r="662" customFormat="false" ht="11.25" hidden="false" customHeight="false" outlineLevel="0" collapsed="false">
      <c r="C662" s="312"/>
      <c r="D662" s="312"/>
      <c r="E662" s="312"/>
      <c r="F662" s="312"/>
      <c r="G662" s="312"/>
      <c r="H662" s="312"/>
      <c r="I662" s="312"/>
      <c r="J662" s="312"/>
      <c r="K662" s="312"/>
      <c r="L662" s="312"/>
      <c r="M662" s="312"/>
      <c r="N662" s="312"/>
      <c r="O662" s="312"/>
      <c r="P662" s="312"/>
      <c r="Q662" s="312"/>
      <c r="R662" s="312"/>
      <c r="S662" s="312"/>
      <c r="T662" s="312"/>
      <c r="U662" s="312"/>
      <c r="V662" s="312"/>
      <c r="W662" s="312"/>
      <c r="X662" s="312"/>
      <c r="Y662" s="312"/>
      <c r="Z662" s="312"/>
      <c r="AA662" s="312"/>
      <c r="AB662" s="312"/>
      <c r="AC662" s="312"/>
      <c r="AD662" s="312"/>
    </row>
    <row r="663" customFormat="false" ht="11.25" hidden="false" customHeight="false" outlineLevel="0" collapsed="false">
      <c r="C663" s="312"/>
      <c r="D663" s="312"/>
      <c r="E663" s="312"/>
      <c r="F663" s="312"/>
      <c r="G663" s="312"/>
      <c r="H663" s="312"/>
      <c r="I663" s="312"/>
      <c r="J663" s="312"/>
      <c r="K663" s="312"/>
      <c r="L663" s="312"/>
      <c r="M663" s="312"/>
      <c r="N663" s="312"/>
      <c r="O663" s="312"/>
      <c r="P663" s="312"/>
      <c r="Q663" s="312"/>
      <c r="R663" s="312"/>
      <c r="S663" s="312"/>
      <c r="T663" s="312"/>
      <c r="U663" s="312"/>
      <c r="V663" s="312"/>
      <c r="W663" s="312"/>
      <c r="X663" s="312"/>
      <c r="Y663" s="312"/>
      <c r="Z663" s="312"/>
      <c r="AA663" s="312"/>
      <c r="AB663" s="312"/>
      <c r="AC663" s="312"/>
      <c r="AD663" s="312"/>
    </row>
  </sheetData>
  <mergeCells count="2">
    <mergeCell ref="C2:R2"/>
    <mergeCell ref="S2:AD2"/>
  </mergeCells>
  <printOptions headings="false" gridLines="false" gridLinesSet="true" horizontalCentered="true" verticalCentered="true"/>
  <pageMargins left="0.25" right="0.25" top="0.25" bottom="0.22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6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S59" activePane="bottomRight" state="frozen"/>
      <selection pane="topLeft" activeCell="A1" activeCellId="0" sqref="A1"/>
      <selection pane="topRight" activeCell="S1" activeCellId="0" sqref="S1"/>
      <selection pane="bottomLeft" activeCell="A59" activeCellId="0" sqref="A59"/>
      <selection pane="bottomRight" activeCell="S82" activeCellId="0" sqref="S8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66" width="9.14"/>
    <col collapsed="false" customWidth="true" hidden="false" outlineLevel="0" max="2" min="2" style="266" width="8.99"/>
    <col collapsed="false" customWidth="true" hidden="false" outlineLevel="0" max="3" min="3" style="266" width="8.28"/>
    <col collapsed="false" customWidth="true" hidden="false" outlineLevel="0" max="4" min="4" style="266" width="8.41"/>
    <col collapsed="false" customWidth="true" hidden="true" outlineLevel="0" max="5" min="5" style="266" width="9.06"/>
    <col collapsed="false" customWidth="true" hidden="false" outlineLevel="0" max="6" min="6" style="266" width="8.28"/>
    <col collapsed="false" customWidth="true" hidden="false" outlineLevel="0" max="7" min="7" style="266" width="8.41"/>
    <col collapsed="false" customWidth="true" hidden="true" outlineLevel="0" max="8" min="8" style="266" width="8.7"/>
    <col collapsed="false" customWidth="false" hidden="false" outlineLevel="0" max="9" min="9" style="266" width="9.14"/>
    <col collapsed="false" customWidth="true" hidden="false" outlineLevel="0" max="10" min="10" style="266" width="9.85"/>
    <col collapsed="false" customWidth="true" hidden="false" outlineLevel="0" max="11" min="11" style="266" width="8.7"/>
    <col collapsed="false" customWidth="true" hidden="true" outlineLevel="0" max="12" min="12" style="266" width="10.28"/>
    <col collapsed="false" customWidth="true" hidden="false" outlineLevel="0" max="13" min="13" style="266" width="9.56"/>
    <col collapsed="false" customWidth="true" hidden="false" outlineLevel="0" max="14" min="14" style="266" width="10.56"/>
    <col collapsed="false" customWidth="true" hidden="false" outlineLevel="0" max="16" min="15" style="266" width="9.85"/>
    <col collapsed="false" customWidth="true" hidden="true" outlineLevel="0" max="17" min="17" style="266" width="7.56"/>
    <col collapsed="false" customWidth="true" hidden="false" outlineLevel="0" max="18" min="18" style="266" width="10.56"/>
    <col collapsed="false" customWidth="true" hidden="false" outlineLevel="0" max="19" min="19" style="266" width="9.28"/>
    <col collapsed="false" customWidth="true" hidden="true" outlineLevel="0" max="20" min="20" style="266" width="9.28"/>
    <col collapsed="false" customWidth="true" hidden="false" outlineLevel="0" max="21" min="21" style="266" width="11.42"/>
    <col collapsed="false" customWidth="true" hidden="true" outlineLevel="0" max="22" min="22" style="266" width="8.28"/>
    <col collapsed="false" customWidth="false" hidden="false" outlineLevel="0" max="24" min="23" style="266" width="9.14"/>
    <col collapsed="false" customWidth="true" hidden="true" outlineLevel="0" max="25" min="25" style="266" width="9.06"/>
    <col collapsed="false" customWidth="false" hidden="false" outlineLevel="0" max="26" min="26" style="266" width="9.14"/>
    <col collapsed="false" customWidth="true" hidden="false" outlineLevel="0" max="27" min="27" style="266" width="9.28"/>
    <col collapsed="false" customWidth="false" hidden="false" outlineLevel="0" max="28" min="28" style="266" width="9.14"/>
    <col collapsed="false" customWidth="true" hidden="true" outlineLevel="0" max="29" min="29" style="266" width="9.06"/>
    <col collapsed="false" customWidth="true" hidden="false" outlineLevel="0" max="30" min="30" style="266" width="9.28"/>
    <col collapsed="false" customWidth="false" hidden="false" outlineLevel="0" max="257" min="31" style="266" width="9.14"/>
  </cols>
  <sheetData>
    <row r="1" customFormat="false" ht="12" hidden="false" customHeight="false" outlineLevel="0" collapsed="false">
      <c r="B1" s="267" t="n">
        <f aca="true">TODAY()</f>
        <v>45926</v>
      </c>
    </row>
    <row r="2" customFormat="false" ht="12.75" hidden="false" customHeight="true" outlineLevel="0" collapsed="false">
      <c r="C2" s="268" t="s">
        <v>99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9" t="s">
        <v>109</v>
      </c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70"/>
    </row>
    <row r="3" customFormat="false" ht="11.25" hidden="false" customHeight="false" outlineLevel="0" collapsed="false">
      <c r="C3" s="271" t="s">
        <v>412</v>
      </c>
      <c r="D3" s="272" t="s">
        <v>413</v>
      </c>
      <c r="E3" s="272"/>
      <c r="F3" s="272" t="s">
        <v>414</v>
      </c>
      <c r="G3" s="272" t="s">
        <v>413</v>
      </c>
      <c r="H3" s="272"/>
      <c r="I3" s="39" t="s">
        <v>415</v>
      </c>
      <c r="J3" s="272" t="s">
        <v>414</v>
      </c>
      <c r="K3" s="272" t="s">
        <v>413</v>
      </c>
      <c r="L3" s="272"/>
      <c r="M3" s="272" t="s">
        <v>412</v>
      </c>
      <c r="N3" s="272" t="s">
        <v>416</v>
      </c>
      <c r="O3" s="272" t="s">
        <v>414</v>
      </c>
      <c r="P3" s="272" t="s">
        <v>413</v>
      </c>
      <c r="Q3" s="272"/>
      <c r="R3" s="272" t="s">
        <v>417</v>
      </c>
      <c r="S3" s="273" t="s">
        <v>412</v>
      </c>
      <c r="T3" s="274" t="s">
        <v>413</v>
      </c>
      <c r="U3" s="274" t="s">
        <v>413</v>
      </c>
      <c r="V3" s="274"/>
      <c r="W3" s="274" t="s">
        <v>417</v>
      </c>
      <c r="X3" s="274" t="s">
        <v>413</v>
      </c>
      <c r="Y3" s="274"/>
      <c r="Z3" s="274"/>
      <c r="AA3" s="274"/>
      <c r="AB3" s="274"/>
      <c r="AC3" s="274"/>
      <c r="AD3" s="274" t="s">
        <v>413</v>
      </c>
      <c r="AE3" s="270"/>
    </row>
    <row r="4" customFormat="false" ht="37.5" hidden="false" customHeight="true" outlineLevel="0" collapsed="false">
      <c r="C4" s="276" t="s">
        <v>418</v>
      </c>
      <c r="D4" s="277" t="s">
        <v>419</v>
      </c>
      <c r="E4" s="277" t="s">
        <v>127</v>
      </c>
      <c r="F4" s="277" t="s">
        <v>420</v>
      </c>
      <c r="G4" s="277" t="s">
        <v>421</v>
      </c>
      <c r="H4" s="277" t="s">
        <v>127</v>
      </c>
      <c r="I4" s="278" t="s">
        <v>422</v>
      </c>
      <c r="J4" s="279" t="s">
        <v>423</v>
      </c>
      <c r="K4" s="277" t="s">
        <v>424</v>
      </c>
      <c r="L4" s="277" t="s">
        <v>127</v>
      </c>
      <c r="M4" s="277" t="s">
        <v>438</v>
      </c>
      <c r="N4" s="277" t="s">
        <v>426</v>
      </c>
      <c r="O4" s="277" t="s">
        <v>427</v>
      </c>
      <c r="P4" s="277" t="s">
        <v>428</v>
      </c>
      <c r="Q4" s="277" t="s">
        <v>127</v>
      </c>
      <c r="R4" s="280" t="s">
        <v>429</v>
      </c>
      <c r="S4" s="281" t="s">
        <v>430</v>
      </c>
      <c r="T4" s="281" t="s">
        <v>431</v>
      </c>
      <c r="U4" s="281" t="s">
        <v>432</v>
      </c>
      <c r="V4" s="281" t="s">
        <v>127</v>
      </c>
      <c r="W4" s="281" t="s">
        <v>433</v>
      </c>
      <c r="X4" s="281" t="s">
        <v>434</v>
      </c>
      <c r="Y4" s="281" t="s">
        <v>127</v>
      </c>
      <c r="Z4" s="281" t="s">
        <v>145</v>
      </c>
      <c r="AA4" s="281" t="s">
        <v>435</v>
      </c>
      <c r="AB4" s="281" t="s">
        <v>436</v>
      </c>
      <c r="AC4" s="281" t="s">
        <v>127</v>
      </c>
      <c r="AD4" s="340" t="s">
        <v>214</v>
      </c>
      <c r="AE4" s="270"/>
    </row>
    <row r="5" customFormat="false" ht="11.25" hidden="true" customHeight="false" outlineLevel="0" collapsed="false">
      <c r="A5" s="283" t="n">
        <f aca="false">B6-B5</f>
        <v>31</v>
      </c>
      <c r="B5" s="284" t="n">
        <v>35551</v>
      </c>
      <c r="C5" s="341" t="e">
        <f aca="false">HLOOKUP($B5,'[4]Monthly Averages'!$A$3:$AR$22,2)</f>
        <v>#N/A</v>
      </c>
      <c r="D5" s="342" t="e">
        <f aca="false">+C5-F5</f>
        <v>#N/A</v>
      </c>
      <c r="E5" s="342"/>
      <c r="F5" s="342" t="e">
        <f aca="false">HLOOKUP($B5,'[4]Monthly Averages'!$A$3:$AR$22,5)</f>
        <v>#N/A</v>
      </c>
      <c r="G5" s="342" t="e">
        <f aca="false">+F5-J5+I5</f>
        <v>#N/A</v>
      </c>
      <c r="H5" s="342"/>
      <c r="I5" s="343" t="e">
        <f aca="false">HLOOKUP($B5,'[4]Monthly Averages'!$A$3:$AR$22,13)/A5</f>
        <v>#N/A</v>
      </c>
      <c r="J5" s="342" t="e">
        <f aca="false">HLOOKUP($B5,'[4]Monthly Averages'!$A$3:$AR$22,7)</f>
        <v>#N/A</v>
      </c>
      <c r="K5" s="342"/>
      <c r="L5" s="342"/>
      <c r="M5" s="342"/>
      <c r="N5" s="342" t="e">
        <f aca="false">HLOOKUP($B5,'[4]Monthly Averages'!$A$3:$AR$22,3)-HLOOKUP($B5,'[4]Monthly Averages'!$A$3:$AR$22,4)</f>
        <v>#N/A</v>
      </c>
      <c r="O5" s="342" t="e">
        <f aca="false">HLOOKUP($B5,'[4]Monthly Averages'!$A$3:$AR$22,10)</f>
        <v>#N/A</v>
      </c>
      <c r="P5" s="342" t="e">
        <f aca="false">+O5-R5</f>
        <v>#N/A</v>
      </c>
      <c r="Q5" s="342"/>
      <c r="R5" s="344" t="e">
        <f aca="false">HLOOKUP($B5,'[4]Monthly Averages'!$A$3:$AR$22,6)</f>
        <v>#N/A</v>
      </c>
      <c r="S5" s="30" t="n">
        <f aca="false">HLOOKUP($B5,[4]PGT_Flows!$Q$41:$BY$52,3)</f>
        <v>2255070.81038552</v>
      </c>
      <c r="T5" s="30"/>
      <c r="U5" s="30" t="n">
        <f aca="false">HLOOKUP($B5,[4]PGT_Flows!$Q$41:$BY$52,7)+HLOOKUP($B5,[4]PGT_Flows!$Q$41:$BY$52,8)+HLOOKUP($B5,[4]PGT_Flows!$Q$41:$BY$52,9)+HLOOKUP($B5,[4]PGT_Flows!$Q$41:$BY$52,11)</f>
        <v>143211.140833989</v>
      </c>
      <c r="V5" s="30"/>
      <c r="W5" s="30" t="e">
        <f aca="false">HLOOKUP($B5,'[4]Monthly Averages'!$A$3:$AR$22,3)-HLOOKUP($B5,'[4]Monthly Averages'!$A$3:$AR$22,4)</f>
        <v>#N/A</v>
      </c>
      <c r="X5" s="30" t="n">
        <f aca="false">HLOOKUP($B5,[4]PGT_Flows!$Q$41:$BY$52,2)+HLOOKUP($B5,[4]PGT_Flows!$Q$41:$BY$52,5)+HLOOKUP($B5,[4]PGT_Flows!$Q$41:$BY$52,6)</f>
        <v>51025.9323367427</v>
      </c>
      <c r="Y5" s="30"/>
      <c r="Z5" s="30"/>
      <c r="AA5" s="30"/>
      <c r="AB5" s="30"/>
      <c r="AC5" s="30"/>
      <c r="AD5" s="345" t="n">
        <f aca="false">HLOOKUP($B5,[4]PGT_Flows!$Q$41:$BY$52,4)</f>
        <v>1721085.16129032</v>
      </c>
      <c r="AE5" s="270"/>
    </row>
    <row r="6" customFormat="false" ht="11.25" hidden="true" customHeight="false" outlineLevel="0" collapsed="false">
      <c r="A6" s="283" t="n">
        <f aca="false">B7-B6</f>
        <v>30</v>
      </c>
      <c r="B6" s="291" t="n">
        <f aca="false">DATE(YEAR(B7),MONTH(B7)-1,1)</f>
        <v>35582</v>
      </c>
      <c r="C6" s="331" t="n">
        <f aca="false">HLOOKUP($B6,'[4]Monthly Averages'!$A$3:$AR$22,2)</f>
        <v>878058.0625</v>
      </c>
      <c r="D6" s="30" t="n">
        <f aca="false">+C6-F6</f>
        <v>258413.625</v>
      </c>
      <c r="E6" s="30"/>
      <c r="F6" s="30" t="n">
        <f aca="false">HLOOKUP($B6,'[4]Monthly Averages'!$A$3:$AR$22,5)</f>
        <v>619644.4375</v>
      </c>
      <c r="G6" s="30" t="n">
        <f aca="false">+F6-J6-I6</f>
        <v>349306.289583333</v>
      </c>
      <c r="H6" s="30"/>
      <c r="I6" s="28" t="n">
        <f aca="false">HLOOKUP($B6,'[4]Monthly Averages'!$A$3:$AR$22,13)/A6</f>
        <v>126254.866666667</v>
      </c>
      <c r="J6" s="30" t="n">
        <f aca="false">HLOOKUP($B6,'[4]Monthly Averages'!$A$3:$AR$22,7)</f>
        <v>144083.28125</v>
      </c>
      <c r="K6" s="30"/>
      <c r="L6" s="30"/>
      <c r="M6" s="30"/>
      <c r="N6" s="30" t="n">
        <f aca="false">HLOOKUP($B6,'[4]Monthly Averages'!$A$3:$AR$22,3)-HLOOKUP($B6,'[4]Monthly Averages'!$A$3:$AR$22,4)</f>
        <v>199596.9375</v>
      </c>
      <c r="O6" s="30" t="n">
        <f aca="false">HLOOKUP($B6,'[4]Monthly Averages'!$A$3:$AR$22,10)</f>
        <v>365282.9375</v>
      </c>
      <c r="P6" s="30" t="n">
        <f aca="false">+O6-R6</f>
        <v>204587.15625</v>
      </c>
      <c r="Q6" s="30"/>
      <c r="R6" s="345" t="n">
        <f aca="false">HLOOKUP($B6,'[4]Monthly Averages'!$A$3:$AR$22,6)</f>
        <v>160695.78125</v>
      </c>
      <c r="S6" s="30" t="n">
        <f aca="false">HLOOKUP($B6,[4]PGT_Flows!$Q$41:$BY$52,3)</f>
        <v>2248617.866203</v>
      </c>
      <c r="T6" s="30"/>
      <c r="U6" s="30" t="n">
        <f aca="false">HLOOKUP($B6,[4]PGT_Flows!$Q$41:$BY$52,7)+HLOOKUP($B6,[4]PGT_Flows!$Q$41:$BY$52,8)+HLOOKUP($B6,[4]PGT_Flows!$Q$41:$BY$52,9)+HLOOKUP($B6,[4]PGT_Flows!$Q$41:$BY$52,11)</f>
        <v>124822.666126778</v>
      </c>
      <c r="V6" s="30"/>
      <c r="W6" s="30" t="n">
        <f aca="false">HLOOKUP($B6,'[4]Monthly Averages'!$A$3:$AR$22,3)-HLOOKUP($B6,'[4]Monthly Averages'!$A$3:$AR$22,4)</f>
        <v>199596.9375</v>
      </c>
      <c r="X6" s="30" t="n">
        <f aca="false">HLOOKUP($B6,[4]PGT_Flows!$Q$41:$BY$52,2)+HLOOKUP($B6,[4]PGT_Flows!$Q$41:$BY$52,5)+HLOOKUP($B6,[4]PGT_Flows!$Q$41:$BY$52,6)</f>
        <v>50094.5078125</v>
      </c>
      <c r="Y6" s="30"/>
      <c r="Z6" s="30"/>
      <c r="AA6" s="30"/>
      <c r="AB6" s="30"/>
      <c r="AC6" s="30"/>
      <c r="AD6" s="345" t="n">
        <f aca="false">HLOOKUP($B6,[4]PGT_Flows!$Q$41:$BY$52,4)</f>
        <v>1795626.15523374</v>
      </c>
      <c r="AE6" s="270"/>
    </row>
    <row r="7" customFormat="false" ht="11.25" hidden="true" customHeight="false" outlineLevel="0" collapsed="false">
      <c r="A7" s="283" t="n">
        <f aca="false">B8-B7</f>
        <v>31</v>
      </c>
      <c r="B7" s="291" t="n">
        <f aca="false">DATE(YEAR(B8),MONTH(B8)-1,1)</f>
        <v>35612</v>
      </c>
      <c r="C7" s="331" t="n">
        <f aca="false">HLOOKUP($B7,'[4]Monthly Averages'!$A$3:$AR$22,2)</f>
        <v>855273.151515152</v>
      </c>
      <c r="D7" s="30" t="n">
        <f aca="false">+C7-F7</f>
        <v>224097.606060606</v>
      </c>
      <c r="E7" s="30"/>
      <c r="F7" s="30" t="n">
        <f aca="false">HLOOKUP($B7,'[4]Monthly Averages'!$A$3:$AR$22,5)</f>
        <v>631175.545454545</v>
      </c>
      <c r="G7" s="30" t="n">
        <f aca="false">+F7-J7-I7</f>
        <v>327685.394916911</v>
      </c>
      <c r="H7" s="30"/>
      <c r="I7" s="28" t="n">
        <f aca="false">HLOOKUP($B7,'[4]Monthly Averages'!$A$3:$AR$22,13)/A7</f>
        <v>53918.4838709677</v>
      </c>
      <c r="J7" s="30" t="n">
        <f aca="false">HLOOKUP($B7,'[4]Monthly Averages'!$A$3:$AR$22,7)</f>
        <v>249571.666666667</v>
      </c>
      <c r="K7" s="30"/>
      <c r="L7" s="30"/>
      <c r="M7" s="30"/>
      <c r="N7" s="30" t="n">
        <f aca="false">HLOOKUP($B7,'[4]Monthly Averages'!$A$3:$AR$22,3)-HLOOKUP($B7,'[4]Monthly Averages'!$A$3:$AR$22,4)</f>
        <v>214966.878787879</v>
      </c>
      <c r="O7" s="30" t="n">
        <f aca="false">HLOOKUP($B7,'[4]Monthly Averages'!$A$3:$AR$22,10)</f>
        <v>495732.484848485</v>
      </c>
      <c r="P7" s="30" t="n">
        <f aca="false">+O7-R7</f>
        <v>206130.787878788</v>
      </c>
      <c r="Q7" s="30"/>
      <c r="R7" s="345" t="n">
        <f aca="false">HLOOKUP($B7,'[4]Monthly Averages'!$A$3:$AR$22,6)</f>
        <v>289601.696969697</v>
      </c>
      <c r="S7" s="30" t="n">
        <f aca="false">HLOOKUP($B7,[4]PGT_Flows!$Q$41:$BY$52,3)</f>
        <v>2286597.47230293</v>
      </c>
      <c r="T7" s="30"/>
      <c r="U7" s="30" t="n">
        <f aca="false">HLOOKUP($B7,[4]PGT_Flows!$Q$41:$BY$52,7)+HLOOKUP($B7,[4]PGT_Flows!$Q$41:$BY$52,8)+HLOOKUP($B7,[4]PGT_Flows!$Q$41:$BY$52,9)+HLOOKUP($B7,[4]PGT_Flows!$Q$41:$BY$52,11)</f>
        <v>171424.795175127</v>
      </c>
      <c r="V7" s="30"/>
      <c r="W7" s="30" t="n">
        <f aca="false">HLOOKUP($B7,'[4]Monthly Averages'!$A$3:$AR$22,3)-HLOOKUP($B7,'[4]Monthly Averages'!$A$3:$AR$22,4)</f>
        <v>214966.878787879</v>
      </c>
      <c r="X7" s="30" t="n">
        <f aca="false">HLOOKUP($B7,[4]PGT_Flows!$Q$41:$BY$52,2)+HLOOKUP($B7,[4]PGT_Flows!$Q$41:$BY$52,5)+HLOOKUP($B7,[4]PGT_Flows!$Q$41:$BY$52,6)</f>
        <v>63970.4203480788</v>
      </c>
      <c r="Y7" s="30"/>
      <c r="Z7" s="30"/>
      <c r="AA7" s="30"/>
      <c r="AB7" s="30"/>
      <c r="AC7" s="30"/>
      <c r="AD7" s="345" t="n">
        <f aca="false">HLOOKUP($B7,[4]PGT_Flows!$Q$41:$BY$52,4)</f>
        <v>1774499.33166311</v>
      </c>
      <c r="AE7" s="270"/>
    </row>
    <row r="8" customFormat="false" ht="11.25" hidden="true" customHeight="false" outlineLevel="0" collapsed="false">
      <c r="A8" s="283" t="n">
        <f aca="false">B9-B8</f>
        <v>31</v>
      </c>
      <c r="B8" s="291" t="n">
        <f aca="false">DATE(YEAR(B9),MONTH(B9)-1,1)</f>
        <v>35643</v>
      </c>
      <c r="C8" s="331" t="n">
        <f aca="false">HLOOKUP($B8,'[4]Monthly Averages'!$A$3:$AR$22,2)</f>
        <v>858874.193548387</v>
      </c>
      <c r="D8" s="30" t="n">
        <f aca="false">+C8-F8</f>
        <v>226222.290322581</v>
      </c>
      <c r="E8" s="30"/>
      <c r="F8" s="30" t="n">
        <f aca="false">HLOOKUP($B8,'[4]Monthly Averages'!$A$3:$AR$22,5)</f>
        <v>632651.903225806</v>
      </c>
      <c r="G8" s="30" t="n">
        <f aca="false">+F8-J8-I8</f>
        <v>381460.709677419</v>
      </c>
      <c r="H8" s="30"/>
      <c r="I8" s="28" t="n">
        <f aca="false">HLOOKUP($B8,'[4]Monthly Averages'!$A$3:$AR$22,13)/A8</f>
        <v>-7414.38709677419</v>
      </c>
      <c r="J8" s="30" t="n">
        <f aca="false">HLOOKUP($B8,'[4]Monthly Averages'!$A$3:$AR$22,7)</f>
        <v>258605.580645161</v>
      </c>
      <c r="K8" s="30"/>
      <c r="L8" s="30"/>
      <c r="M8" s="30"/>
      <c r="N8" s="30" t="n">
        <f aca="false">HLOOKUP($B8,'[4]Monthly Averages'!$A$3:$AR$22,3)-HLOOKUP($B8,'[4]Monthly Averages'!$A$3:$AR$22,4)</f>
        <v>193352.677419355</v>
      </c>
      <c r="O8" s="30" t="n">
        <f aca="false">HLOOKUP($B8,'[4]Monthly Averages'!$A$3:$AR$22,10)</f>
        <v>460498.419354839</v>
      </c>
      <c r="P8" s="30" t="n">
        <f aca="false">+O8-R8</f>
        <v>227284.419354839</v>
      </c>
      <c r="Q8" s="30"/>
      <c r="R8" s="345" t="n">
        <f aca="false">HLOOKUP($B8,'[4]Monthly Averages'!$A$3:$AR$22,6)</f>
        <v>233214</v>
      </c>
      <c r="S8" s="30" t="n">
        <f aca="false">HLOOKUP($B8,[4]PGT_Flows!$Q$41:$BY$52,3)</f>
        <v>2407178.52624921</v>
      </c>
      <c r="T8" s="30"/>
      <c r="U8" s="30" t="n">
        <f aca="false">HLOOKUP($B8,[4]PGT_Flows!$Q$41:$BY$52,7)+HLOOKUP($B8,[4]PGT_Flows!$Q$41:$BY$52,8)+HLOOKUP($B8,[4]PGT_Flows!$Q$41:$BY$52,9)+HLOOKUP($B8,[4]PGT_Flows!$Q$41:$BY$52,11)</f>
        <v>211355.59772296</v>
      </c>
      <c r="V8" s="30"/>
      <c r="W8" s="30" t="n">
        <f aca="false">HLOOKUP($B8,'[4]Monthly Averages'!$A$3:$AR$22,3)-HLOOKUP($B8,'[4]Monthly Averages'!$A$3:$AR$22,4)</f>
        <v>193352.677419355</v>
      </c>
      <c r="X8" s="30" t="n">
        <f aca="false">HLOOKUP($B8,[4]PGT_Flows!$Q$41:$BY$52,2)+HLOOKUP($B8,[4]PGT_Flows!$Q$41:$BY$52,5)+HLOOKUP($B8,[4]PGT_Flows!$Q$41:$BY$52,6)</f>
        <v>92532.9222011385</v>
      </c>
      <c r="Y8" s="30"/>
      <c r="Z8" s="30"/>
      <c r="AA8" s="30"/>
      <c r="AB8" s="30"/>
      <c r="AC8" s="30"/>
      <c r="AD8" s="345" t="n">
        <f aca="false">HLOOKUP($B8,[4]PGT_Flows!$Q$41:$BY$52,4)</f>
        <v>1824005.53447185</v>
      </c>
      <c r="AE8" s="270"/>
    </row>
    <row r="9" customFormat="false" ht="11.25" hidden="true" customHeight="false" outlineLevel="0" collapsed="false">
      <c r="A9" s="283" t="n">
        <f aca="false">B10-B9</f>
        <v>30</v>
      </c>
      <c r="B9" s="291" t="n">
        <f aca="false">DATE(YEAR(B10),MONTH(B10)-1,1)</f>
        <v>35674</v>
      </c>
      <c r="C9" s="331" t="n">
        <f aca="false">HLOOKUP($B9,'[4]Monthly Averages'!$A$3:$AR$22,2)</f>
        <v>891227.5</v>
      </c>
      <c r="D9" s="30" t="n">
        <f aca="false">+C9-F9</f>
        <v>282831.333333333</v>
      </c>
      <c r="E9" s="30"/>
      <c r="F9" s="30" t="n">
        <f aca="false">HLOOKUP($B9,'[4]Monthly Averages'!$A$3:$AR$22,5)</f>
        <v>608396.166666667</v>
      </c>
      <c r="G9" s="30" t="n">
        <f aca="false">+F9-J9-I9</f>
        <v>390894.533333333</v>
      </c>
      <c r="H9" s="30"/>
      <c r="I9" s="28" t="n">
        <f aca="false">HLOOKUP($B9,'[4]Monthly Averages'!$A$3:$AR$22,13)/A9</f>
        <v>46167.1666666667</v>
      </c>
      <c r="J9" s="30" t="n">
        <f aca="false">HLOOKUP($B9,'[4]Monthly Averages'!$A$3:$AR$22,7)</f>
        <v>171334.466666667</v>
      </c>
      <c r="K9" s="30"/>
      <c r="L9" s="30"/>
      <c r="M9" s="30"/>
      <c r="N9" s="30" t="n">
        <f aca="false">HLOOKUP($B9,'[4]Monthly Averages'!$A$3:$AR$22,3)-HLOOKUP($B9,'[4]Monthly Averages'!$A$3:$AR$22,4)</f>
        <v>173704.3</v>
      </c>
      <c r="O9" s="30" t="n">
        <f aca="false">HLOOKUP($B9,'[4]Monthly Averages'!$A$3:$AR$22,10)</f>
        <v>355403.333333333</v>
      </c>
      <c r="P9" s="30" t="n">
        <f aca="false">+O9-R9</f>
        <v>240613.7</v>
      </c>
      <c r="Q9" s="30"/>
      <c r="R9" s="345" t="n">
        <f aca="false">HLOOKUP($B9,'[4]Monthly Averages'!$A$3:$AR$22,6)</f>
        <v>114789.633333333</v>
      </c>
      <c r="S9" s="30" t="n">
        <f aca="false">HLOOKUP($B9,[4]PGT_Flows!$Q$41:$BY$52,3)</f>
        <v>2389107.22222222</v>
      </c>
      <c r="T9" s="30"/>
      <c r="U9" s="30" t="n">
        <f aca="false">HLOOKUP($B9,[4]PGT_Flows!$Q$41:$BY$52,7)+HLOOKUP($B9,[4]PGT_Flows!$Q$41:$BY$52,8)+HLOOKUP($B9,[4]PGT_Flows!$Q$41:$BY$52,9)+HLOOKUP($B9,[4]PGT_Flows!$Q$41:$BY$52,11)</f>
        <v>219262.287581699</v>
      </c>
      <c r="V9" s="30"/>
      <c r="W9" s="30" t="n">
        <f aca="false">HLOOKUP($B9,'[4]Monthly Averages'!$A$3:$AR$22,3)-HLOOKUP($B9,'[4]Monthly Averages'!$A$3:$AR$22,4)</f>
        <v>173704.3</v>
      </c>
      <c r="X9" s="30" t="n">
        <f aca="false">HLOOKUP($B9,[4]PGT_Flows!$Q$41:$BY$52,2)+HLOOKUP($B9,[4]PGT_Flows!$Q$41:$BY$52,5)+HLOOKUP($B9,[4]PGT_Flows!$Q$41:$BY$52,6)</f>
        <v>73152.8104575163</v>
      </c>
      <c r="Y9" s="30"/>
      <c r="Z9" s="30"/>
      <c r="AA9" s="30"/>
      <c r="AB9" s="30"/>
      <c r="AC9" s="30"/>
      <c r="AD9" s="345" t="n">
        <f aca="false">HLOOKUP($B9,[4]PGT_Flows!$Q$41:$BY$52,4)</f>
        <v>1831606.66666667</v>
      </c>
      <c r="AE9" s="270"/>
    </row>
    <row r="10" customFormat="false" ht="11.25" hidden="true" customHeight="false" outlineLevel="0" collapsed="false">
      <c r="A10" s="283" t="n">
        <f aca="false">B11-B10</f>
        <v>31</v>
      </c>
      <c r="B10" s="295" t="n">
        <f aca="false">DATE(YEAR(B11),MONTH(B11)-1,1)</f>
        <v>35704</v>
      </c>
      <c r="C10" s="346" t="n">
        <f aca="false">HLOOKUP($B10,'[4]Monthly Averages'!$A$3:$AR$22,2)</f>
        <v>980636.1875</v>
      </c>
      <c r="D10" s="35" t="n">
        <f aca="false">+C10-F10</f>
        <v>369849.34375</v>
      </c>
      <c r="E10" s="35"/>
      <c r="F10" s="35" t="n">
        <f aca="false">HLOOKUP($B10,'[4]Monthly Averages'!$A$3:$AR$22,5)</f>
        <v>610786.84375</v>
      </c>
      <c r="G10" s="35" t="n">
        <f aca="false">+F10-J10-I10</f>
        <v>455344.572580645</v>
      </c>
      <c r="H10" s="35"/>
      <c r="I10" s="33" t="n">
        <f aca="false">HLOOKUP($B10,'[4]Monthly Averages'!$A$3:$AR$22,13)/A10</f>
        <v>-20884.3225806452</v>
      </c>
      <c r="J10" s="35" t="n">
        <f aca="false">HLOOKUP($B10,'[4]Monthly Averages'!$A$3:$AR$22,7)</f>
        <v>176326.59375</v>
      </c>
      <c r="K10" s="35"/>
      <c r="L10" s="35"/>
      <c r="M10" s="35"/>
      <c r="N10" s="35" t="n">
        <f aca="false">HLOOKUP($B10,'[4]Monthly Averages'!$A$3:$AR$22,3)-HLOOKUP($B10,'[4]Monthly Averages'!$A$3:$AR$22,4)</f>
        <v>272898.6875</v>
      </c>
      <c r="O10" s="35" t="n">
        <f aca="false">HLOOKUP($B10,'[4]Monthly Averages'!$A$3:$AR$22,10)</f>
        <v>444942.46875</v>
      </c>
      <c r="P10" s="35" t="n">
        <f aca="false">+O10-R10</f>
        <v>284645.71875</v>
      </c>
      <c r="Q10" s="35"/>
      <c r="R10" s="347" t="n">
        <f aca="false">HLOOKUP($B10,'[4]Monthly Averages'!$A$3:$AR$22,6)</f>
        <v>160296.75</v>
      </c>
      <c r="S10" s="35" t="n">
        <f aca="false">HLOOKUP($B10,[4]PGT_Flows!$Q$41:$BY$52,3)</f>
        <v>2445632.63757116</v>
      </c>
      <c r="T10" s="35"/>
      <c r="U10" s="35" t="n">
        <f aca="false">HLOOKUP($B10,[4]PGT_Flows!$Q$41:$BY$52,7)+HLOOKUP($B10,[4]PGT_Flows!$Q$41:$BY$52,8)+HLOOKUP($B10,[4]PGT_Flows!$Q$41:$BY$52,9)+HLOOKUP($B10,[4]PGT_Flows!$Q$41:$BY$52,11)</f>
        <v>225474.968651864</v>
      </c>
      <c r="V10" s="35"/>
      <c r="W10" s="35" t="n">
        <f aca="false">HLOOKUP($B10,'[4]Monthly Averages'!$A$3:$AR$22,3)-HLOOKUP($B10,'[4]Monthly Averages'!$A$3:$AR$22,4)</f>
        <v>272898.6875</v>
      </c>
      <c r="X10" s="35" t="n">
        <f aca="false">HLOOKUP($B10,[4]PGT_Flows!$Q$41:$BY$52,2)+HLOOKUP($B10,[4]PGT_Flows!$Q$41:$BY$52,5)+HLOOKUP($B10,[4]PGT_Flows!$Q$41:$BY$52,6)</f>
        <v>52305.4712207464</v>
      </c>
      <c r="Y10" s="35"/>
      <c r="Z10" s="35"/>
      <c r="AA10" s="35"/>
      <c r="AB10" s="35"/>
      <c r="AC10" s="35"/>
      <c r="AD10" s="347" t="n">
        <f aca="false">HLOOKUP($B10,[4]PGT_Flows!$Q$41:$BY$52,4)</f>
        <v>1810501.07526882</v>
      </c>
      <c r="AE10" s="270"/>
    </row>
    <row r="11" customFormat="false" ht="11.25" hidden="true" customHeight="false" outlineLevel="0" collapsed="false">
      <c r="A11" s="283" t="n">
        <f aca="false">B12-B11</f>
        <v>30</v>
      </c>
      <c r="B11" s="291" t="n">
        <f aca="false">DATE(YEAR(B12),MONTH(B12)-1,1)</f>
        <v>35735</v>
      </c>
      <c r="C11" s="331" t="n">
        <f aca="false">HLOOKUP($B11,'[4]Monthly Averages'!$A$3:$AR$22,2)</f>
        <v>1004988.24242424</v>
      </c>
      <c r="D11" s="30" t="n">
        <f aca="false">+C11-F11</f>
        <v>445510.848484849</v>
      </c>
      <c r="E11" s="30"/>
      <c r="F11" s="30" t="n">
        <f aca="false">HLOOKUP($B11,'[4]Monthly Averages'!$A$3:$AR$22,5)</f>
        <v>559477.393939394</v>
      </c>
      <c r="G11" s="30" t="n">
        <f aca="false">+F11-J11-I11</f>
        <v>517401.803030303</v>
      </c>
      <c r="H11" s="30"/>
      <c r="I11" s="28" t="n">
        <f aca="false">HLOOKUP($B11,'[4]Monthly Averages'!$A$3:$AR$22,13)/A11</f>
        <v>-26027.1666666667</v>
      </c>
      <c r="J11" s="30" t="n">
        <f aca="false">HLOOKUP($B11,'[4]Monthly Averages'!$A$3:$AR$22,7)</f>
        <v>68102.7575757576</v>
      </c>
      <c r="K11" s="30"/>
      <c r="L11" s="30"/>
      <c r="M11" s="30"/>
      <c r="N11" s="30" t="n">
        <f aca="false">HLOOKUP($B11,'[4]Monthly Averages'!$A$3:$AR$22,3)-HLOOKUP($B11,'[4]Monthly Averages'!$A$3:$AR$22,4)</f>
        <v>345729.909090909</v>
      </c>
      <c r="O11" s="30" t="n">
        <f aca="false">HLOOKUP($B11,'[4]Monthly Averages'!$A$3:$AR$22,10)</f>
        <v>365711.545454545</v>
      </c>
      <c r="P11" s="30" t="n">
        <f aca="false">+O11-R11</f>
        <v>325113.363636364</v>
      </c>
      <c r="Q11" s="30"/>
      <c r="R11" s="345" t="n">
        <f aca="false">HLOOKUP($B11,'[4]Monthly Averages'!$A$3:$AR$22,6)</f>
        <v>40598.1818181818</v>
      </c>
      <c r="S11" s="30" t="n">
        <f aca="false">HLOOKUP($B11,[4]PGT_Flows!$Q$41:$BY$52,3)</f>
        <v>2543997.88823912</v>
      </c>
      <c r="T11" s="30"/>
      <c r="U11" s="30" t="n">
        <f aca="false">HLOOKUP($B11,[4]PGT_Flows!$Q$41:$BY$52,7)+HLOOKUP($B11,[4]PGT_Flows!$Q$41:$BY$52,8)+HLOOKUP($B11,[4]PGT_Flows!$Q$41:$BY$52,9)+HLOOKUP($B11,[4]PGT_Flows!$Q$41:$BY$52,11)</f>
        <v>224088.568553535</v>
      </c>
      <c r="V11" s="30"/>
      <c r="W11" s="30" t="n">
        <f aca="false">HLOOKUP($B11,'[4]Monthly Averages'!$A$3:$AR$22,3)-HLOOKUP($B11,'[4]Monthly Averages'!$A$3:$AR$22,4)</f>
        <v>345729.909090909</v>
      </c>
      <c r="X11" s="30" t="n">
        <f aca="false">HLOOKUP($B11,[4]PGT_Flows!$Q$41:$BY$52,2)+HLOOKUP($B11,[4]PGT_Flows!$Q$41:$BY$52,5)+HLOOKUP($B11,[4]PGT_Flows!$Q$41:$BY$52,6)</f>
        <v>126126.510721248</v>
      </c>
      <c r="Y11" s="30"/>
      <c r="Z11" s="30"/>
      <c r="AA11" s="30"/>
      <c r="AB11" s="30"/>
      <c r="AC11" s="30"/>
      <c r="AD11" s="345" t="n">
        <f aca="false">HLOOKUP($B11,[4]PGT_Flows!$Q$41:$BY$52,4)</f>
        <v>1742842.33268356</v>
      </c>
      <c r="AE11" s="270"/>
    </row>
    <row r="12" customFormat="false" ht="11.25" hidden="true" customHeight="false" outlineLevel="0" collapsed="false">
      <c r="A12" s="283" t="n">
        <f aca="false">B13-B12</f>
        <v>31</v>
      </c>
      <c r="B12" s="291" t="n">
        <f aca="false">DATE(YEAR(B13),MONTH(B13)-1,1)</f>
        <v>35765</v>
      </c>
      <c r="C12" s="331" t="n">
        <f aca="false">HLOOKUP($B12,'[4]Monthly Averages'!$A$3:$AR$22,2)</f>
        <v>1007149.38709677</v>
      </c>
      <c r="D12" s="30" t="n">
        <f aca="false">+C12-F12</f>
        <v>556769.032258065</v>
      </c>
      <c r="E12" s="30"/>
      <c r="F12" s="30" t="n">
        <f aca="false">HLOOKUP($B12,'[4]Monthly Averages'!$A$3:$AR$22,5)</f>
        <v>450380.35483871</v>
      </c>
      <c r="G12" s="30" t="n">
        <f aca="false">+F12-J12-I12</f>
        <v>638746</v>
      </c>
      <c r="H12" s="30"/>
      <c r="I12" s="28" t="n">
        <f aca="false">HLOOKUP($B12,'[4]Monthly Averages'!$A$3:$AR$22,13)/A12</f>
        <v>-52936.8387096774</v>
      </c>
      <c r="J12" s="30" t="n">
        <f aca="false">HLOOKUP($B12,'[4]Monthly Averages'!$A$3:$AR$22,7)</f>
        <v>-135428.806451613</v>
      </c>
      <c r="K12" s="30"/>
      <c r="L12" s="30"/>
      <c r="M12" s="30"/>
      <c r="N12" s="30" t="n">
        <f aca="false">HLOOKUP($B12,'[4]Monthly Averages'!$A$3:$AR$22,3)-HLOOKUP($B12,'[4]Monthly Averages'!$A$3:$AR$22,4)</f>
        <v>457701.032258065</v>
      </c>
      <c r="O12" s="30" t="n">
        <f aca="false">HLOOKUP($B12,'[4]Monthly Averages'!$A$3:$AR$22,10)</f>
        <v>249539.096774194</v>
      </c>
      <c r="P12" s="30" t="n">
        <f aca="false">+O12-R12</f>
        <v>395887.032258065</v>
      </c>
      <c r="Q12" s="30"/>
      <c r="R12" s="345" t="n">
        <f aca="false">HLOOKUP($B12,'[4]Monthly Averages'!$A$3:$AR$22,6)</f>
        <v>-146347.935483871</v>
      </c>
      <c r="S12" s="30" t="n">
        <f aca="false">HLOOKUP($B12,[4]PGT_Flows!$Q$41:$BY$52,3)</f>
        <v>2560668.91552655</v>
      </c>
      <c r="T12" s="30"/>
      <c r="U12" s="30" t="n">
        <f aca="false">HLOOKUP($B12,[4]PGT_Flows!$Q$41:$BY$52,7)+HLOOKUP($B12,[4]PGT_Flows!$Q$41:$BY$52,8)+HLOOKUP($B12,[4]PGT_Flows!$Q$41:$BY$52,9)+HLOOKUP($B12,[4]PGT_Flows!$Q$41:$BY$52,11)</f>
        <v>264559.526798042</v>
      </c>
      <c r="V12" s="30"/>
      <c r="W12" s="30" t="n">
        <f aca="false">HLOOKUP($B12,'[4]Monthly Averages'!$A$3:$AR$22,3)-HLOOKUP($B12,'[4]Monthly Averages'!$A$3:$AR$22,4)</f>
        <v>457701.032258065</v>
      </c>
      <c r="X12" s="30" t="n">
        <f aca="false">HLOOKUP($B12,[4]PGT_Flows!$Q$41:$BY$52,2)+HLOOKUP($B12,[4]PGT_Flows!$Q$41:$BY$52,5)+HLOOKUP($B12,[4]PGT_Flows!$Q$41:$BY$52,6)</f>
        <v>153296.692607004</v>
      </c>
      <c r="Y12" s="30"/>
      <c r="Z12" s="30"/>
      <c r="AA12" s="30"/>
      <c r="AB12" s="30"/>
      <c r="AC12" s="30"/>
      <c r="AD12" s="345" t="n">
        <f aca="false">HLOOKUP($B12,[4]PGT_Flows!$Q$41:$BY$52,4)</f>
        <v>1581043.08397138</v>
      </c>
      <c r="AE12" s="270"/>
    </row>
    <row r="13" customFormat="false" ht="11.25" hidden="true" customHeight="false" outlineLevel="0" collapsed="false">
      <c r="A13" s="283" t="n">
        <f aca="false">B14-B13</f>
        <v>31</v>
      </c>
      <c r="B13" s="291" t="n">
        <f aca="false">DATE(YEAR(B14),MONTH(B14)-1,1)</f>
        <v>35796</v>
      </c>
      <c r="C13" s="331" t="n">
        <f aca="false">HLOOKUP($B13,'[4]Monthly Averages'!$A$3:$AR$22,2)</f>
        <v>957008.193548387</v>
      </c>
      <c r="D13" s="30" t="n">
        <f aca="false">+C13-F13</f>
        <v>555040.419354839</v>
      </c>
      <c r="E13" s="30"/>
      <c r="F13" s="30" t="n">
        <f aca="false">HLOOKUP($B13,'[4]Monthly Averages'!$A$3:$AR$22,5)</f>
        <v>401967.774193548</v>
      </c>
      <c r="G13" s="30" t="n">
        <f aca="false">+F13-J13-I13</f>
        <v>659515.806451613</v>
      </c>
      <c r="H13" s="30"/>
      <c r="I13" s="28" t="n">
        <f aca="false">HLOOKUP($B13,'[4]Monthly Averages'!$A$3:$AR$22,13)/A13</f>
        <v>-32596.6774193548</v>
      </c>
      <c r="J13" s="30" t="n">
        <f aca="false">HLOOKUP($B13,'[4]Monthly Averages'!$A$3:$AR$22,7)</f>
        <v>-224951.35483871</v>
      </c>
      <c r="K13" s="30"/>
      <c r="L13" s="30"/>
      <c r="M13" s="30"/>
      <c r="N13" s="30" t="n">
        <f aca="false">HLOOKUP($B13,'[4]Monthly Averages'!$A$3:$AR$22,3)-HLOOKUP($B13,'[4]Monthly Averages'!$A$3:$AR$22,4)</f>
        <v>471251.290322581</v>
      </c>
      <c r="O13" s="30" t="n">
        <f aca="false">HLOOKUP($B13,'[4]Monthly Averages'!$A$3:$AR$22,10)</f>
        <v>142643.741935484</v>
      </c>
      <c r="P13" s="30" t="n">
        <f aca="false">+O13-R13</f>
        <v>354388.161290323</v>
      </c>
      <c r="Q13" s="30"/>
      <c r="R13" s="345" t="n">
        <f aca="false">HLOOKUP($B13,'[4]Monthly Averages'!$A$3:$AR$22,6)</f>
        <v>-211744.419354839</v>
      </c>
      <c r="S13" s="30" t="n">
        <f aca="false">HLOOKUP($B13,[4]PGT_Flows!$Q$41:$BY$52,3)</f>
        <v>2552613.06042885</v>
      </c>
      <c r="T13" s="30"/>
      <c r="U13" s="30" t="n">
        <f aca="false">HLOOKUP($B13,[4]PGT_Flows!$Q$41:$BY$52,7)+HLOOKUP($B13,[4]PGT_Flows!$Q$41:$BY$52,8)+HLOOKUP($B13,[4]PGT_Flows!$Q$41:$BY$52,9)+HLOOKUP($B13,[4]PGT_Flows!$Q$41:$BY$52,11)</f>
        <v>250230.239577438</v>
      </c>
      <c r="V13" s="30"/>
      <c r="W13" s="30" t="n">
        <f aca="false">HLOOKUP($B13,'[4]Monthly Averages'!$A$3:$AR$22,3)-HLOOKUP($B13,'[4]Monthly Averages'!$A$3:$AR$22,4)</f>
        <v>471251.290322581</v>
      </c>
      <c r="X13" s="30" t="n">
        <f aca="false">HLOOKUP($B13,[4]PGT_Flows!$Q$41:$BY$52,2)+HLOOKUP($B13,[4]PGT_Flows!$Q$41:$BY$52,5)+HLOOKUP($B13,[4]PGT_Flows!$Q$41:$BY$52,6)</f>
        <v>143798.056970383</v>
      </c>
      <c r="Y13" s="30"/>
      <c r="Z13" s="30"/>
      <c r="AA13" s="30"/>
      <c r="AB13" s="30"/>
      <c r="AC13" s="30"/>
      <c r="AD13" s="345" t="n">
        <f aca="false">HLOOKUP($B13,[4]PGT_Flows!$Q$41:$BY$52,4)</f>
        <v>1566282.9340376</v>
      </c>
      <c r="AE13" s="270"/>
    </row>
    <row r="14" customFormat="false" ht="11.25" hidden="true" customHeight="false" outlineLevel="0" collapsed="false">
      <c r="A14" s="283" t="n">
        <f aca="false">B15-B14</f>
        <v>28</v>
      </c>
      <c r="B14" s="291" t="n">
        <f aca="false">DATE(YEAR(B15),MONTH(B15)-1,1)</f>
        <v>35827</v>
      </c>
      <c r="C14" s="331" t="n">
        <f aca="false">HLOOKUP($B14,'[4]Monthly Averages'!$A$3:$AR$22,2)</f>
        <v>1032232.14285714</v>
      </c>
      <c r="D14" s="30" t="n">
        <f aca="false">+C14-F14</f>
        <v>480184.285714286</v>
      </c>
      <c r="E14" s="30"/>
      <c r="F14" s="30" t="n">
        <f aca="false">HLOOKUP($B14,'[4]Monthly Averages'!$A$3:$AR$22,5)</f>
        <v>552047.857142857</v>
      </c>
      <c r="G14" s="30" t="n">
        <f aca="false">+F14-J14-I14</f>
        <v>540138.75</v>
      </c>
      <c r="H14" s="30"/>
      <c r="I14" s="28" t="n">
        <f aca="false">HLOOKUP($B14,'[4]Monthly Averages'!$A$3:$AR$22,13)/A14</f>
        <v>-92782.8571428571</v>
      </c>
      <c r="J14" s="30" t="n">
        <f aca="false">HLOOKUP($B14,'[4]Monthly Averages'!$A$3:$AR$22,7)</f>
        <v>104691.964285714</v>
      </c>
      <c r="K14" s="30"/>
      <c r="L14" s="30"/>
      <c r="M14" s="30"/>
      <c r="N14" s="30" t="n">
        <f aca="false">HLOOKUP($B14,'[4]Monthly Averages'!$A$3:$AR$22,3)-HLOOKUP($B14,'[4]Monthly Averages'!$A$3:$AR$22,4)</f>
        <v>387419</v>
      </c>
      <c r="O14" s="30" t="n">
        <f aca="false">HLOOKUP($B14,'[4]Monthly Averages'!$A$3:$AR$22,10)</f>
        <v>452341.785714286</v>
      </c>
      <c r="P14" s="30" t="n">
        <f aca="false">+O14-R14</f>
        <v>363222.178571429</v>
      </c>
      <c r="Q14" s="30"/>
      <c r="R14" s="345" t="n">
        <f aca="false">HLOOKUP($B14,'[4]Monthly Averages'!$A$3:$AR$22,6)</f>
        <v>89119.6071428571</v>
      </c>
      <c r="S14" s="30" t="n">
        <f aca="false">HLOOKUP($B14,[4]PGT_Flows!$Q$41:$BY$52,3)</f>
        <v>2575142.26538569</v>
      </c>
      <c r="T14" s="30"/>
      <c r="U14" s="30" t="n">
        <f aca="false">HLOOKUP($B14,[4]PGT_Flows!$Q$41:$BY$52,7)+HLOOKUP($B14,[4]PGT_Flows!$Q$41:$BY$52,8)+HLOOKUP($B14,[4]PGT_Flows!$Q$41:$BY$52,9)+HLOOKUP($B14,[4]PGT_Flows!$Q$41:$BY$52,11)</f>
        <v>242938.8053467</v>
      </c>
      <c r="V14" s="30"/>
      <c r="W14" s="30" t="n">
        <f aca="false">HLOOKUP($B14,'[4]Monthly Averages'!$A$3:$AR$22,3)-HLOOKUP($B14,'[4]Monthly Averages'!$A$3:$AR$22,4)</f>
        <v>387419</v>
      </c>
      <c r="X14" s="30" t="n">
        <f aca="false">HLOOKUP($B14,[4]PGT_Flows!$Q$41:$BY$52,2)+HLOOKUP($B14,[4]PGT_Flows!$Q$41:$BY$52,5)+HLOOKUP($B14,[4]PGT_Flows!$Q$41:$BY$52,6)</f>
        <v>119886.800334169</v>
      </c>
      <c r="Y14" s="30"/>
      <c r="Z14" s="30"/>
      <c r="AA14" s="30"/>
      <c r="AB14" s="30"/>
      <c r="AC14" s="30"/>
      <c r="AD14" s="345" t="n">
        <f aca="false">HLOOKUP($B14,[4]PGT_Flows!$Q$41:$BY$52,4)</f>
        <v>1714796.679198</v>
      </c>
      <c r="AE14" s="270"/>
    </row>
    <row r="15" customFormat="false" ht="11.25" hidden="true" customHeight="false" outlineLevel="0" collapsed="false">
      <c r="A15" s="283" t="n">
        <f aca="false">B16-B15</f>
        <v>31</v>
      </c>
      <c r="B15" s="295" t="n">
        <f aca="false">DATE(YEAR(B16),MONTH(B16)-1,1)</f>
        <v>35855</v>
      </c>
      <c r="C15" s="346" t="n">
        <f aca="false">HLOOKUP($B15,'[4]Monthly Averages'!$A$3:$AR$22,2)</f>
        <v>987495.78125</v>
      </c>
      <c r="D15" s="35" t="n">
        <f aca="false">+C15-F15</f>
        <v>458685.90625</v>
      </c>
      <c r="E15" s="35"/>
      <c r="F15" s="35" t="n">
        <f aca="false">HLOOKUP($B15,'[4]Monthly Averages'!$A$3:$AR$22,5)</f>
        <v>528809.875</v>
      </c>
      <c r="G15" s="35" t="n">
        <f aca="false">+F15-J15-I15</f>
        <v>531248.192540323</v>
      </c>
      <c r="H15" s="35"/>
      <c r="I15" s="33" t="n">
        <f aca="false">HLOOKUP($B15,'[4]Monthly Averages'!$A$3:$AR$22,13)/A15</f>
        <v>-132820.161290323</v>
      </c>
      <c r="J15" s="35" t="n">
        <f aca="false">HLOOKUP($B15,'[4]Monthly Averages'!$A$3:$AR$22,7)</f>
        <v>130381.84375</v>
      </c>
      <c r="K15" s="35"/>
      <c r="L15" s="35"/>
      <c r="M15" s="35"/>
      <c r="N15" s="35" t="n">
        <f aca="false">HLOOKUP($B15,'[4]Monthly Averages'!$A$3:$AR$22,3)-HLOOKUP($B15,'[4]Monthly Averages'!$A$3:$AR$22,4)</f>
        <v>313294.09375</v>
      </c>
      <c r="O15" s="35" t="n">
        <f aca="false">HLOOKUP($B15,'[4]Monthly Averages'!$A$3:$AR$22,10)</f>
        <v>435132.1875</v>
      </c>
      <c r="P15" s="35" t="n">
        <f aca="false">+O15-R15</f>
        <v>310117.125</v>
      </c>
      <c r="Q15" s="35"/>
      <c r="R15" s="347" t="n">
        <f aca="false">HLOOKUP($B15,'[4]Monthly Averages'!$A$3:$AR$22,6)</f>
        <v>125015.0625</v>
      </c>
      <c r="S15" s="35" t="n">
        <f aca="false">HLOOKUP($B15,[4]PGT_Flows!$Q$41:$BY$52,3)</f>
        <v>2589499.02534113</v>
      </c>
      <c r="T15" s="35"/>
      <c r="U15" s="35" t="n">
        <f aca="false">HLOOKUP($B15,[4]PGT_Flows!$Q$41:$BY$52,7)+HLOOKUP($B15,[4]PGT_Flows!$Q$41:$BY$52,8)+HLOOKUP($B15,[4]PGT_Flows!$Q$41:$BY$52,9)+HLOOKUP($B15,[4]PGT_Flows!$Q$41:$BY$52,11)</f>
        <v>235483.116393133</v>
      </c>
      <c r="V15" s="35"/>
      <c r="W15" s="35" t="n">
        <f aca="false">HLOOKUP($B15,'[4]Monthly Averages'!$A$3:$AR$22,3)-HLOOKUP($B15,'[4]Monthly Averages'!$A$3:$AR$22,4)</f>
        <v>313294.09375</v>
      </c>
      <c r="X15" s="35" t="n">
        <f aca="false">HLOOKUP($B15,[4]PGT_Flows!$Q$41:$BY$52,2)+HLOOKUP($B15,[4]PGT_Flows!$Q$41:$BY$52,5)+HLOOKUP($B15,[4]PGT_Flows!$Q$41:$BY$52,6)</f>
        <v>115821.668867509</v>
      </c>
      <c r="Y15" s="35"/>
      <c r="Z15" s="35"/>
      <c r="AA15" s="35"/>
      <c r="AB15" s="35"/>
      <c r="AC15" s="35"/>
      <c r="AD15" s="347" t="n">
        <f aca="false">HLOOKUP($B15,[4]PGT_Flows!$Q$41:$BY$52,4)</f>
        <v>1814070.83569138</v>
      </c>
      <c r="AE15" s="270"/>
    </row>
    <row r="16" customFormat="false" ht="11.25" hidden="true" customHeight="false" outlineLevel="0" collapsed="false">
      <c r="A16" s="283" t="n">
        <f aca="false">B17-B16</f>
        <v>30</v>
      </c>
      <c r="B16" s="291" t="n">
        <f aca="false">DATE(YEAR(B17),MONTH(B17)-1,1)</f>
        <v>35886</v>
      </c>
      <c r="C16" s="331" t="n">
        <f aca="false">HLOOKUP($B16,'[4]Monthly Averages'!$A$3:$AR$22,2)</f>
        <v>970074.133333333</v>
      </c>
      <c r="D16" s="30" t="n">
        <f aca="false">+C16-F16</f>
        <v>396740</v>
      </c>
      <c r="E16" s="30"/>
      <c r="F16" s="30" t="n">
        <f aca="false">HLOOKUP($B16,'[4]Monthly Averages'!$A$3:$AR$22,5)</f>
        <v>573334.133333333</v>
      </c>
      <c r="G16" s="30" t="n">
        <f aca="false">+F16-J16-I16</f>
        <v>476660.733333333</v>
      </c>
      <c r="H16" s="30"/>
      <c r="I16" s="28" t="n">
        <f aca="false">HLOOKUP($B16,'[4]Monthly Averages'!$A$3:$AR$22,13)/A16</f>
        <v>-24389.0333333333</v>
      </c>
      <c r="J16" s="30" t="n">
        <f aca="false">HLOOKUP($B16,'[4]Monthly Averages'!$A$3:$AR$22,7)</f>
        <v>121062.433333333</v>
      </c>
      <c r="K16" s="30"/>
      <c r="L16" s="30"/>
      <c r="M16" s="30"/>
      <c r="N16" s="30" t="n">
        <f aca="false">HLOOKUP($B16,'[4]Monthly Averages'!$A$3:$AR$22,3)-HLOOKUP($B16,'[4]Monthly Averages'!$A$3:$AR$22,4)</f>
        <v>283290.3</v>
      </c>
      <c r="O16" s="30" t="n">
        <f aca="false">HLOOKUP($B16,'[4]Monthly Averages'!$A$3:$AR$22,10)</f>
        <v>415932.866666667</v>
      </c>
      <c r="P16" s="30" t="n">
        <f aca="false">+O16-R16</f>
        <v>284890.633333333</v>
      </c>
      <c r="Q16" s="30"/>
      <c r="R16" s="345" t="n">
        <f aca="false">HLOOKUP($B16,'[4]Monthly Averages'!$A$3:$AR$22,6)</f>
        <v>131042.233333333</v>
      </c>
      <c r="S16" s="30" t="n">
        <f aca="false">HLOOKUP($B16,[4]PGT_Flows!$Q$41:$BY$52,3)</f>
        <v>2526886.25730994</v>
      </c>
      <c r="T16" s="30"/>
      <c r="U16" s="30" t="n">
        <f aca="false">HLOOKUP($B16,[4]PGT_Flows!$Q$41:$BY$52,7)+HLOOKUP($B16,[4]PGT_Flows!$Q$41:$BY$52,8)+HLOOKUP($B16,[4]PGT_Flows!$Q$41:$BY$52,9)+HLOOKUP($B16,[4]PGT_Flows!$Q$41:$BY$52,11)</f>
        <v>223829.012345679</v>
      </c>
      <c r="V16" s="30"/>
      <c r="W16" s="30" t="n">
        <f aca="false">HLOOKUP($B16,'[4]Monthly Averages'!$A$3:$AR$22,3)-HLOOKUP($B16,'[4]Monthly Averages'!$A$3:$AR$22,4)</f>
        <v>283290.3</v>
      </c>
      <c r="X16" s="30" t="n">
        <f aca="false">HLOOKUP($B16,[4]PGT_Flows!$Q$41:$BY$52,2)+HLOOKUP($B16,[4]PGT_Flows!$Q$41:$BY$52,5)+HLOOKUP($B16,[4]PGT_Flows!$Q$41:$BY$52,6)</f>
        <v>109982.521117609</v>
      </c>
      <c r="Y16" s="30"/>
      <c r="Z16" s="30"/>
      <c r="AA16" s="30"/>
      <c r="AB16" s="30"/>
      <c r="AC16" s="30"/>
      <c r="AD16" s="345" t="n">
        <f aca="false">HLOOKUP($B16,[4]PGT_Flows!$Q$41:$BY$52,4)</f>
        <v>1805805.75048733</v>
      </c>
      <c r="AE16" s="270"/>
    </row>
    <row r="17" customFormat="false" ht="11.25" hidden="true" customHeight="false" outlineLevel="0" collapsed="false">
      <c r="A17" s="283" t="n">
        <f aca="false">B18-B17</f>
        <v>31</v>
      </c>
      <c r="B17" s="291" t="n">
        <f aca="false">DATE(YEAR(B18),MONTH(B18)-1,1)</f>
        <v>35916</v>
      </c>
      <c r="C17" s="331" t="n">
        <f aca="false">HLOOKUP($B17,'[4]Monthly Averages'!$A$3:$AR$22,2)</f>
        <v>938892.625</v>
      </c>
      <c r="D17" s="30" t="n">
        <f aca="false">+C17-F17</f>
        <v>295545.90625</v>
      </c>
      <c r="E17" s="30"/>
      <c r="F17" s="30" t="n">
        <f aca="false">HLOOKUP($B17,'[4]Monthly Averages'!$A$3:$AR$22,5)</f>
        <v>643346.71875</v>
      </c>
      <c r="G17" s="30" t="n">
        <f aca="false">+F17-J17-I17</f>
        <v>400997.944556452</v>
      </c>
      <c r="H17" s="30"/>
      <c r="I17" s="28" t="n">
        <f aca="false">HLOOKUP($B17,'[4]Monthly Averages'!$A$3:$AR$22,13)/A17</f>
        <v>100420.774193548</v>
      </c>
      <c r="J17" s="30" t="n">
        <f aca="false">HLOOKUP($B17,'[4]Monthly Averages'!$A$3:$AR$22,7)</f>
        <v>141928</v>
      </c>
      <c r="K17" s="30"/>
      <c r="L17" s="30"/>
      <c r="M17" s="30"/>
      <c r="N17" s="30" t="n">
        <f aca="false">HLOOKUP($B17,'[4]Monthly Averages'!$A$3:$AR$22,3)-HLOOKUP($B17,'[4]Monthly Averages'!$A$3:$AR$22,4)</f>
        <v>329347.1875</v>
      </c>
      <c r="O17" s="30" t="n">
        <f aca="false">HLOOKUP($B17,'[4]Monthly Averages'!$A$3:$AR$22,10)</f>
        <v>471558.75</v>
      </c>
      <c r="P17" s="30" t="n">
        <f aca="false">+O17-R17</f>
        <v>242190.71875</v>
      </c>
      <c r="Q17" s="30"/>
      <c r="R17" s="345" t="n">
        <f aca="false">HLOOKUP($B17,'[4]Monthly Averages'!$A$3:$AR$22,6)</f>
        <v>229368.03125</v>
      </c>
      <c r="S17" s="30" t="n">
        <f aca="false">HLOOKUP($B17,[4]PGT_Flows!$Q$41:$BY$52,3)</f>
        <v>2380697.76142866</v>
      </c>
      <c r="T17" s="30"/>
      <c r="U17" s="30" t="n">
        <f aca="false">HLOOKUP($B17,[4]PGT_Flows!$Q$41:$BY$52,7)+HLOOKUP($B17,[4]PGT_Flows!$Q$41:$BY$52,8)+HLOOKUP($B17,[4]PGT_Flows!$Q$41:$BY$52,9)+HLOOKUP($B17,[4]PGT_Flows!$Q$41:$BY$52,11)</f>
        <v>193522.764407567</v>
      </c>
      <c r="V17" s="30"/>
      <c r="W17" s="30" t="n">
        <f aca="false">HLOOKUP($B17,'[4]Monthly Averages'!$A$3:$AR$22,3)-HLOOKUP($B17,'[4]Monthly Averages'!$A$3:$AR$22,4)</f>
        <v>329347.1875</v>
      </c>
      <c r="X17" s="30" t="n">
        <f aca="false">HLOOKUP($B17,[4]PGT_Flows!$Q$41:$BY$52,2)+HLOOKUP($B17,[4]PGT_Flows!$Q$41:$BY$52,5)+HLOOKUP($B17,[4]PGT_Flows!$Q$41:$BY$52,6)</f>
        <v>74296.0447714268</v>
      </c>
      <c r="Y17" s="30"/>
      <c r="Z17" s="30"/>
      <c r="AA17" s="30"/>
      <c r="AB17" s="30"/>
      <c r="AC17" s="30"/>
      <c r="AD17" s="345" t="n">
        <f aca="false">HLOOKUP($B17,[4]PGT_Flows!$Q$41:$BY$52,4)</f>
        <v>1736943.24970131</v>
      </c>
      <c r="AE17" s="270"/>
    </row>
    <row r="18" customFormat="false" ht="11.25" hidden="true" customHeight="false" outlineLevel="0" collapsed="false">
      <c r="A18" s="283" t="n">
        <f aca="false">B19-B18</f>
        <v>30</v>
      </c>
      <c r="B18" s="291" t="n">
        <f aca="false">DATE(YEAR(B19),MONTH(B19)-1,1)</f>
        <v>35947</v>
      </c>
      <c r="C18" s="331" t="n">
        <f aca="false">HLOOKUP($B18,'[4]Monthly Averages'!$A$3:$AR$22,2)</f>
        <v>925639.533333333</v>
      </c>
      <c r="D18" s="30" t="n">
        <f aca="false">+C18-F18</f>
        <v>256696.8</v>
      </c>
      <c r="E18" s="30"/>
      <c r="F18" s="30" t="n">
        <f aca="false">HLOOKUP($B18,'[4]Monthly Averages'!$A$3:$AR$22,5)</f>
        <v>668942.733333333</v>
      </c>
      <c r="G18" s="30" t="n">
        <f aca="false">+F18-J18-I18</f>
        <v>401115.466666667</v>
      </c>
      <c r="H18" s="30"/>
      <c r="I18" s="28" t="n">
        <f aca="false">HLOOKUP($B18,'[4]Monthly Averages'!$A$3:$AR$22,13)/A18</f>
        <v>132196.733333333</v>
      </c>
      <c r="J18" s="30" t="n">
        <f aca="false">HLOOKUP($B18,'[4]Monthly Averages'!$A$3:$AR$22,7)</f>
        <v>135630.533333333</v>
      </c>
      <c r="K18" s="30"/>
      <c r="L18" s="30"/>
      <c r="M18" s="30"/>
      <c r="N18" s="30" t="n">
        <f aca="false">HLOOKUP($B18,'[4]Monthly Averages'!$A$3:$AR$22,3)-HLOOKUP($B18,'[4]Monthly Averages'!$A$3:$AR$22,4)</f>
        <v>304621.8</v>
      </c>
      <c r="O18" s="30" t="n">
        <f aca="false">HLOOKUP($B18,'[4]Monthly Averages'!$A$3:$AR$22,10)</f>
        <v>449592.866666667</v>
      </c>
      <c r="P18" s="30" t="n">
        <f aca="false">+O18-R18</f>
        <v>223820.233333333</v>
      </c>
      <c r="Q18" s="30"/>
      <c r="R18" s="345" t="n">
        <f aca="false">HLOOKUP($B18,'[4]Monthly Averages'!$A$3:$AR$22,6)</f>
        <v>225772.633333333</v>
      </c>
      <c r="S18" s="30" t="n">
        <f aca="false">HLOOKUP($B18,[4]PGT_Flows!$Q$41:$BY$52,3)</f>
        <v>2416840.82360571</v>
      </c>
      <c r="T18" s="30"/>
      <c r="U18" s="30" t="n">
        <f aca="false">HLOOKUP($B18,[4]PGT_Flows!$Q$41:$BY$52,7)+HLOOKUP($B18,[4]PGT_Flows!$Q$41:$BY$52,8)+HLOOKUP($B18,[4]PGT_Flows!$Q$41:$BY$52,9)+HLOOKUP($B18,[4]PGT_Flows!$Q$41:$BY$52,11)</f>
        <v>213449.605459101</v>
      </c>
      <c r="V18" s="30"/>
      <c r="W18" s="30" t="n">
        <f aca="false">HLOOKUP($B18,'[4]Monthly Averages'!$A$3:$AR$22,3)-HLOOKUP($B18,'[4]Monthly Averages'!$A$3:$AR$22,4)</f>
        <v>304621.8</v>
      </c>
      <c r="X18" s="30" t="n">
        <f aca="false">HLOOKUP($B18,[4]PGT_Flows!$Q$41:$BY$52,2)+HLOOKUP($B18,[4]PGT_Flows!$Q$41:$BY$52,5)+HLOOKUP($B18,[4]PGT_Flows!$Q$41:$BY$52,6)</f>
        <v>64159.4682230869</v>
      </c>
      <c r="Y18" s="30"/>
      <c r="Z18" s="30"/>
      <c r="AA18" s="30"/>
      <c r="AB18" s="30"/>
      <c r="AC18" s="30"/>
      <c r="AD18" s="345" t="n">
        <f aca="false">HLOOKUP($B18,[4]PGT_Flows!$Q$41:$BY$52,4)</f>
        <v>1805338.0998703</v>
      </c>
      <c r="AE18" s="270"/>
    </row>
    <row r="19" customFormat="false" ht="11.25" hidden="true" customHeight="false" outlineLevel="0" collapsed="false">
      <c r="A19" s="283" t="n">
        <f aca="false">B20-B19</f>
        <v>31</v>
      </c>
      <c r="B19" s="291" t="n">
        <f aca="false">DATE(YEAR(B20),MONTH(B20)-1,1)</f>
        <v>35977</v>
      </c>
      <c r="C19" s="331" t="n">
        <f aca="false">HLOOKUP($B19,'[4]Monthly Averages'!$A$3:$AR$22,2)</f>
        <v>886099.363636364</v>
      </c>
      <c r="D19" s="30" t="n">
        <f aca="false">+C19-F19</f>
        <v>238402.757575758</v>
      </c>
      <c r="E19" s="30"/>
      <c r="F19" s="30" t="n">
        <f aca="false">HLOOKUP($B19,'[4]Monthly Averages'!$A$3:$AR$22,5)</f>
        <v>647696.606060606</v>
      </c>
      <c r="G19" s="30" t="n">
        <f aca="false">+F19-J19-I19</f>
        <v>428289.272727273</v>
      </c>
      <c r="H19" s="30"/>
      <c r="I19" s="28" t="n">
        <f aca="false">HLOOKUP($B19,'[4]Monthly Averages'!$A$3:$AR$22,13)/A19</f>
        <v>52448</v>
      </c>
      <c r="J19" s="30" t="n">
        <f aca="false">HLOOKUP($B19,'[4]Monthly Averages'!$A$3:$AR$22,7)</f>
        <v>166959.333333333</v>
      </c>
      <c r="K19" s="30"/>
      <c r="L19" s="30"/>
      <c r="M19" s="30"/>
      <c r="N19" s="30" t="n">
        <f aca="false">HLOOKUP($B19,'[4]Monthly Averages'!$A$3:$AR$22,3)-HLOOKUP($B19,'[4]Monthly Averages'!$A$3:$AR$22,4)</f>
        <v>221776.787878788</v>
      </c>
      <c r="O19" s="30" t="n">
        <f aca="false">HLOOKUP($B19,'[4]Monthly Averages'!$A$3:$AR$22,10)</f>
        <v>386520.727272727</v>
      </c>
      <c r="P19" s="30" t="n">
        <f aca="false">+O19-R19</f>
        <v>211549.212121212</v>
      </c>
      <c r="Q19" s="30"/>
      <c r="R19" s="345" t="n">
        <f aca="false">HLOOKUP($B19,'[4]Monthly Averages'!$A$3:$AR$22,6)</f>
        <v>174971.515151515</v>
      </c>
      <c r="S19" s="30" t="n">
        <f aca="false">HLOOKUP($B19,[4]PGT_Flows!$Q$41:$BY$52,3)</f>
        <v>2394254.85757404</v>
      </c>
      <c r="T19" s="30"/>
      <c r="U19" s="30" t="n">
        <f aca="false">HLOOKUP($B19,[4]PGT_Flows!$Q$41:$BY$52,7)+HLOOKUP($B19,[4]PGT_Flows!$Q$41:$BY$52,8)+HLOOKUP($B19,[4]PGT_Flows!$Q$41:$BY$52,9)+HLOOKUP($B19,[4]PGT_Flows!$Q$41:$BY$52,11)</f>
        <v>206016.294676554</v>
      </c>
      <c r="V19" s="30"/>
      <c r="W19" s="30" t="n">
        <f aca="false">HLOOKUP($B19,'[4]Monthly Averages'!$A$3:$AR$22,3)-HLOOKUP($B19,'[4]Monthly Averages'!$A$3:$AR$22,4)</f>
        <v>221776.787878788</v>
      </c>
      <c r="X19" s="30" t="n">
        <f aca="false">HLOOKUP($B19,[4]PGT_Flows!$Q$41:$BY$52,2)+HLOOKUP($B19,[4]PGT_Flows!$Q$41:$BY$52,5)+HLOOKUP($B19,[4]PGT_Flows!$Q$41:$BY$52,6)</f>
        <v>96718.5436710055</v>
      </c>
      <c r="Y19" s="30"/>
      <c r="Z19" s="30"/>
      <c r="AA19" s="30"/>
      <c r="AB19" s="30"/>
      <c r="AC19" s="30"/>
      <c r="AD19" s="345" t="n">
        <f aca="false">HLOOKUP($B19,[4]PGT_Flows!$Q$41:$BY$52,4)</f>
        <v>1801836.32019116</v>
      </c>
      <c r="AE19" s="270"/>
    </row>
    <row r="20" customFormat="false" ht="11.25" hidden="true" customHeight="false" outlineLevel="0" collapsed="false">
      <c r="A20" s="283" t="n">
        <f aca="false">B21-B20</f>
        <v>31</v>
      </c>
      <c r="B20" s="291" t="n">
        <f aca="false">DATE(YEAR(B21),MONTH(B21)-1,1)</f>
        <v>36008</v>
      </c>
      <c r="C20" s="331" t="n">
        <f aca="false">HLOOKUP($B20,'[4]Monthly Averages'!$A$3:$AR$22,2)</f>
        <v>925050.3125</v>
      </c>
      <c r="D20" s="30" t="n">
        <f aca="false">+C20-F20</f>
        <v>299797.09375</v>
      </c>
      <c r="E20" s="30"/>
      <c r="F20" s="30" t="n">
        <f aca="false">HLOOKUP($B20,'[4]Monthly Averages'!$A$3:$AR$22,5)</f>
        <v>625253.21875</v>
      </c>
      <c r="G20" s="30" t="n">
        <f aca="false">+F20-J20-I20</f>
        <v>490093.602822581</v>
      </c>
      <c r="H20" s="30"/>
      <c r="I20" s="28" t="n">
        <f aca="false">HLOOKUP($B20,'[4]Monthly Averages'!$A$3:$AR$22,13)/A20</f>
        <v>119016.709677419</v>
      </c>
      <c r="J20" s="30" t="n">
        <f aca="false">HLOOKUP($B20,'[4]Monthly Averages'!$A$3:$AR$22,7)</f>
        <v>16142.90625</v>
      </c>
      <c r="K20" s="30"/>
      <c r="L20" s="30"/>
      <c r="M20" s="30"/>
      <c r="N20" s="30" t="n">
        <f aca="false">HLOOKUP($B20,'[4]Monthly Averages'!$A$3:$AR$22,3)-HLOOKUP($B20,'[4]Monthly Averages'!$A$3:$AR$22,4)</f>
        <v>226540.71875</v>
      </c>
      <c r="O20" s="30" t="n">
        <f aca="false">HLOOKUP($B20,'[4]Monthly Averages'!$A$3:$AR$22,10)</f>
        <v>232428.78125</v>
      </c>
      <c r="P20" s="30" t="n">
        <f aca="false">+O20-R20</f>
        <v>233552.84375</v>
      </c>
      <c r="Q20" s="30"/>
      <c r="R20" s="345" t="n">
        <f aca="false">HLOOKUP($B20,'[4]Monthly Averages'!$A$3:$AR$22,6)</f>
        <v>-1124.0625</v>
      </c>
      <c r="S20" s="30" t="n">
        <f aca="false">HLOOKUP($B20,[4]PGT_Flows!$Q$41:$BY$52,3)</f>
        <v>2391858.83166698</v>
      </c>
      <c r="T20" s="30"/>
      <c r="U20" s="30" t="n">
        <f aca="false">HLOOKUP($B20,[4]PGT_Flows!$Q$41:$BY$52,7)+HLOOKUP($B20,[4]PGT_Flows!$Q$41:$BY$52,8)+HLOOKUP($B20,[4]PGT_Flows!$Q$41:$BY$52,9)+HLOOKUP($B20,[4]PGT_Flows!$Q$41:$BY$52,11)</f>
        <v>212583.398538954</v>
      </c>
      <c r="V20" s="30"/>
      <c r="W20" s="30" t="n">
        <f aca="false">HLOOKUP($B20,'[4]Monthly Averages'!$A$3:$AR$22,3)-HLOOKUP($B20,'[4]Monthly Averages'!$A$3:$AR$22,4)</f>
        <v>226540.71875</v>
      </c>
      <c r="X20" s="30" t="n">
        <f aca="false">HLOOKUP($B20,[4]PGT_Flows!$Q$41:$BY$52,2)+HLOOKUP($B20,[4]PGT_Flows!$Q$41:$BY$52,5)+HLOOKUP($B20,[4]PGT_Flows!$Q$41:$BY$52,6)</f>
        <v>97956.4861975728</v>
      </c>
      <c r="Y20" s="30"/>
      <c r="Z20" s="30"/>
      <c r="AA20" s="30"/>
      <c r="AB20" s="30"/>
      <c r="AC20" s="30"/>
      <c r="AD20" s="345" t="n">
        <f aca="false">HLOOKUP($B20,[4]PGT_Flows!$Q$41:$BY$52,4)</f>
        <v>1773045.80896686</v>
      </c>
      <c r="AE20" s="270"/>
    </row>
    <row r="21" customFormat="false" ht="11.25" hidden="true" customHeight="false" outlineLevel="0" collapsed="false">
      <c r="A21" s="283" t="n">
        <f aca="false">B22-B21</f>
        <v>30</v>
      </c>
      <c r="B21" s="291" t="n">
        <f aca="false">DATE(YEAR(B22),MONTH(B22)-1,1)</f>
        <v>36039</v>
      </c>
      <c r="C21" s="331" t="n">
        <f aca="false">HLOOKUP($B21,'[4]Monthly Averages'!$A$3:$AR$22,2)</f>
        <v>931878.84375</v>
      </c>
      <c r="D21" s="30" t="n">
        <f aca="false">+C21-F21</f>
        <v>307064.75</v>
      </c>
      <c r="E21" s="30"/>
      <c r="F21" s="30" t="n">
        <f aca="false">HLOOKUP($B21,'[4]Monthly Averages'!$A$3:$AR$22,5)</f>
        <v>624814.09375</v>
      </c>
      <c r="G21" s="30" t="n">
        <f aca="false">+F21-J21-I21</f>
        <v>476675.897916667</v>
      </c>
      <c r="H21" s="30"/>
      <c r="I21" s="28" t="n">
        <f aca="false">HLOOKUP($B21,'[4]Monthly Averages'!$A$3:$AR$22,13)/A21</f>
        <v>63215.6333333333</v>
      </c>
      <c r="J21" s="30" t="n">
        <f aca="false">HLOOKUP($B21,'[4]Monthly Averages'!$A$3:$AR$22,7)</f>
        <v>84922.5625</v>
      </c>
      <c r="K21" s="30"/>
      <c r="L21" s="30"/>
      <c r="M21" s="30"/>
      <c r="N21" s="30" t="n">
        <f aca="false">HLOOKUP($B21,'[4]Monthly Averages'!$A$3:$AR$22,3)-HLOOKUP($B21,'[4]Monthly Averages'!$A$3:$AR$22,4)</f>
        <v>230539.8125</v>
      </c>
      <c r="O21" s="30" t="n">
        <f aca="false">HLOOKUP($B21,'[4]Monthly Averages'!$A$3:$AR$22,10)</f>
        <v>297621.875</v>
      </c>
      <c r="P21" s="30" t="n">
        <f aca="false">+O21-R21</f>
        <v>251823.34375</v>
      </c>
      <c r="Q21" s="30"/>
      <c r="R21" s="345" t="n">
        <f aca="false">HLOOKUP($B21,'[4]Monthly Averages'!$A$3:$AR$22,6)</f>
        <v>45798.53125</v>
      </c>
      <c r="S21" s="30" t="n">
        <f aca="false">HLOOKUP($B21,[4]PGT_Flows!$Q$41:$BY$52,3)</f>
        <v>2450273.21660182</v>
      </c>
      <c r="T21" s="30"/>
      <c r="U21" s="30" t="n">
        <f aca="false">HLOOKUP($B21,[4]PGT_Flows!$Q$41:$BY$52,7)+HLOOKUP($B21,[4]PGT_Flows!$Q$41:$BY$52,8)+HLOOKUP($B21,[4]PGT_Flows!$Q$41:$BY$52,9)+HLOOKUP($B21,[4]PGT_Flows!$Q$41:$BY$52,11)</f>
        <v>222569.07284785</v>
      </c>
      <c r="V21" s="30"/>
      <c r="W21" s="30" t="n">
        <f aca="false">HLOOKUP($B21,'[4]Monthly Averages'!$A$3:$AR$22,3)-HLOOKUP($B21,'[4]Monthly Averages'!$A$3:$AR$22,4)</f>
        <v>230539.8125</v>
      </c>
      <c r="X21" s="30" t="n">
        <f aca="false">HLOOKUP($B21,[4]PGT_Flows!$Q$41:$BY$52,2)+HLOOKUP($B21,[4]PGT_Flows!$Q$41:$BY$52,5)+HLOOKUP($B21,[4]PGT_Flows!$Q$41:$BY$52,6)</f>
        <v>84071.6601815824</v>
      </c>
      <c r="Y21" s="30"/>
      <c r="Z21" s="30"/>
      <c r="AA21" s="30"/>
      <c r="AB21" s="30"/>
      <c r="AC21" s="30"/>
      <c r="AD21" s="345" t="n">
        <f aca="false">HLOOKUP($B21,[4]PGT_Flows!$Q$41:$BY$52,4)</f>
        <v>1828484.30609598</v>
      </c>
      <c r="AE21" s="270"/>
    </row>
    <row r="22" customFormat="false" ht="11.25" hidden="true" customHeight="false" outlineLevel="0" collapsed="false">
      <c r="A22" s="283" t="n">
        <f aca="false">B23-B22</f>
        <v>31</v>
      </c>
      <c r="B22" s="295" t="n">
        <f aca="false">DATE(YEAR(B23),MONTH(B23)-1,1)</f>
        <v>36069</v>
      </c>
      <c r="C22" s="346" t="n">
        <f aca="false">HLOOKUP($B22,'[4]Monthly Averages'!$A$3:$AR$22,2)</f>
        <v>880903.35483871</v>
      </c>
      <c r="D22" s="35" t="n">
        <f aca="false">+C22-F22</f>
        <v>453703</v>
      </c>
      <c r="E22" s="35"/>
      <c r="F22" s="35" t="n">
        <f aca="false">HLOOKUP($B22,'[4]Monthly Averages'!$A$3:$AR$22,5)</f>
        <v>427200.35483871</v>
      </c>
      <c r="G22" s="35" t="n">
        <f aca="false">+F22-J22-I22</f>
        <v>524644.193548387</v>
      </c>
      <c r="H22" s="35"/>
      <c r="I22" s="33" t="n">
        <f aca="false">HLOOKUP($B22,'[4]Monthly Averages'!$A$3:$AR$22,13)/A22</f>
        <v>-31183.8387096774</v>
      </c>
      <c r="J22" s="35" t="n">
        <f aca="false">HLOOKUP($B22,'[4]Monthly Averages'!$A$3:$AR$22,7)</f>
        <v>-66260</v>
      </c>
      <c r="K22" s="35"/>
      <c r="L22" s="35"/>
      <c r="M22" s="35"/>
      <c r="N22" s="35" t="n">
        <f aca="false">HLOOKUP($B22,'[4]Monthly Averages'!$A$3:$AR$22,3)-HLOOKUP($B22,'[4]Monthly Averages'!$A$3:$AR$22,4)</f>
        <v>187740</v>
      </c>
      <c r="O22" s="35" t="n">
        <f aca="false">HLOOKUP($B22,'[4]Monthly Averages'!$A$3:$AR$22,10)</f>
        <v>66473.3870967742</v>
      </c>
      <c r="P22" s="35" t="n">
        <f aca="false">+O22-R22</f>
        <v>282826.032258065</v>
      </c>
      <c r="Q22" s="35"/>
      <c r="R22" s="347" t="n">
        <f aca="false">HLOOKUP($B22,'[4]Monthly Averages'!$A$3:$AR$22,6)</f>
        <v>-216352.64516129</v>
      </c>
      <c r="S22" s="35" t="n">
        <f aca="false">HLOOKUP($B22,[4]PGT_Flows!$Q$41:$BY$52,3)</f>
        <v>2363559.13978495</v>
      </c>
      <c r="T22" s="35"/>
      <c r="U22" s="35" t="n">
        <f aca="false">HLOOKUP($B22,[4]PGT_Flows!$Q$41:$BY$52,7)+HLOOKUP($B22,[4]PGT_Flows!$Q$41:$BY$52,8)+HLOOKUP($B22,[4]PGT_Flows!$Q$41:$BY$52,9)+HLOOKUP($B22,[4]PGT_Flows!$Q$41:$BY$52,11)</f>
        <v>226776.932734959</v>
      </c>
      <c r="V22" s="35"/>
      <c r="W22" s="35" t="n">
        <f aca="false">HLOOKUP($B22,'[4]Monthly Averages'!$A$3:$AR$22,3)-HLOOKUP($B22,'[4]Monthly Averages'!$A$3:$AR$22,4)</f>
        <v>187740</v>
      </c>
      <c r="X22" s="35" t="n">
        <f aca="false">HLOOKUP($B22,[4]PGT_Flows!$Q$41:$BY$52,2)+HLOOKUP($B22,[4]PGT_Flows!$Q$41:$BY$52,5)+HLOOKUP($B22,[4]PGT_Flows!$Q$41:$BY$52,6)</f>
        <v>104689.649751619</v>
      </c>
      <c r="Y22" s="35"/>
      <c r="Z22" s="35"/>
      <c r="AA22" s="35"/>
      <c r="AB22" s="35"/>
      <c r="AC22" s="35"/>
      <c r="AD22" s="347" t="n">
        <f aca="false">HLOOKUP($B22,[4]PGT_Flows!$Q$41:$BY$52,4)</f>
        <v>1752867.00622524</v>
      </c>
      <c r="AE22" s="270"/>
    </row>
    <row r="23" customFormat="false" ht="11.25" hidden="true" customHeight="false" outlineLevel="0" collapsed="false">
      <c r="A23" s="283" t="n">
        <f aca="false">B24-B23</f>
        <v>30</v>
      </c>
      <c r="B23" s="291" t="n">
        <f aca="false">DATE(YEAR(B24),MONTH(B24)-1,1)</f>
        <v>36100</v>
      </c>
      <c r="C23" s="331" t="n">
        <f aca="false">HLOOKUP($B23,'[4]Monthly Averages'!$A$3:$AR$22,2)</f>
        <v>927775</v>
      </c>
      <c r="D23" s="30" t="n">
        <f aca="false">+C23-F23</f>
        <v>527779.433333333</v>
      </c>
      <c r="E23" s="30"/>
      <c r="F23" s="30" t="n">
        <f aca="false">HLOOKUP($B23,'[4]Monthly Averages'!$A$3:$AR$22,5)</f>
        <v>399995.566666667</v>
      </c>
      <c r="G23" s="30" t="n">
        <f aca="false">+F23-J23-I23</f>
        <v>624301.4</v>
      </c>
      <c r="H23" s="30"/>
      <c r="I23" s="28" t="n">
        <f aca="false">HLOOKUP($B23,'[4]Monthly Averages'!$A$3:$AR$22,13)/A23</f>
        <v>-8147.4</v>
      </c>
      <c r="J23" s="30" t="n">
        <f aca="false">HLOOKUP($B23,'[4]Monthly Averages'!$A$3:$AR$22,7)</f>
        <v>-216158.433333333</v>
      </c>
      <c r="K23" s="30"/>
      <c r="L23" s="30"/>
      <c r="M23" s="30"/>
      <c r="N23" s="30" t="n">
        <f aca="false">HLOOKUP($B23,'[4]Monthly Averages'!$A$3:$AR$22,3)-HLOOKUP($B23,'[4]Monthly Averages'!$A$3:$AR$22,4)</f>
        <v>246007.5</v>
      </c>
      <c r="O23" s="30" t="n">
        <f aca="false">HLOOKUP($B23,'[4]Monthly Averages'!$A$3:$AR$22,10)</f>
        <v>-31561.9333333333</v>
      </c>
      <c r="P23" s="30" t="n">
        <f aca="false">+O23-R23</f>
        <v>346780.266666667</v>
      </c>
      <c r="Q23" s="30"/>
      <c r="R23" s="345" t="n">
        <f aca="false">HLOOKUP($B23,'[4]Monthly Averages'!$A$3:$AR$22,6)</f>
        <v>-378342.2</v>
      </c>
      <c r="S23" s="30" t="n">
        <f aca="false">HLOOKUP($B23,[4]PGT_Flows!$Q$41:$BY$52,3)</f>
        <v>2474275.22697795</v>
      </c>
      <c r="T23" s="30"/>
      <c r="U23" s="30" t="n">
        <f aca="false">HLOOKUP($B23,[4]PGT_Flows!$Q$41:$BY$52,7)+HLOOKUP($B23,[4]PGT_Flows!$Q$41:$BY$52,8)+HLOOKUP($B23,[4]PGT_Flows!$Q$41:$BY$52,9)+HLOOKUP($B23,[4]PGT_Flows!$Q$41:$BY$52,11)</f>
        <v>252862.743190661</v>
      </c>
      <c r="V23" s="30"/>
      <c r="W23" s="30" t="n">
        <f aca="false">HLOOKUP($B23,'[4]Monthly Averages'!$A$3:$AR$22,3)-HLOOKUP($B23,'[4]Monthly Averages'!$A$3:$AR$22,4)</f>
        <v>246007.5</v>
      </c>
      <c r="X23" s="30" t="n">
        <f aca="false">HLOOKUP($B23,[4]PGT_Flows!$Q$41:$BY$52,2)+HLOOKUP($B23,[4]PGT_Flows!$Q$41:$BY$52,5)+HLOOKUP($B23,[4]PGT_Flows!$Q$41:$BY$52,6)</f>
        <v>142928.891050584</v>
      </c>
      <c r="Y23" s="30"/>
      <c r="Z23" s="30"/>
      <c r="AA23" s="30"/>
      <c r="AB23" s="30"/>
      <c r="AC23" s="30"/>
      <c r="AD23" s="345" t="n">
        <f aca="false">HLOOKUP($B23,[4]PGT_Flows!$Q$41:$BY$52,4)</f>
        <v>1719766.18028534</v>
      </c>
      <c r="AE23" s="270"/>
    </row>
    <row r="24" customFormat="false" ht="11.25" hidden="true" customHeight="false" outlineLevel="0" collapsed="false">
      <c r="A24" s="283" t="n">
        <f aca="false">B25-B24</f>
        <v>31</v>
      </c>
      <c r="B24" s="291" t="n">
        <f aca="false">DATE(YEAR(B25),MONTH(B25)-1,1)</f>
        <v>36130</v>
      </c>
      <c r="C24" s="331" t="n">
        <f aca="false">HLOOKUP($B24,'[4]Monthly Averages'!$A$3:$AR$22,2)</f>
        <v>765766.387096774</v>
      </c>
      <c r="D24" s="30" t="n">
        <f aca="false">+C24-F24</f>
        <v>599094.387096774</v>
      </c>
      <c r="E24" s="30"/>
      <c r="F24" s="30" t="n">
        <f aca="false">HLOOKUP($B24,'[4]Monthly Averages'!$A$3:$AR$22,5)</f>
        <v>166672</v>
      </c>
      <c r="G24" s="30" t="n">
        <f aca="false">+F24-J24-I24</f>
        <v>631059.193548387</v>
      </c>
      <c r="H24" s="30"/>
      <c r="I24" s="28" t="n">
        <f aca="false">HLOOKUP($B24,'[4]Monthly Averages'!$A$3:$AR$22,13)/A24</f>
        <v>-110657.838709677</v>
      </c>
      <c r="J24" s="30" t="n">
        <f aca="false">HLOOKUP($B24,'[4]Monthly Averages'!$A$3:$AR$22,7)</f>
        <v>-353729.35483871</v>
      </c>
      <c r="K24" s="30"/>
      <c r="L24" s="30"/>
      <c r="M24" s="30"/>
      <c r="N24" s="30" t="n">
        <f aca="false">HLOOKUP($B24,'[4]Monthly Averages'!$A$3:$AR$22,3)-HLOOKUP($B24,'[4]Monthly Averages'!$A$3:$AR$22,4)</f>
        <v>342272.838709677</v>
      </c>
      <c r="O24" s="30" t="n">
        <f aca="false">HLOOKUP($B24,'[4]Monthly Averages'!$A$3:$AR$22,10)</f>
        <v>-75467.4193548387</v>
      </c>
      <c r="P24" s="30" t="n">
        <f aca="false">+O24-R24</f>
        <v>396961.806451613</v>
      </c>
      <c r="Q24" s="30"/>
      <c r="R24" s="345" t="n">
        <f aca="false">HLOOKUP($B24,'[4]Monthly Averages'!$A$3:$AR$22,6)</f>
        <v>-472429.225806452</v>
      </c>
      <c r="S24" s="30" t="n">
        <f aca="false">HLOOKUP($B24,[4]PGT_Flows!$Q$41:$BY$52,3)</f>
        <v>2537112.18149868</v>
      </c>
      <c r="T24" s="30"/>
      <c r="U24" s="30" t="n">
        <f aca="false">HLOOKUP($B24,[4]PGT_Flows!$Q$41:$BY$52,7)+HLOOKUP($B24,[4]PGT_Flows!$Q$41:$BY$52,8)+HLOOKUP($B24,[4]PGT_Flows!$Q$41:$BY$52,9)+HLOOKUP($B24,[4]PGT_Flows!$Q$41:$BY$52,11)</f>
        <v>247352.736287185</v>
      </c>
      <c r="V24" s="30"/>
      <c r="W24" s="30" t="n">
        <f aca="false">HLOOKUP($B24,'[4]Monthly Averages'!$A$3:$AR$22,3)-HLOOKUP($B24,'[4]Monthly Averages'!$A$3:$AR$22,4)</f>
        <v>342272.838709677</v>
      </c>
      <c r="X24" s="30" t="n">
        <f aca="false">HLOOKUP($B24,[4]PGT_Flows!$Q$41:$BY$52,2)+HLOOKUP($B24,[4]PGT_Flows!$Q$41:$BY$52,5)+HLOOKUP($B24,[4]PGT_Flows!$Q$41:$BY$52,6)</f>
        <v>162002.259319694</v>
      </c>
      <c r="Y24" s="30"/>
      <c r="Z24" s="30"/>
      <c r="AA24" s="30"/>
      <c r="AB24" s="30"/>
      <c r="AC24" s="30"/>
      <c r="AD24" s="345" t="n">
        <f aca="false">HLOOKUP($B24,[4]PGT_Flows!$Q$41:$BY$52,4)</f>
        <v>1636545.24915276</v>
      </c>
      <c r="AE24" s="270"/>
    </row>
    <row r="25" customFormat="false" ht="11.25" hidden="true" customHeight="false" outlineLevel="0" collapsed="false">
      <c r="A25" s="283" t="n">
        <f aca="false">B26-B25</f>
        <v>31</v>
      </c>
      <c r="B25" s="291" t="n">
        <f aca="false">DATE(YEAR(B26),MONTH(B26)-1,1)</f>
        <v>36161</v>
      </c>
      <c r="C25" s="331" t="n">
        <f aca="false">HLOOKUP($B25,'[4]Monthly Averages'!$A$3:$AR$22,2)</f>
        <v>813650.612903226</v>
      </c>
      <c r="D25" s="30" t="n">
        <f aca="false">+C25-F25</f>
        <v>603624.548387097</v>
      </c>
      <c r="E25" s="30"/>
      <c r="F25" s="30" t="n">
        <f aca="false">HLOOKUP($B25,'[4]Monthly Averages'!$A$3:$AR$22,5)</f>
        <v>210026.064516129</v>
      </c>
      <c r="G25" s="30" t="n">
        <f aca="false">+F25-J25-I25</f>
        <v>583010.451612903</v>
      </c>
      <c r="H25" s="30"/>
      <c r="I25" s="28" t="n">
        <f aca="false">HLOOKUP($B25,'[4]Monthly Averages'!$A$3:$AR$22,13)/A25</f>
        <v>-42607.5161290323</v>
      </c>
      <c r="J25" s="30" t="n">
        <f aca="false">HLOOKUP($B25,'[4]Monthly Averages'!$A$3:$AR$22,7)</f>
        <v>-330376.870967742</v>
      </c>
      <c r="K25" s="30"/>
      <c r="L25" s="30"/>
      <c r="M25" s="30"/>
      <c r="N25" s="30" t="n">
        <f aca="false">HLOOKUP($B25,'[4]Monthly Averages'!$A$3:$AR$22,3)-HLOOKUP($B25,'[4]Monthly Averages'!$A$3:$AR$22,4)</f>
        <v>403910.032258065</v>
      </c>
      <c r="O25" s="30" t="n">
        <f aca="false">HLOOKUP($B25,'[4]Monthly Averages'!$A$3:$AR$22,10)</f>
        <v>-8146.77419354839</v>
      </c>
      <c r="P25" s="30" t="n">
        <f aca="false">+O25-R25</f>
        <v>382750.161290323</v>
      </c>
      <c r="Q25" s="30"/>
      <c r="R25" s="345" t="n">
        <f aca="false">HLOOKUP($B25,'[4]Monthly Averages'!$A$3:$AR$22,6)</f>
        <v>-390896.935483871</v>
      </c>
      <c r="S25" s="30" t="n">
        <f aca="false">HLOOKUP($B25,[4]PGT_Flows!$Q$41:$BY$52,3)</f>
        <v>2459105.67188581</v>
      </c>
      <c r="T25" s="30"/>
      <c r="U25" s="30" t="n">
        <f aca="false">HLOOKUP($B25,[4]PGT_Flows!$Q$41:$BY$52,7)+HLOOKUP($B25,[4]PGT_Flows!$Q$41:$BY$52,8)+HLOOKUP($B25,[4]PGT_Flows!$Q$41:$BY$52,9)+HLOOKUP($B25,[4]PGT_Flows!$Q$41:$BY$52,11)</f>
        <v>258678.802741621</v>
      </c>
      <c r="V25" s="30"/>
      <c r="W25" s="30" t="n">
        <f aca="false">HLOOKUP($B25,'[4]Monthly Averages'!$A$3:$AR$22,3)-HLOOKUP($B25,'[4]Monthly Averages'!$A$3:$AR$22,4)</f>
        <v>403910.032258065</v>
      </c>
      <c r="X25" s="30" t="n">
        <f aca="false">HLOOKUP($B25,[4]PGT_Flows!$Q$41:$BY$52,2)+HLOOKUP($B25,[4]PGT_Flows!$Q$41:$BY$52,5)+HLOOKUP($B25,[4]PGT_Flows!$Q$41:$BY$52,6)</f>
        <v>120234.829906307</v>
      </c>
      <c r="Y25" s="30"/>
      <c r="Z25" s="30"/>
      <c r="AA25" s="30"/>
      <c r="AB25" s="30"/>
      <c r="AC25" s="30"/>
      <c r="AD25" s="345" t="n">
        <f aca="false">HLOOKUP($B25,[4]PGT_Flows!$Q$41:$BY$52,4)</f>
        <v>1567568.88637364</v>
      </c>
      <c r="AE25" s="270"/>
    </row>
    <row r="26" customFormat="false" ht="11.25" hidden="true" customHeight="false" outlineLevel="0" collapsed="false">
      <c r="A26" s="283" t="n">
        <f aca="false">B27-B26</f>
        <v>28</v>
      </c>
      <c r="B26" s="291" t="n">
        <f aca="false">DATE(YEAR(B27),MONTH(B27)-1,1)</f>
        <v>36192</v>
      </c>
      <c r="C26" s="331" t="n">
        <f aca="false">HLOOKUP($B26,'[4]Monthly Averages'!$A$3:$AR$22,2)</f>
        <v>884025.678571429</v>
      </c>
      <c r="D26" s="30" t="n">
        <f aca="false">+C26-F26</f>
        <v>607702.857142857</v>
      </c>
      <c r="E26" s="30"/>
      <c r="F26" s="30" t="n">
        <f aca="false">HLOOKUP($B26,'[4]Monthly Averages'!$A$3:$AR$22,5)</f>
        <v>276322.821428571</v>
      </c>
      <c r="G26" s="30" t="n">
        <f aca="false">+F26-J26-I26</f>
        <v>576795.535714286</v>
      </c>
      <c r="H26" s="30"/>
      <c r="I26" s="28" t="n">
        <f aca="false">HLOOKUP($B26,'[4]Monthly Averages'!$A$3:$AR$22,13)/A26</f>
        <v>-92883.8214285714</v>
      </c>
      <c r="J26" s="30" t="n">
        <f aca="false">HLOOKUP($B26,'[4]Monthly Averages'!$A$3:$AR$22,7)</f>
        <v>-207588.892857143</v>
      </c>
      <c r="K26" s="30"/>
      <c r="L26" s="30"/>
      <c r="M26" s="30"/>
      <c r="N26" s="30" t="n">
        <f aca="false">HLOOKUP($B26,'[4]Monthly Averages'!$A$3:$AR$22,3)-HLOOKUP($B26,'[4]Monthly Averages'!$A$3:$AR$22,4)</f>
        <v>294421.892857143</v>
      </c>
      <c r="O26" s="30" t="n">
        <f aca="false">HLOOKUP($B26,'[4]Monthly Averages'!$A$3:$AR$22,10)</f>
        <v>-5000.57142857143</v>
      </c>
      <c r="P26" s="30" t="n">
        <f aca="false">+O26-R26</f>
        <v>378415.107142857</v>
      </c>
      <c r="Q26" s="30"/>
      <c r="R26" s="345" t="n">
        <f aca="false">HLOOKUP($B26,'[4]Monthly Averages'!$A$3:$AR$22,6)</f>
        <v>-383415.678571429</v>
      </c>
      <c r="S26" s="30" t="n">
        <f aca="false">HLOOKUP($B26,[4]PGT_Flows!$Q$41:$BY$52,3)</f>
        <v>2358355.64605959</v>
      </c>
      <c r="T26" s="30"/>
      <c r="U26" s="30" t="n">
        <f aca="false">HLOOKUP($B26,[4]PGT_Flows!$Q$41:$BY$52,7)+HLOOKUP($B26,[4]PGT_Flows!$Q$41:$BY$52,8)+HLOOKUP($B26,[4]PGT_Flows!$Q$41:$BY$52,9)+HLOOKUP($B26,[4]PGT_Flows!$Q$41:$BY$52,11)</f>
        <v>238007.76246171</v>
      </c>
      <c r="V26" s="30"/>
      <c r="W26" s="30" t="n">
        <f aca="false">HLOOKUP($B26,'[4]Monthly Averages'!$A$3:$AR$22,3)-HLOOKUP($B26,'[4]Monthly Averages'!$A$3:$AR$22,4)</f>
        <v>294421.892857143</v>
      </c>
      <c r="X26" s="30" t="n">
        <f aca="false">HLOOKUP($B26,[4]PGT_Flows!$Q$41:$BY$52,2)+HLOOKUP($B26,[4]PGT_Flows!$Q$41:$BY$52,5)+HLOOKUP($B26,[4]PGT_Flows!$Q$41:$BY$52,6)</f>
        <v>107061.577554999</v>
      </c>
      <c r="Y26" s="30"/>
      <c r="Z26" s="30"/>
      <c r="AA26" s="30"/>
      <c r="AB26" s="30"/>
      <c r="AC26" s="30"/>
      <c r="AD26" s="345" t="n">
        <f aca="false">HLOOKUP($B26,[4]PGT_Flows!$Q$41:$BY$52,4)</f>
        <v>1613300.78668894</v>
      </c>
      <c r="AE26" s="270"/>
    </row>
    <row r="27" customFormat="false" ht="11.25" hidden="true" customHeight="false" outlineLevel="0" collapsed="false">
      <c r="A27" s="283" t="n">
        <f aca="false">B28-B27</f>
        <v>31</v>
      </c>
      <c r="B27" s="295" t="n">
        <f aca="false">DATE(YEAR(B28),MONTH(B28)-1,1)</f>
        <v>36220</v>
      </c>
      <c r="C27" s="346" t="n">
        <f aca="false">HLOOKUP($B27,'[4]Monthly Averages'!$A$3:$AR$22,2)</f>
        <v>946870.64516129</v>
      </c>
      <c r="D27" s="35" t="n">
        <f aca="false">+C27-F27</f>
        <v>530635.806451613</v>
      </c>
      <c r="E27" s="35"/>
      <c r="F27" s="35" t="n">
        <f aca="false">HLOOKUP($B27,'[4]Monthly Averages'!$A$3:$AR$22,5)</f>
        <v>416234.838709677</v>
      </c>
      <c r="G27" s="35" t="n">
        <f aca="false">+F27-J27-I27</f>
        <v>546329.806451613</v>
      </c>
      <c r="H27" s="35"/>
      <c r="I27" s="33" t="n">
        <f aca="false">HLOOKUP($B27,'[4]Monthly Averages'!$A$3:$AR$22,13)/A27</f>
        <v>-79221.4516129032</v>
      </c>
      <c r="J27" s="35" t="n">
        <f aca="false">HLOOKUP($B27,'[4]Monthly Averages'!$A$3:$AR$22,7)</f>
        <v>-50873.5161290323</v>
      </c>
      <c r="K27" s="35"/>
      <c r="L27" s="35"/>
      <c r="M27" s="35"/>
      <c r="N27" s="35" t="n">
        <f aca="false">HLOOKUP($B27,'[4]Monthly Averages'!$A$3:$AR$22,3)-HLOOKUP($B27,'[4]Monthly Averages'!$A$3:$AR$22,4)</f>
        <v>61864.1612903226</v>
      </c>
      <c r="O27" s="35" t="n">
        <f aca="false">HLOOKUP($B27,'[4]Monthly Averages'!$A$3:$AR$22,10)</f>
        <v>-40409.5161290323</v>
      </c>
      <c r="P27" s="35" t="n">
        <f aca="false">+O27-R27</f>
        <v>345053.35483871</v>
      </c>
      <c r="Q27" s="35"/>
      <c r="R27" s="347" t="n">
        <f aca="false">HLOOKUP($B27,'[4]Monthly Averages'!$A$3:$AR$22,6)</f>
        <v>-385462.870967742</v>
      </c>
      <c r="S27" s="35" t="n">
        <f aca="false">HLOOKUP($B27,[4]PGT_Flows!$Q$41:$BY$52,3)</f>
        <v>2084618.62745098</v>
      </c>
      <c r="T27" s="35"/>
      <c r="U27" s="35" t="n">
        <f aca="false">HLOOKUP($B27,[4]PGT_Flows!$Q$41:$BY$52,7)+HLOOKUP($B27,[4]PGT_Flows!$Q$41:$BY$52,8)+HLOOKUP($B27,[4]PGT_Flows!$Q$41:$BY$52,9)+HLOOKUP($B27,[4]PGT_Flows!$Q$41:$BY$52,11)</f>
        <v>232284.693232132</v>
      </c>
      <c r="V27" s="35"/>
      <c r="W27" s="35" t="n">
        <f aca="false">HLOOKUP($B27,'[4]Monthly Averages'!$A$3:$AR$22,3)-HLOOKUP($B27,'[4]Monthly Averages'!$A$3:$AR$22,4)</f>
        <v>61864.1612903226</v>
      </c>
      <c r="X27" s="35" t="n">
        <f aca="false">HLOOKUP($B27,[4]PGT_Flows!$Q$41:$BY$52,2)+HLOOKUP($B27,[4]PGT_Flows!$Q$41:$BY$52,5)+HLOOKUP($B27,[4]PGT_Flows!$Q$41:$BY$52,6)</f>
        <v>74788.7096774194</v>
      </c>
      <c r="Y27" s="35"/>
      <c r="Z27" s="35"/>
      <c r="AA27" s="35"/>
      <c r="AB27" s="35"/>
      <c r="AC27" s="35"/>
      <c r="AD27" s="347" t="n">
        <f aca="false">HLOOKUP($B27,[4]PGT_Flows!$Q$41:$BY$52,4)</f>
        <v>1640072.67552182</v>
      </c>
      <c r="AE27" s="270"/>
    </row>
    <row r="28" customFormat="false" ht="11.25" hidden="true" customHeight="false" outlineLevel="0" collapsed="false">
      <c r="A28" s="283" t="n">
        <f aca="false">B29-B28</f>
        <v>30</v>
      </c>
      <c r="B28" s="291" t="n">
        <f aca="false">DATE(YEAR(B29),MONTH(B29)-1,1)</f>
        <v>36251</v>
      </c>
      <c r="C28" s="331" t="n">
        <f aca="false">HLOOKUP($B28,'[4]Monthly Averages'!$A$3:$AR$22,2)</f>
        <v>940169.5</v>
      </c>
      <c r="D28" s="30" t="n">
        <f aca="false">+C28-F28</f>
        <v>432848.733333333</v>
      </c>
      <c r="E28" s="30"/>
      <c r="F28" s="30" t="n">
        <f aca="false">HLOOKUP($B28,'[4]Monthly Averages'!$A$3:$AR$22,5)</f>
        <v>507320.766666667</v>
      </c>
      <c r="G28" s="30" t="n">
        <f aca="false">+F28-J28-I28</f>
        <v>468218.2</v>
      </c>
      <c r="H28" s="30"/>
      <c r="I28" s="28" t="n">
        <f aca="false">HLOOKUP($B28,'[4]Monthly Averages'!$A$3:$AR$22,13)/A28</f>
        <v>-58532.8666666667</v>
      </c>
      <c r="J28" s="30" t="n">
        <f aca="false">HLOOKUP($B28,'[4]Monthly Averages'!$A$3:$AR$22,7)</f>
        <v>97635.4333333333</v>
      </c>
      <c r="K28" s="30"/>
      <c r="L28" s="30"/>
      <c r="M28" s="30"/>
      <c r="N28" s="30" t="n">
        <f aca="false">HLOOKUP($B28,'[4]Monthly Averages'!$A$3:$AR$22,3)-HLOOKUP($B28,'[4]Monthly Averages'!$A$3:$AR$22,4)</f>
        <v>64155.9333333333</v>
      </c>
      <c r="O28" s="30" t="n">
        <f aca="false">HLOOKUP($B28,'[4]Monthly Averages'!$A$3:$AR$22,10)</f>
        <v>119934.8</v>
      </c>
      <c r="P28" s="30" t="n">
        <f aca="false">+O28-R28</f>
        <v>296482.2</v>
      </c>
      <c r="Q28" s="30"/>
      <c r="R28" s="345" t="n">
        <f aca="false">HLOOKUP($B28,'[4]Monthly Averages'!$A$3:$AR$22,6)</f>
        <v>-176547.4</v>
      </c>
      <c r="S28" s="30" t="n">
        <f aca="false">HLOOKUP($B28,[4]PGT_Flows!$Q$41:$BY$52,3)</f>
        <v>2228513.82352941</v>
      </c>
      <c r="T28" s="30"/>
      <c r="U28" s="30" t="n">
        <f aca="false">HLOOKUP($B28,[4]PGT_Flows!$Q$41:$BY$52,7)+HLOOKUP($B28,[4]PGT_Flows!$Q$41:$BY$52,8)+HLOOKUP($B28,[4]PGT_Flows!$Q$41:$BY$52,9)+HLOOKUP($B28,[4]PGT_Flows!$Q$41:$BY$52,11)</f>
        <v>206288.562091503</v>
      </c>
      <c r="V28" s="30"/>
      <c r="W28" s="30" t="n">
        <f aca="false">HLOOKUP($B28,'[4]Monthly Averages'!$A$3:$AR$22,3)-HLOOKUP($B28,'[4]Monthly Averages'!$A$3:$AR$22,4)</f>
        <v>64155.9333333333</v>
      </c>
      <c r="X28" s="30" t="n">
        <f aca="false">HLOOKUP($B28,[4]PGT_Flows!$Q$41:$BY$52,2)+HLOOKUP($B28,[4]PGT_Flows!$Q$41:$BY$52,5)+HLOOKUP($B28,[4]PGT_Flows!$Q$41:$BY$52,6)</f>
        <v>98830.6535947712</v>
      </c>
      <c r="Y28" s="30"/>
      <c r="Z28" s="30"/>
      <c r="AA28" s="30"/>
      <c r="AB28" s="30"/>
      <c r="AC28" s="30"/>
      <c r="AD28" s="345" t="n">
        <f aca="false">HLOOKUP($B28,[4]PGT_Flows!$Q$41:$BY$52,4)</f>
        <v>1772550.35947712</v>
      </c>
      <c r="AE28" s="270"/>
    </row>
    <row r="29" customFormat="false" ht="11.25" hidden="true" customHeight="false" outlineLevel="0" collapsed="false">
      <c r="A29" s="283" t="n">
        <f aca="false">B30-B29</f>
        <v>31</v>
      </c>
      <c r="B29" s="291" t="n">
        <f aca="false">DATE(YEAR(B30),MONTH(B30)-1,1)</f>
        <v>36281</v>
      </c>
      <c r="C29" s="331" t="n">
        <f aca="false">HLOOKUP($B29,'[4]Monthly Averages'!$A$3:$AR$22,2)</f>
        <v>998740.225806452</v>
      </c>
      <c r="D29" s="30" t="n">
        <f aca="false">+C29-F29</f>
        <v>362927.032258065</v>
      </c>
      <c r="E29" s="30"/>
      <c r="F29" s="30" t="n">
        <f aca="false">HLOOKUP($B29,'[4]Monthly Averages'!$A$3:$AR$22,5)</f>
        <v>635813.193548387</v>
      </c>
      <c r="G29" s="30" t="n">
        <f aca="false">+F29-J29-I29</f>
        <v>437841.806451613</v>
      </c>
      <c r="H29" s="30"/>
      <c r="I29" s="28" t="n">
        <f aca="false">HLOOKUP($B29,'[4]Monthly Averages'!$A$3:$AR$22,13)/A29</f>
        <v>68597</v>
      </c>
      <c r="J29" s="30" t="n">
        <f aca="false">HLOOKUP($B29,'[4]Monthly Averages'!$A$3:$AR$22,7)</f>
        <v>129374.387096774</v>
      </c>
      <c r="K29" s="30" t="n">
        <f aca="false">-O29+N29+M29+J29</f>
        <v>124015.838709677</v>
      </c>
      <c r="L29" s="30"/>
      <c r="M29" s="30" t="n">
        <v>79374</v>
      </c>
      <c r="N29" s="30" t="n">
        <f aca="false">HLOOKUP($B29,'[4]Monthly Averages'!$A$3:$AR$22,3)-HLOOKUP($B29,'[4]Monthly Averages'!$A$3:$AR$22,4)</f>
        <v>6033.61290322582</v>
      </c>
      <c r="O29" s="30" t="n">
        <f aca="false">HLOOKUP($B29,'[4]Monthly Averages'!$A$3:$AR$22,10)</f>
        <v>90766.1612903226</v>
      </c>
      <c r="P29" s="30" t="n">
        <f aca="false">+O29-R29</f>
        <v>246487.064516129</v>
      </c>
      <c r="Q29" s="30"/>
      <c r="R29" s="345" t="n">
        <f aca="false">HLOOKUP($B29,'[4]Monthly Averages'!$A$3:$AR$22,6)</f>
        <v>-155720.903225806</v>
      </c>
      <c r="S29" s="30" t="n">
        <f aca="false">HLOOKUP($B29,[4]PGT_Flows!$Q$41:$BY$52,3)</f>
        <v>2052852.94117647</v>
      </c>
      <c r="T29" s="30"/>
      <c r="U29" s="30" t="n">
        <f aca="false">HLOOKUP($B29,[4]PGT_Flows!$Q$41:$BY$52,7)+HLOOKUP($B29,[4]PGT_Flows!$Q$41:$BY$52,8)+HLOOKUP($B29,[4]PGT_Flows!$Q$41:$BY$52,9)+HLOOKUP($B29,[4]PGT_Flows!$Q$41:$BY$52,11)</f>
        <v>169978.462998102</v>
      </c>
      <c r="V29" s="30"/>
      <c r="W29" s="30" t="n">
        <f aca="false">HLOOKUP($B29,'[4]Monthly Averages'!$A$3:$AR$22,3)-HLOOKUP($B29,'[4]Monthly Averages'!$A$3:$AR$22,4)</f>
        <v>6033.61290322582</v>
      </c>
      <c r="X29" s="30" t="n">
        <f aca="false">HLOOKUP($B29,[4]PGT_Flows!$Q$41:$BY$52,2)+HLOOKUP($B29,[4]PGT_Flows!$Q$41:$BY$52,5)+HLOOKUP($B29,[4]PGT_Flows!$Q$41:$BY$52,6)</f>
        <v>94988.9943074004</v>
      </c>
      <c r="Y29" s="30"/>
      <c r="Z29" s="30"/>
      <c r="AA29" s="30" t="n">
        <f aca="false">+AD29+AB29</f>
        <v>1767362.75458571</v>
      </c>
      <c r="AB29" s="30" t="n">
        <v>61565</v>
      </c>
      <c r="AC29" s="30"/>
      <c r="AD29" s="345" t="n">
        <f aca="false">HLOOKUP($B29,[4]PGT_Flows!$Q$41:$BY$52,4)</f>
        <v>1705797.75458571</v>
      </c>
      <c r="AE29" s="270"/>
    </row>
    <row r="30" customFormat="false" ht="11.25" hidden="true" customHeight="false" outlineLevel="0" collapsed="false">
      <c r="A30" s="283" t="n">
        <f aca="false">B31-B30</f>
        <v>30</v>
      </c>
      <c r="B30" s="291" t="n">
        <f aca="false">DATE(YEAR(B31),MONTH(B31)-1,1)</f>
        <v>36312</v>
      </c>
      <c r="C30" s="331" t="n">
        <f aca="false">HLOOKUP($B30,'[4]Monthly Averages'!$A$3:$AR$22,2)</f>
        <v>868232.433333333</v>
      </c>
      <c r="D30" s="30" t="n">
        <f aca="false">+C30-F30</f>
        <v>264039.933333333</v>
      </c>
      <c r="E30" s="30"/>
      <c r="F30" s="30" t="n">
        <f aca="false">HLOOKUP($B30,'[4]Monthly Averages'!$A$3:$AR$22,5)</f>
        <v>604192.5</v>
      </c>
      <c r="G30" s="30" t="n">
        <f aca="false">+F30-J30-I30</f>
        <v>441056.566666667</v>
      </c>
      <c r="H30" s="30"/>
      <c r="I30" s="28" t="n">
        <f aca="false">HLOOKUP($B30,'[4]Monthly Averages'!$A$3:$AR$22,13)/A30</f>
        <v>94142.3666666667</v>
      </c>
      <c r="J30" s="30" t="n">
        <f aca="false">HLOOKUP($B30,'[4]Monthly Averages'!$A$3:$AR$22,7)</f>
        <v>68993.5666666667</v>
      </c>
      <c r="K30" s="30" t="n">
        <f aca="false">-O30+N30+M30+J30</f>
        <v>131532.666666667</v>
      </c>
      <c r="L30" s="30"/>
      <c r="M30" s="30" t="n">
        <v>107503</v>
      </c>
      <c r="N30" s="30" t="n">
        <f aca="false">HLOOKUP($B30,'[4]Monthly Averages'!$A$3:$AR$22,3)-HLOOKUP($B30,'[4]Monthly Averages'!$A$3:$AR$22,4)</f>
        <v>-95059.3666666667</v>
      </c>
      <c r="O30" s="30" t="n">
        <f aca="false">HLOOKUP($B30,'[4]Monthly Averages'!$A$3:$AR$22,10)</f>
        <v>-50095.4666666667</v>
      </c>
      <c r="P30" s="30" t="n">
        <f aca="false">+O30-R30</f>
        <v>213671.533333333</v>
      </c>
      <c r="Q30" s="30"/>
      <c r="R30" s="345" t="n">
        <f aca="false">HLOOKUP($B30,'[4]Monthly Averages'!$A$3:$AR$22,6)</f>
        <v>-263767</v>
      </c>
      <c r="S30" s="30" t="n">
        <f aca="false">HLOOKUP($B30,[4]PGT_Flows!$Q$41:$BY$52,3)</f>
        <v>1898249.24836601</v>
      </c>
      <c r="T30" s="30"/>
      <c r="U30" s="30" t="n">
        <f aca="false">HLOOKUP($B30,[4]PGT_Flows!$Q$41:$BY$52,7)+HLOOKUP($B30,[4]PGT_Flows!$Q$41:$BY$52,8)+HLOOKUP($B30,[4]PGT_Flows!$Q$41:$BY$52,9)+HLOOKUP($B30,[4]PGT_Flows!$Q$41:$BY$52,11)</f>
        <v>180216.666666667</v>
      </c>
      <c r="V30" s="30"/>
      <c r="W30" s="30" t="n">
        <f aca="false">HLOOKUP($B30,'[4]Monthly Averages'!$A$3:$AR$22,3)-HLOOKUP($B30,'[4]Monthly Averages'!$A$3:$AR$22,4)</f>
        <v>-95059.3666666667</v>
      </c>
      <c r="X30" s="30" t="n">
        <f aca="false">HLOOKUP($B30,[4]PGT_Flows!$Q$41:$BY$52,2)+HLOOKUP($B30,[4]PGT_Flows!$Q$41:$BY$52,5)+HLOOKUP($B30,[4]PGT_Flows!$Q$41:$BY$52,6)</f>
        <v>61013.2679738562</v>
      </c>
      <c r="Y30" s="30"/>
      <c r="Z30" s="30"/>
      <c r="AA30" s="30" t="n">
        <f aca="false">+AD30+AB30</f>
        <v>1742169.62745098</v>
      </c>
      <c r="AB30" s="30" t="n">
        <v>49381</v>
      </c>
      <c r="AC30" s="30"/>
      <c r="AD30" s="345" t="n">
        <f aca="false">HLOOKUP($B30,[4]PGT_Flows!$Q$41:$BY$52,4)</f>
        <v>1692788.62745098</v>
      </c>
      <c r="AE30" s="270"/>
    </row>
    <row r="31" customFormat="false" ht="11.25" hidden="true" customHeight="false" outlineLevel="0" collapsed="false">
      <c r="A31" s="283" t="n">
        <f aca="false">B32-B31</f>
        <v>31</v>
      </c>
      <c r="B31" s="291" t="n">
        <f aca="false">DATE(YEAR(B32),MONTH(B32)-1,1)</f>
        <v>36342</v>
      </c>
      <c r="C31" s="331" t="n">
        <f aca="false">HLOOKUP($B31,'[4]Monthly Averages'!$A$3:$AR$22,2)</f>
        <v>874304.838709678</v>
      </c>
      <c r="D31" s="30" t="n">
        <f aca="false">+C31-F31</f>
        <v>251866.741935484</v>
      </c>
      <c r="E31" s="30"/>
      <c r="F31" s="30" t="n">
        <f aca="false">HLOOKUP($B31,'[4]Monthly Averages'!$A$3:$AR$22,5)</f>
        <v>622438.096774194</v>
      </c>
      <c r="G31" s="30" t="n">
        <f aca="false">+F31-J31-I31</f>
        <v>457714</v>
      </c>
      <c r="H31" s="30"/>
      <c r="I31" s="28" t="n">
        <f aca="false">HLOOKUP($B31,'[4]Monthly Averages'!$A$3:$AR$22,13)/A31</f>
        <v>122418.967741935</v>
      </c>
      <c r="J31" s="30" t="n">
        <f aca="false">HLOOKUP($B31,'[4]Monthly Averages'!$A$3:$AR$22,7)</f>
        <v>42305.1290322581</v>
      </c>
      <c r="K31" s="30" t="n">
        <f aca="false">-O31+N31+M31+J31</f>
        <v>107805.774193548</v>
      </c>
      <c r="L31" s="30"/>
      <c r="M31" s="30" t="n">
        <v>92077</v>
      </c>
      <c r="N31" s="30" t="n">
        <f aca="false">HLOOKUP($B31,'[4]Monthly Averages'!$A$3:$AR$22,3)-HLOOKUP($B31,'[4]Monthly Averages'!$A$3:$AR$22,4)</f>
        <v>-4436.54838709679</v>
      </c>
      <c r="O31" s="30" t="n">
        <f aca="false">HLOOKUP($B31,'[4]Monthly Averages'!$A$3:$AR$22,10)</f>
        <v>22139.8064516129</v>
      </c>
      <c r="P31" s="30" t="n">
        <f aca="false">+O31-R31</f>
        <v>196537.451612903</v>
      </c>
      <c r="Q31" s="30"/>
      <c r="R31" s="345" t="n">
        <f aca="false">HLOOKUP($B31,'[4]Monthly Averages'!$A$3:$AR$22,6)</f>
        <v>-174397.64516129</v>
      </c>
      <c r="S31" s="30" t="n">
        <f aca="false">HLOOKUP($B31,[4]PGT_Flows!$Q$41:$BY$52,3)</f>
        <v>2036812.77672359</v>
      </c>
      <c r="T31" s="30"/>
      <c r="U31" s="30" t="n">
        <f aca="false">HLOOKUP($B31,[4]PGT_Flows!$Q$41:$BY$52,7)+HLOOKUP($B31,[4]PGT_Flows!$Q$41:$BY$52,8)+HLOOKUP($B31,[4]PGT_Flows!$Q$41:$BY$52,9)+HLOOKUP($B31,[4]PGT_Flows!$Q$41:$BY$52,11)</f>
        <v>180006.325110689</v>
      </c>
      <c r="V31" s="30"/>
      <c r="W31" s="30" t="n">
        <f aca="false">HLOOKUP($B31,'[4]Monthly Averages'!$A$3:$AR$22,3)-HLOOKUP($B31,'[4]Monthly Averages'!$A$3:$AR$22,4)</f>
        <v>-4436.54838709679</v>
      </c>
      <c r="X31" s="30" t="n">
        <f aca="false">HLOOKUP($B31,[4]PGT_Flows!$Q$41:$BY$52,2)+HLOOKUP($B31,[4]PGT_Flows!$Q$41:$BY$52,5)+HLOOKUP($B31,[4]PGT_Flows!$Q$41:$BY$52,6)</f>
        <v>81480.4554079697</v>
      </c>
      <c r="Y31" s="30"/>
      <c r="Z31" s="30"/>
      <c r="AA31" s="30" t="n">
        <f aca="false">+AD31+AB31</f>
        <v>1775530.09867173</v>
      </c>
      <c r="AB31" s="30" t="n">
        <v>52056</v>
      </c>
      <c r="AC31" s="30"/>
      <c r="AD31" s="345" t="n">
        <f aca="false">HLOOKUP($B31,[4]PGT_Flows!$Q$41:$BY$52,4)</f>
        <v>1723474.09867173</v>
      </c>
      <c r="AE31" s="270"/>
    </row>
    <row r="32" customFormat="false" ht="11.25" hidden="true" customHeight="false" outlineLevel="0" collapsed="false">
      <c r="A32" s="283" t="n">
        <f aca="false">B33-B32</f>
        <v>31</v>
      </c>
      <c r="B32" s="291" t="n">
        <f aca="false">DATE(YEAR(B33),MONTH(B33)-1,1)</f>
        <v>36373</v>
      </c>
      <c r="C32" s="331" t="n">
        <f aca="false">HLOOKUP($B32,'[4]Monthly Averages'!$A$3:$AR$22,2)</f>
        <v>844611.967741936</v>
      </c>
      <c r="D32" s="30" t="n">
        <f aca="false">+C32-F32</f>
        <v>246038.516129032</v>
      </c>
      <c r="E32" s="30"/>
      <c r="F32" s="30" t="n">
        <f aca="false">HLOOKUP($B32,'[4]Monthly Averages'!$A$3:$AR$22,5)</f>
        <v>598573.451612903</v>
      </c>
      <c r="G32" s="30" t="n">
        <f aca="false">+F32-J32-I32</f>
        <v>437753.387096774</v>
      </c>
      <c r="H32" s="30"/>
      <c r="I32" s="28" t="n">
        <f aca="false">HLOOKUP($B32,'[4]Monthly Averages'!$A$3:$AR$22,13)/A32</f>
        <v>84163.5806451613</v>
      </c>
      <c r="J32" s="30" t="n">
        <f aca="false">HLOOKUP($B32,'[4]Monthly Averages'!$A$3:$AR$22,7)</f>
        <v>76656.4838709677</v>
      </c>
      <c r="K32" s="30" t="n">
        <f aca="false">-O32+N32+M32+J32</f>
        <v>124874.612903226</v>
      </c>
      <c r="L32" s="30"/>
      <c r="M32" s="30" t="n">
        <v>86045</v>
      </c>
      <c r="N32" s="30" t="n">
        <f aca="false">HLOOKUP($B32,'[4]Monthly Averages'!$A$3:$AR$22,3)-HLOOKUP($B32,'[4]Monthly Averages'!$A$3:$AR$22,4)</f>
        <v>13197.4838709678</v>
      </c>
      <c r="O32" s="30" t="n">
        <f aca="false">HLOOKUP($B32,'[4]Monthly Averages'!$A$3:$AR$22,10)</f>
        <v>51024.3548387097</v>
      </c>
      <c r="P32" s="30" t="n">
        <f aca="false">+O32-R32</f>
        <v>184964.741935484</v>
      </c>
      <c r="Q32" s="30"/>
      <c r="R32" s="345" t="n">
        <f aca="false">HLOOKUP($B32,'[4]Monthly Averages'!$A$3:$AR$22,6)</f>
        <v>-133940.387096774</v>
      </c>
      <c r="S32" s="30" t="n">
        <f aca="false">HLOOKUP($B32,[4]PGT_Flows!$Q$41:$BY$52,3)</f>
        <v>2130697.41935484</v>
      </c>
      <c r="T32" s="30"/>
      <c r="U32" s="30" t="n">
        <f aca="false">HLOOKUP($B32,[4]PGT_Flows!$Q$41:$BY$52,7)+HLOOKUP($B32,[4]PGT_Flows!$Q$41:$BY$52,8)+HLOOKUP($B32,[4]PGT_Flows!$Q$41:$BY$52,9)+HLOOKUP($B32,[4]PGT_Flows!$Q$41:$BY$52,11)</f>
        <v>184509.677419355</v>
      </c>
      <c r="V32" s="30"/>
      <c r="W32" s="30" t="n">
        <f aca="false">HLOOKUP($B32,'[4]Monthly Averages'!$A$3:$AR$22,3)-HLOOKUP($B32,'[4]Monthly Averages'!$A$3:$AR$22,4)</f>
        <v>13197.4838709678</v>
      </c>
      <c r="X32" s="30" t="n">
        <f aca="false">HLOOKUP($B32,[4]PGT_Flows!$Q$41:$BY$52,2)+HLOOKUP($B32,[4]PGT_Flows!$Q$41:$BY$52,5)+HLOOKUP($B32,[4]PGT_Flows!$Q$41:$BY$52,6)</f>
        <v>81712.9032258065</v>
      </c>
      <c r="Y32" s="30"/>
      <c r="Z32" s="30"/>
      <c r="AA32" s="30" t="n">
        <f aca="false">+AD32+AB32</f>
        <v>1839648.77419355</v>
      </c>
      <c r="AB32" s="30" t="n">
        <v>47852</v>
      </c>
      <c r="AC32" s="30"/>
      <c r="AD32" s="345" t="n">
        <f aca="false">HLOOKUP($B32,[4]PGT_Flows!$Q$41:$BY$52,4)</f>
        <v>1791796.77419355</v>
      </c>
      <c r="AE32" s="270"/>
    </row>
    <row r="33" customFormat="false" ht="11.25" hidden="true" customHeight="false" outlineLevel="0" collapsed="false">
      <c r="A33" s="283" t="n">
        <f aca="false">B34-B33</f>
        <v>30</v>
      </c>
      <c r="B33" s="291" t="n">
        <f aca="false">DATE(YEAR(B34),MONTH(B34)-1,1)</f>
        <v>36404</v>
      </c>
      <c r="C33" s="331" t="n">
        <f aca="false">HLOOKUP($B33,'[4]Monthly Averages'!$A$3:$AR$22,2)</f>
        <v>882665.233333333</v>
      </c>
      <c r="D33" s="30" t="n">
        <f aca="false">+C33-F33</f>
        <v>296267.266666667</v>
      </c>
      <c r="E33" s="30"/>
      <c r="F33" s="30" t="n">
        <f aca="false">HLOOKUP($B33,'[4]Monthly Averages'!$A$3:$AR$22,5)</f>
        <v>586397.966666667</v>
      </c>
      <c r="G33" s="30" t="n">
        <f aca="false">+F33-J33-I33</f>
        <v>508752.5</v>
      </c>
      <c r="H33" s="30"/>
      <c r="I33" s="28" t="n">
        <f aca="false">HLOOKUP($B33,'[4]Monthly Averages'!$A$3:$AR$22,13)/A33</f>
        <v>52412.8333333333</v>
      </c>
      <c r="J33" s="30" t="n">
        <f aca="false">HLOOKUP($B33,'[4]Monthly Averages'!$A$3:$AR$22,7)</f>
        <v>25232.6333333333</v>
      </c>
      <c r="K33" s="30" t="n">
        <f aca="false">-O33+N33+M33+J33</f>
        <v>131258.966666667</v>
      </c>
      <c r="L33" s="30"/>
      <c r="M33" s="30" t="n">
        <v>78397</v>
      </c>
      <c r="N33" s="30" t="n">
        <f aca="false">HLOOKUP($B33,'[4]Monthly Averages'!$A$3:$AR$22,3)-HLOOKUP($B33,'[4]Monthly Averages'!$A$3:$AR$22,4)</f>
        <v>54103.7</v>
      </c>
      <c r="O33" s="30" t="n">
        <f aca="false">HLOOKUP($B33,'[4]Monthly Averages'!$A$3:$AR$22,10)</f>
        <v>26474.3666666667</v>
      </c>
      <c r="P33" s="30" t="n">
        <f aca="false">+O33-R33</f>
        <v>217577.1</v>
      </c>
      <c r="Q33" s="30"/>
      <c r="R33" s="345" t="n">
        <f aca="false">HLOOKUP($B33,'[4]Monthly Averages'!$A$3:$AR$22,6)</f>
        <v>-191102.733333333</v>
      </c>
      <c r="S33" s="30" t="n">
        <f aca="false">HLOOKUP($B33,[4]PGT_Flows!$Q$41:$BY$52,3)</f>
        <v>2265970</v>
      </c>
      <c r="T33" s="30"/>
      <c r="U33" s="30" t="n">
        <f aca="false">HLOOKUP($B33,[4]PGT_Flows!$Q$41:$BY$52,7)+HLOOKUP($B33,[4]PGT_Flows!$Q$41:$BY$52,8)+HLOOKUP($B33,[4]PGT_Flows!$Q$41:$BY$52,9)+HLOOKUP($B33,[4]PGT_Flows!$Q$41:$BY$52,11)</f>
        <v>193763.333333333</v>
      </c>
      <c r="V33" s="30"/>
      <c r="W33" s="30" t="n">
        <f aca="false">HLOOKUP($B33,'[4]Monthly Averages'!$A$3:$AR$22,3)-HLOOKUP($B33,'[4]Monthly Averages'!$A$3:$AR$22,4)</f>
        <v>54103.7</v>
      </c>
      <c r="X33" s="30" t="n">
        <f aca="false">HLOOKUP($B33,[4]PGT_Flows!$Q$41:$BY$52,2)+HLOOKUP($B33,[4]PGT_Flows!$Q$41:$BY$52,5)+HLOOKUP($B33,[4]PGT_Flows!$Q$41:$BY$52,6)</f>
        <v>84273.3333333333</v>
      </c>
      <c r="Y33" s="30"/>
      <c r="Z33" s="30"/>
      <c r="AA33" s="30" t="n">
        <f aca="false">+AD33+AB33</f>
        <v>1894463.66666667</v>
      </c>
      <c r="AB33" s="30" t="n">
        <v>47127</v>
      </c>
      <c r="AC33" s="30"/>
      <c r="AD33" s="345" t="n">
        <f aca="false">HLOOKUP($B33,[4]PGT_Flows!$Q$41:$BY$52,4)</f>
        <v>1847336.66666667</v>
      </c>
      <c r="AE33" s="270"/>
    </row>
    <row r="34" customFormat="false" ht="11.25" hidden="true" customHeight="false" outlineLevel="0" collapsed="false">
      <c r="A34" s="283" t="n">
        <f aca="false">B35-B34</f>
        <v>31</v>
      </c>
      <c r="B34" s="295" t="n">
        <f aca="false">DATE(YEAR(B35),MONTH(B35)-1,1)</f>
        <v>36434</v>
      </c>
      <c r="C34" s="346" t="n">
        <f aca="false">HLOOKUP($B34,'[4]Monthly Averages'!$A$3:$AR$22,2)</f>
        <v>935267.161290323</v>
      </c>
      <c r="D34" s="35" t="n">
        <f aca="false">+C34-F34</f>
        <v>490969.483870968</v>
      </c>
      <c r="E34" s="35"/>
      <c r="F34" s="35" t="n">
        <f aca="false">HLOOKUP($B34,'[4]Monthly Averages'!$A$3:$AR$22,5)</f>
        <v>444297.677419355</v>
      </c>
      <c r="G34" s="35" t="n">
        <f aca="false">+F34-J34-I34</f>
        <v>552145.193548387</v>
      </c>
      <c r="H34" s="35"/>
      <c r="I34" s="33" t="n">
        <f aca="false">HLOOKUP($B34,'[4]Monthly Averages'!$A$3:$AR$22,13)/A34</f>
        <v>-24349.3870967742</v>
      </c>
      <c r="J34" s="35" t="n">
        <f aca="false">HLOOKUP($B34,'[4]Monthly Averages'!$A$3:$AR$22,7)</f>
        <v>-83498.1290322581</v>
      </c>
      <c r="K34" s="35" t="n">
        <f aca="false">-O34+N34+M34+J34</f>
        <v>169130.096774194</v>
      </c>
      <c r="L34" s="35"/>
      <c r="M34" s="35" t="n">
        <v>95884</v>
      </c>
      <c r="N34" s="35" t="n">
        <f aca="false">HLOOKUP($B34,'[4]Monthly Averages'!$A$3:$AR$22,3)-HLOOKUP($B34,'[4]Monthly Averages'!$A$3:$AR$22,4)</f>
        <v>25448.1935483871</v>
      </c>
      <c r="O34" s="35" t="n">
        <f aca="false">HLOOKUP($B34,'[4]Monthly Averages'!$A$3:$AR$22,10)</f>
        <v>-131296.032258065</v>
      </c>
      <c r="P34" s="35" t="n">
        <f aca="false">+O34-R34</f>
        <v>288110.258064516</v>
      </c>
      <c r="Q34" s="35"/>
      <c r="R34" s="347" t="n">
        <f aca="false">HLOOKUP($B34,'[4]Monthly Averages'!$A$3:$AR$22,6)</f>
        <v>-419406.290322581</v>
      </c>
      <c r="S34" s="35" t="n">
        <f aca="false">HLOOKUP($B34,[4]PGT_Flows!$Q$41:$BY$52,3)</f>
        <v>2296780</v>
      </c>
      <c r="T34" s="35"/>
      <c r="U34" s="35" t="n">
        <f aca="false">HLOOKUP($B34,[4]PGT_Flows!$Q$41:$BY$52,7)+HLOOKUP($B34,[4]PGT_Flows!$Q$41:$BY$52,8)+HLOOKUP($B34,[4]PGT_Flows!$Q$41:$BY$52,9)+HLOOKUP($B34,[4]PGT_Flows!$Q$41:$BY$52,11)</f>
        <v>229630</v>
      </c>
      <c r="V34" s="35"/>
      <c r="W34" s="35" t="n">
        <f aca="false">HLOOKUP($B34,'[4]Monthly Averages'!$A$3:$AR$22,3)-HLOOKUP($B34,'[4]Monthly Averages'!$A$3:$AR$22,4)</f>
        <v>25448.1935483871</v>
      </c>
      <c r="X34" s="35" t="n">
        <f aca="false">HLOOKUP($B34,[4]PGT_Flows!$Q$41:$BY$52,2)+HLOOKUP($B34,[4]PGT_Flows!$Q$41:$BY$52,5)+HLOOKUP($B34,[4]PGT_Flows!$Q$41:$BY$52,6)</f>
        <v>100186.666666667</v>
      </c>
      <c r="Y34" s="35"/>
      <c r="Z34" s="35"/>
      <c r="AA34" s="35" t="n">
        <f aca="false">+AD34+AB34</f>
        <v>1902766</v>
      </c>
      <c r="AB34" s="35" t="n">
        <v>58426</v>
      </c>
      <c r="AC34" s="35"/>
      <c r="AD34" s="347" t="n">
        <f aca="false">HLOOKUP($B34,[4]PGT_Flows!$Q$41:$BY$52,4)</f>
        <v>1844340</v>
      </c>
      <c r="AE34" s="270"/>
    </row>
    <row r="35" customFormat="false" ht="11.25" hidden="true" customHeight="false" outlineLevel="0" collapsed="false">
      <c r="A35" s="283" t="n">
        <f aca="false">B36-B35</f>
        <v>30</v>
      </c>
      <c r="B35" s="291" t="n">
        <f aca="false">DATE(YEAR(B36),MONTH(B36)-1,1)</f>
        <v>36465</v>
      </c>
      <c r="C35" s="331" t="n">
        <f aca="false">HLOOKUP($B35,'[4]Monthly Averages'!$A$3:$AR$22,2)</f>
        <v>959348.666666667</v>
      </c>
      <c r="D35" s="30" t="n">
        <f aca="false">+C35-F35</f>
        <v>508665.666666667</v>
      </c>
      <c r="E35" s="30" t="n">
        <f aca="false">D35-D23</f>
        <v>-19113.7666666667</v>
      </c>
      <c r="F35" s="30" t="n">
        <f aca="false">HLOOKUP($B35,'[4]Monthly Averages'!$A$3:$AR$22,5)</f>
        <v>450683</v>
      </c>
      <c r="G35" s="30" t="n">
        <f aca="false">+F35-J35-I35</f>
        <v>616778.733333333</v>
      </c>
      <c r="H35" s="30" t="n">
        <f aca="false">G35-G23</f>
        <v>-7522.66666666674</v>
      </c>
      <c r="I35" s="28" t="n">
        <f aca="false">HLOOKUP($B35,'[4]Monthly Averages'!$A$3:$AR$22,13)/A35</f>
        <v>1667.03333333333</v>
      </c>
      <c r="J35" s="30" t="n">
        <f aca="false">HLOOKUP($B35,'[4]Monthly Averages'!$A$3:$AR$22,7)</f>
        <v>-167762.766666667</v>
      </c>
      <c r="K35" s="30" t="n">
        <f aca="false">-O35+N35+M35+J35</f>
        <v>196331.5</v>
      </c>
      <c r="L35" s="30"/>
      <c r="M35" s="30" t="n">
        <v>95263</v>
      </c>
      <c r="N35" s="30" t="n">
        <f aca="false">HLOOKUP($B35,'[4]Monthly Averages'!$A$3:$AR$22,3)-HLOOKUP($B35,'[4]Monthly Averages'!$A$3:$AR$22,4)</f>
        <v>216463.533333333</v>
      </c>
      <c r="O35" s="30" t="n">
        <f aca="false">HLOOKUP($B35,'[4]Monthly Averages'!$A$3:$AR$22,10)</f>
        <v>-52367.7333333333</v>
      </c>
      <c r="P35" s="30" t="n">
        <f aca="false">+O35-R35</f>
        <v>317565.3</v>
      </c>
      <c r="Q35" s="30"/>
      <c r="R35" s="345" t="n">
        <f aca="false">HLOOKUP($B35,'[4]Monthly Averages'!$A$3:$AR$22,6)</f>
        <v>-369933.033333333</v>
      </c>
      <c r="S35" s="30" t="n">
        <f aca="false">HLOOKUP($B35,[4]PGT_Flows!$Q$41:$BY$52,3)</f>
        <v>2387063.33333333</v>
      </c>
      <c r="T35" s="30"/>
      <c r="U35" s="30" t="n">
        <f aca="false">HLOOKUP($B35,[4]PGT_Flows!$Q$41:$BY$52,7)+HLOOKUP($B35,[4]PGT_Flows!$Q$41:$BY$52,8)+HLOOKUP($B35,[4]PGT_Flows!$Q$41:$BY$52,9)+HLOOKUP($B35,[4]PGT_Flows!$Q$41:$BY$52,11)</f>
        <v>219700</v>
      </c>
      <c r="V35" s="30"/>
      <c r="W35" s="30" t="n">
        <f aca="false">HLOOKUP($B35,'[4]Monthly Averages'!$A$3:$AR$22,3)-HLOOKUP($B35,'[4]Monthly Averages'!$A$3:$AR$22,4)</f>
        <v>216463.533333333</v>
      </c>
      <c r="X35" s="30" t="n">
        <f aca="false">HLOOKUP($B35,[4]PGT_Flows!$Q$41:$BY$52,2)+HLOOKUP($B35,[4]PGT_Flows!$Q$41:$BY$52,5)+HLOOKUP($B35,[4]PGT_Flows!$Q$41:$BY$52,6)</f>
        <v>103310</v>
      </c>
      <c r="Y35" s="30"/>
      <c r="Z35" s="30"/>
      <c r="AA35" s="30" t="n">
        <f aca="false">+AD35+AB35</f>
        <v>1813830.33333333</v>
      </c>
      <c r="AB35" s="30" t="n">
        <v>64747</v>
      </c>
      <c r="AC35" s="30"/>
      <c r="AD35" s="345" t="n">
        <f aca="false">HLOOKUP($B35,[4]PGT_Flows!$Q$41:$BY$52,4)</f>
        <v>1749083.33333333</v>
      </c>
      <c r="AE35" s="270"/>
    </row>
    <row r="36" customFormat="false" ht="11.25" hidden="true" customHeight="false" outlineLevel="0" collapsed="false">
      <c r="A36" s="283" t="n">
        <f aca="false">B37-B36</f>
        <v>31</v>
      </c>
      <c r="B36" s="291" t="n">
        <f aca="false">DATE(YEAR(B37),MONTH(B37)-1,1)</f>
        <v>36495</v>
      </c>
      <c r="C36" s="331" t="n">
        <f aca="false">HLOOKUP($B36,'[4]Monthly Averages'!$A$3:$AR$22,2)</f>
        <v>940706.451612903</v>
      </c>
      <c r="D36" s="30" t="n">
        <f aca="false">+C36-F36</f>
        <v>616481.322580645</v>
      </c>
      <c r="E36" s="30" t="n">
        <f aca="false">D36-D24</f>
        <v>17386.935483871</v>
      </c>
      <c r="F36" s="30" t="n">
        <f aca="false">HLOOKUP($B36,'[4]Monthly Averages'!$A$3:$AR$22,5)</f>
        <v>324225.129032258</v>
      </c>
      <c r="G36" s="30" t="n">
        <f aca="false">+F36-J36-I36</f>
        <v>658181.580645161</v>
      </c>
      <c r="H36" s="30" t="n">
        <f aca="false">G36-G24</f>
        <v>27122.3870967742</v>
      </c>
      <c r="I36" s="28" t="n">
        <f aca="false">HLOOKUP($B36,'[4]Monthly Averages'!$A$3:$AR$22,13)/A36</f>
        <v>-61865.3548387097</v>
      </c>
      <c r="J36" s="30" t="n">
        <f aca="false">HLOOKUP($B36,'[4]Monthly Averages'!$A$3:$AR$22,7)</f>
        <v>-272091.096774194</v>
      </c>
      <c r="K36" s="30" t="n">
        <f aca="false">-O36+N36+M36+J36</f>
        <v>209384.064516129</v>
      </c>
      <c r="L36" s="30"/>
      <c r="M36" s="30" t="n">
        <v>112632</v>
      </c>
      <c r="N36" s="30" t="n">
        <f aca="false">HLOOKUP($B36,'[4]Monthly Averages'!$A$3:$AR$22,3)-HLOOKUP($B36,'[4]Monthly Averages'!$A$3:$AR$22,4)</f>
        <v>310886.806451613</v>
      </c>
      <c r="O36" s="30" t="n">
        <f aca="false">HLOOKUP($B36,'[4]Monthly Averages'!$A$3:$AR$22,10)</f>
        <v>-57956.3548387097</v>
      </c>
      <c r="P36" s="30" t="n">
        <f aca="false">+O36-R36</f>
        <v>381525.709677419</v>
      </c>
      <c r="Q36" s="30"/>
      <c r="R36" s="345" t="n">
        <f aca="false">HLOOKUP($B36,'[4]Monthly Averages'!$A$3:$AR$22,6)</f>
        <v>-439482.064516129</v>
      </c>
      <c r="S36" s="30" t="n">
        <f aca="false">HLOOKUP($B36,[4]PGT_Flows!$Q$41:$BY$52,3)</f>
        <v>2537293.5483871</v>
      </c>
      <c r="T36" s="30"/>
      <c r="U36" s="30" t="n">
        <f aca="false">HLOOKUP($B36,[4]PGT_Flows!$Q$41:$BY$52,7)+HLOOKUP($B36,[4]PGT_Flows!$Q$41:$BY$52,8)+HLOOKUP($B36,[4]PGT_Flows!$Q$41:$BY$52,9)+HLOOKUP($B36,[4]PGT_Flows!$Q$41:$BY$52,11)</f>
        <v>236206.451612903</v>
      </c>
      <c r="V36" s="30"/>
      <c r="W36" s="30" t="n">
        <f aca="false">HLOOKUP($B36,'[4]Monthly Averages'!$A$3:$AR$22,3)-HLOOKUP($B36,'[4]Monthly Averages'!$A$3:$AR$22,4)</f>
        <v>310886.806451613</v>
      </c>
      <c r="X36" s="30" t="n">
        <f aca="false">HLOOKUP($B36,[4]PGT_Flows!$Q$41:$BY$52,2)+HLOOKUP($B36,[4]PGT_Flows!$Q$41:$BY$52,5)+HLOOKUP($B36,[4]PGT_Flows!$Q$41:$BY$52,6)</f>
        <v>142493.548387097</v>
      </c>
      <c r="Y36" s="30"/>
      <c r="Z36" s="30"/>
      <c r="AA36" s="30" t="n">
        <f aca="false">+AD36+AB36</f>
        <v>1823454.90322581</v>
      </c>
      <c r="AB36" s="30" t="n">
        <v>95942</v>
      </c>
      <c r="AC36" s="30"/>
      <c r="AD36" s="345" t="n">
        <f aca="false">HLOOKUP($B36,[4]PGT_Flows!$Q$41:$BY$52,4)</f>
        <v>1727512.90322581</v>
      </c>
      <c r="AE36" s="270"/>
    </row>
    <row r="37" customFormat="false" ht="11.25" hidden="true" customHeight="false" outlineLevel="0" collapsed="false">
      <c r="A37" s="283" t="n">
        <f aca="false">B38-B37</f>
        <v>31</v>
      </c>
      <c r="B37" s="291" t="n">
        <f aca="false">DATE(YEAR(B38),MONTH(B38)-1,1)</f>
        <v>36526</v>
      </c>
      <c r="C37" s="331" t="n">
        <f aca="false">HLOOKUP($B37,'[4]Monthly Averages'!$A$3:$AR$22,2)</f>
        <v>815262.64516129</v>
      </c>
      <c r="D37" s="30" t="n">
        <f aca="false">+C37-F37</f>
        <v>664747.741935484</v>
      </c>
      <c r="E37" s="30" t="n">
        <f aca="false">D37-D25</f>
        <v>61123.1935483872</v>
      </c>
      <c r="F37" s="30" t="n">
        <f aca="false">HLOOKUP($B37,'[4]Monthly Averages'!$A$3:$AR$22,5)</f>
        <v>150514.903225806</v>
      </c>
      <c r="G37" s="30" t="n">
        <f aca="false">+F37-J37-I37</f>
        <v>706869.806451613</v>
      </c>
      <c r="H37" s="30" t="n">
        <f aca="false">G37-G25</f>
        <v>123859.35483871</v>
      </c>
      <c r="I37" s="28" t="n">
        <f aca="false">HLOOKUP($B37,'[4]Monthly Averages'!$A$3:$AR$22,13)/A37</f>
        <v>-223336</v>
      </c>
      <c r="J37" s="30" t="n">
        <f aca="false">HLOOKUP($B37,'[4]Monthly Averages'!$A$3:$AR$22,7)</f>
        <v>-333018.903225806</v>
      </c>
      <c r="K37" s="30" t="n">
        <f aca="false">-O37+N37+M37+J37</f>
        <v>222910.580645161</v>
      </c>
      <c r="L37" s="30"/>
      <c r="M37" s="30" t="n">
        <v>106358</v>
      </c>
      <c r="N37" s="30" t="n">
        <f aca="false">HLOOKUP($B37,'[4]Monthly Averages'!$A$3:$AR$22,3)-HLOOKUP($B37,'[4]Monthly Averages'!$A$3:$AR$22,4)</f>
        <v>339138.677419355</v>
      </c>
      <c r="O37" s="30" t="n">
        <f aca="false">HLOOKUP($B37,'[4]Monthly Averages'!$A$3:$AR$22,10)</f>
        <v>-110432.806451613</v>
      </c>
      <c r="P37" s="30" t="n">
        <f aca="false">+O37-R37</f>
        <v>373436.225806452</v>
      </c>
      <c r="Q37" s="30"/>
      <c r="R37" s="345" t="n">
        <f aca="false">HLOOKUP($B37,'[4]Monthly Averages'!$A$3:$AR$22,6)</f>
        <v>-483869.032258065</v>
      </c>
      <c r="S37" s="30" t="n">
        <f aca="false">HLOOKUP($B37,[4]PGT_Flows!$Q$41:$BY$52,3)</f>
        <v>2531874.19354839</v>
      </c>
      <c r="T37" s="30"/>
      <c r="U37" s="30" t="n">
        <f aca="false">HLOOKUP($B37,[4]PGT_Flows!$Q$41:$BY$52,7)+HLOOKUP($B37,[4]PGT_Flows!$Q$41:$BY$52,8)+HLOOKUP($B37,[4]PGT_Flows!$Q$41:$BY$52,9)+HLOOKUP($B37,[4]PGT_Flows!$Q$41:$BY$52,11)</f>
        <v>249283.870967742</v>
      </c>
      <c r="V37" s="30"/>
      <c r="W37" s="30" t="n">
        <f aca="false">HLOOKUP($B37,'[4]Monthly Averages'!$A$3:$AR$22,3)-HLOOKUP($B37,'[4]Monthly Averages'!$A$3:$AR$22,4)</f>
        <v>339138.677419355</v>
      </c>
      <c r="X37" s="30" t="n">
        <f aca="false">HLOOKUP($B37,[4]PGT_Flows!$Q$41:$BY$52,2)+HLOOKUP($B37,[4]PGT_Flows!$Q$41:$BY$52,5)+HLOOKUP($B37,[4]PGT_Flows!$Q$41:$BY$52,6)</f>
        <v>138432.258064516</v>
      </c>
      <c r="Y37" s="30"/>
      <c r="Z37" s="30"/>
      <c r="AA37" s="30" t="n">
        <f aca="false">+AD37+AB37</f>
        <v>1775558.03225806</v>
      </c>
      <c r="AB37" s="30" t="n">
        <v>88529</v>
      </c>
      <c r="AC37" s="30"/>
      <c r="AD37" s="345" t="n">
        <f aca="false">HLOOKUP($B37,[4]PGT_Flows!$Q$41:$BY$52,4)</f>
        <v>1687029.03225806</v>
      </c>
      <c r="AE37" s="270"/>
    </row>
    <row r="38" customFormat="false" ht="11.25" hidden="true" customHeight="false" outlineLevel="0" collapsed="false">
      <c r="A38" s="283" t="n">
        <f aca="false">B39-B38</f>
        <v>29</v>
      </c>
      <c r="B38" s="291" t="n">
        <f aca="false">DATE(YEAR(B39),MONTH(B39)-1,1)</f>
        <v>36557</v>
      </c>
      <c r="C38" s="331" t="n">
        <f aca="false">HLOOKUP($B38,'[4]Monthly Averages'!$A$3:$AR$22,2)</f>
        <v>918719.862068966</v>
      </c>
      <c r="D38" s="30" t="n">
        <f aca="false">+C38-F38</f>
        <v>609831.310344828</v>
      </c>
      <c r="E38" s="30" t="n">
        <f aca="false">D38-D26</f>
        <v>2128.45320197055</v>
      </c>
      <c r="F38" s="30" t="n">
        <f aca="false">HLOOKUP($B38,'[4]Monthly Averages'!$A$3:$AR$22,5)</f>
        <v>308888.551724138</v>
      </c>
      <c r="G38" s="30" t="n">
        <f aca="false">+F38-J38-I38</f>
        <v>656951</v>
      </c>
      <c r="H38" s="30" t="n">
        <f aca="false">G38-G26</f>
        <v>80155.4642857142</v>
      </c>
      <c r="I38" s="28" t="n">
        <f aca="false">HLOOKUP($B38,'[4]Monthly Averages'!$A$3:$AR$22,13)/A38</f>
        <v>-82091.8620689655</v>
      </c>
      <c r="J38" s="30" t="n">
        <f aca="false">HLOOKUP($B38,'[4]Monthly Averages'!$A$3:$AR$22,7)</f>
        <v>-265970.586206897</v>
      </c>
      <c r="K38" s="30" t="n">
        <f aca="false">-O38+N38+M38+J38</f>
        <v>210308.413793103</v>
      </c>
      <c r="L38" s="30"/>
      <c r="M38" s="30" t="n">
        <v>123617</v>
      </c>
      <c r="N38" s="30" t="n">
        <f aca="false">HLOOKUP($B38,'[4]Monthly Averages'!$A$3:$AR$22,3)-HLOOKUP($B38,'[4]Monthly Averages'!$A$3:$AR$22,4)</f>
        <v>257408.551724138</v>
      </c>
      <c r="O38" s="30" t="n">
        <f aca="false">HLOOKUP($B38,'[4]Monthly Averages'!$A$3:$AR$22,10)</f>
        <v>-95253.4482758621</v>
      </c>
      <c r="P38" s="30" t="n">
        <f aca="false">+O38-R38</f>
        <v>353253.862068966</v>
      </c>
      <c r="Q38" s="30"/>
      <c r="R38" s="345" t="n">
        <f aca="false">HLOOKUP($B38,'[4]Monthly Averages'!$A$3:$AR$22,6)</f>
        <v>-448507.310344828</v>
      </c>
      <c r="S38" s="30" t="n">
        <f aca="false">HLOOKUP($B38,[4]PGT_Flows!$Q$41:$BY$52,3)</f>
        <v>2493024.13793103</v>
      </c>
      <c r="T38" s="30"/>
      <c r="U38" s="30" t="n">
        <f aca="false">HLOOKUP($B38,[4]PGT_Flows!$Q$41:$BY$52,7)+HLOOKUP($B38,[4]PGT_Flows!$Q$41:$BY$52,8)+HLOOKUP($B38,[4]PGT_Flows!$Q$41:$BY$52,9)+HLOOKUP($B38,[4]PGT_Flows!$Q$41:$BY$52,11)</f>
        <v>251982.75862069</v>
      </c>
      <c r="V38" s="30"/>
      <c r="W38" s="30" t="n">
        <f aca="false">HLOOKUP($B38,'[4]Monthly Averages'!$A$3:$AR$22,3)-HLOOKUP($B38,'[4]Monthly Averages'!$A$3:$AR$22,4)</f>
        <v>257408.551724138</v>
      </c>
      <c r="X38" s="30" t="n">
        <f aca="false">HLOOKUP($B38,[4]PGT_Flows!$Q$41:$BY$52,2)+HLOOKUP($B38,[4]PGT_Flows!$Q$41:$BY$52,5)+HLOOKUP($B38,[4]PGT_Flows!$Q$41:$BY$52,6)</f>
        <v>126079.310344828</v>
      </c>
      <c r="Y38" s="30"/>
      <c r="Z38" s="30"/>
      <c r="AA38" s="30" t="n">
        <f aca="false">+AD38+AB38</f>
        <v>1828916.89655172</v>
      </c>
      <c r="AB38" s="30" t="n">
        <v>83610</v>
      </c>
      <c r="AC38" s="30"/>
      <c r="AD38" s="345" t="n">
        <f aca="false">HLOOKUP($B38,[4]PGT_Flows!$Q$41:$BY$52,4)</f>
        <v>1745306.89655172</v>
      </c>
      <c r="AE38" s="270"/>
    </row>
    <row r="39" customFormat="false" ht="11.25" hidden="true" customHeight="false" outlineLevel="0" collapsed="false">
      <c r="A39" s="283" t="n">
        <f aca="false">B40-B39</f>
        <v>31</v>
      </c>
      <c r="B39" s="295" t="n">
        <f aca="false">DATE(YEAR(B40),MONTH(B40)-1,1)</f>
        <v>36586</v>
      </c>
      <c r="C39" s="346" t="n">
        <f aca="false">HLOOKUP($B39,'[4]Monthly Averages'!$A$3:$AR$22,2)</f>
        <v>879877.741935484</v>
      </c>
      <c r="D39" s="35" t="n">
        <f aca="false">+C39-F39</f>
        <v>529766.193548387</v>
      </c>
      <c r="E39" s="35" t="n">
        <f aca="false">D39-D27</f>
        <v>-869.612903225701</v>
      </c>
      <c r="F39" s="35" t="n">
        <f aca="false">HLOOKUP($B39,'[4]Monthly Averages'!$A$3:$AR$22,5)</f>
        <v>350111.548387097</v>
      </c>
      <c r="G39" s="35" t="n">
        <f aca="false">+F39-J39-I39</f>
        <v>562287.838709678</v>
      </c>
      <c r="H39" s="35" t="n">
        <f aca="false">G39-G27</f>
        <v>15958.0322580646</v>
      </c>
      <c r="I39" s="33" t="n">
        <f aca="false">HLOOKUP($B39,'[4]Monthly Averages'!$A$3:$AR$22,13)/A39</f>
        <v>-57250.2903225806</v>
      </c>
      <c r="J39" s="35" t="n">
        <f aca="false">HLOOKUP($B39,'[4]Monthly Averages'!$A$3:$AR$22,7)</f>
        <v>-154926</v>
      </c>
      <c r="K39" s="35" t="n">
        <f aca="false">-O39+N39+M39+J39</f>
        <v>187630.548387097</v>
      </c>
      <c r="L39" s="35"/>
      <c r="M39" s="35" t="n">
        <v>98129</v>
      </c>
      <c r="N39" s="35" t="n">
        <f aca="false">HLOOKUP($B39,'[4]Monthly Averages'!$A$3:$AR$22,3)-HLOOKUP($B39,'[4]Monthly Averages'!$A$3:$AR$22,4)</f>
        <v>121328.709677419</v>
      </c>
      <c r="O39" s="35" t="n">
        <f aca="false">HLOOKUP($B39,'[4]Monthly Averages'!$A$3:$AR$22,10)</f>
        <v>-123098.838709677</v>
      </c>
      <c r="P39" s="35" t="n">
        <f aca="false">+O39-R39</f>
        <v>334053.451612903</v>
      </c>
      <c r="Q39" s="35"/>
      <c r="R39" s="347" t="n">
        <f aca="false">HLOOKUP($B39,'[4]Monthly Averages'!$A$3:$AR$22,6)</f>
        <v>-457152.290322581</v>
      </c>
      <c r="S39" s="35" t="n">
        <f aca="false">HLOOKUP($B39,[4]PGT_Flows!$Q$41:$BY$52,3)</f>
        <v>2305216.12903226</v>
      </c>
      <c r="T39" s="35"/>
      <c r="U39" s="35" t="n">
        <f aca="false">HLOOKUP($B39,[4]PGT_Flows!$Q$41:$BY$52,7)+HLOOKUP($B39,[4]PGT_Flows!$Q$41:$BY$52,8)+HLOOKUP($B39,[4]PGT_Flows!$Q$41:$BY$52,9)+HLOOKUP($B39,[4]PGT_Flows!$Q$41:$BY$52,11)</f>
        <v>199554.838709677</v>
      </c>
      <c r="V39" s="35"/>
      <c r="W39" s="35" t="n">
        <f aca="false">HLOOKUP($B39,'[4]Monthly Averages'!$A$3:$AR$22,3)-HLOOKUP($B39,'[4]Monthly Averages'!$A$3:$AR$22,4)</f>
        <v>121328.709677419</v>
      </c>
      <c r="X39" s="35" t="n">
        <f aca="false">HLOOKUP($B39,[4]PGT_Flows!$Q$41:$BY$52,2)+HLOOKUP($B39,[4]PGT_Flows!$Q$41:$BY$52,5)+HLOOKUP($B39,[4]PGT_Flows!$Q$41:$BY$52,6)</f>
        <v>100577.419354839</v>
      </c>
      <c r="Y39" s="35"/>
      <c r="Z39" s="35"/>
      <c r="AA39" s="35" t="n">
        <f aca="false">+AD39+AB39</f>
        <v>1849061.51612903</v>
      </c>
      <c r="AB39" s="35" t="n">
        <v>56397</v>
      </c>
      <c r="AC39" s="35"/>
      <c r="AD39" s="347" t="n">
        <f aca="false">HLOOKUP($B39,[4]PGT_Flows!$Q$41:$BY$52,4)</f>
        <v>1792664.51612903</v>
      </c>
      <c r="AE39" s="270"/>
    </row>
    <row r="40" customFormat="false" ht="11.25" hidden="true" customHeight="false" outlineLevel="0" collapsed="false">
      <c r="A40" s="283" t="n">
        <f aca="false">B41-B40</f>
        <v>30</v>
      </c>
      <c r="B40" s="291" t="n">
        <f aca="false">DATE(YEAR(B41),MONTH(B41)-1,1)</f>
        <v>36617</v>
      </c>
      <c r="C40" s="331" t="n">
        <f aca="false">HLOOKUP($B40,'[4]Monthly Averages'!$A$3:$AR$22,2)</f>
        <v>799795.833333333</v>
      </c>
      <c r="D40" s="30" t="n">
        <f aca="false">+C40-F40</f>
        <v>394668.566666667</v>
      </c>
      <c r="E40" s="30" t="n">
        <f aca="false">D40-D28</f>
        <v>-38180.1666666666</v>
      </c>
      <c r="F40" s="30" t="n">
        <f aca="false">HLOOKUP($B40,'[4]Monthly Averages'!$A$3:$AR$22,5)</f>
        <v>405127.266666667</v>
      </c>
      <c r="G40" s="30" t="n">
        <f aca="false">+F40-J40-I40</f>
        <v>445230.4</v>
      </c>
      <c r="H40" s="30" t="n">
        <f aca="false">G40-G28</f>
        <v>-22987.7999999999</v>
      </c>
      <c r="I40" s="28" t="n">
        <f aca="false">HLOOKUP($B40,'[4]Monthly Averages'!$A$3:$AR$22,13)/A40</f>
        <v>16365.6</v>
      </c>
      <c r="J40" s="30" t="n">
        <f aca="false">HLOOKUP($B40,'[4]Monthly Averages'!$A$3:$AR$22,7)</f>
        <v>-56468.7333333333</v>
      </c>
      <c r="K40" s="30" t="n">
        <f aca="false">-O40+N40+M40+J40</f>
        <v>118087.533333333</v>
      </c>
      <c r="L40" s="30"/>
      <c r="M40" s="30" t="n">
        <v>69567</v>
      </c>
      <c r="N40" s="30" t="n">
        <f aca="false">HLOOKUP($B40,'[4]Monthly Averages'!$A$3:$AR$22,3)-HLOOKUP($B40,'[4]Monthly Averages'!$A$3:$AR$22,4)</f>
        <v>-95577.7666666667</v>
      </c>
      <c r="O40" s="30" t="n">
        <f aca="false">HLOOKUP($B40,'[4]Monthly Averages'!$A$3:$AR$22,10)</f>
        <v>-200567.033333333</v>
      </c>
      <c r="P40" s="30" t="n">
        <f aca="false">+O40-R40</f>
        <v>228596.6</v>
      </c>
      <c r="Q40" s="30"/>
      <c r="R40" s="345" t="n">
        <f aca="false">HLOOKUP($B40,'[4]Monthly Averages'!$A$3:$AR$22,6)</f>
        <v>-429163.633333333</v>
      </c>
      <c r="S40" s="30" t="n">
        <f aca="false">HLOOKUP($B40,[4]PGT_Flows!$Q$41:$BY$52,3)</f>
        <v>1982530</v>
      </c>
      <c r="T40" s="30"/>
      <c r="U40" s="30" t="n">
        <f aca="false">HLOOKUP($B40,[4]PGT_Flows!$Q$41:$BY$52,7)+HLOOKUP($B40,[4]PGT_Flows!$Q$41:$BY$52,8)+HLOOKUP($B40,[4]PGT_Flows!$Q$41:$BY$52,9)+HLOOKUP($B40,[4]PGT_Flows!$Q$41:$BY$52,11)</f>
        <v>168720</v>
      </c>
      <c r="V40" s="30"/>
      <c r="W40" s="30" t="n">
        <f aca="false">HLOOKUP($B40,'[4]Monthly Averages'!$A$3:$AR$22,3)-HLOOKUP($B40,'[4]Monthly Averages'!$A$3:$AR$22,4)</f>
        <v>-95577.7666666667</v>
      </c>
      <c r="X40" s="30" t="n">
        <f aca="false">HLOOKUP($B40,[4]PGT_Flows!$Q$41:$BY$52,2)+HLOOKUP($B40,[4]PGT_Flows!$Q$41:$BY$52,5)+HLOOKUP($B40,[4]PGT_Flows!$Q$41:$BY$52,6)</f>
        <v>56906.6666666667</v>
      </c>
      <c r="Y40" s="30"/>
      <c r="Z40" s="30"/>
      <c r="AA40" s="30" t="n">
        <f aca="false">+AD40+AB40</f>
        <v>1815180.33333333</v>
      </c>
      <c r="AB40" s="30" t="n">
        <v>43477</v>
      </c>
      <c r="AC40" s="30"/>
      <c r="AD40" s="345" t="n">
        <f aca="false">HLOOKUP($B40,[4]PGT_Flows!$Q$41:$BY$52,4)</f>
        <v>1771703.33333333</v>
      </c>
      <c r="AE40" s="270"/>
    </row>
    <row r="41" customFormat="false" ht="11.25" hidden="true" customHeight="false" outlineLevel="0" collapsed="false">
      <c r="A41" s="283" t="n">
        <f aca="false">B42-B41</f>
        <v>31</v>
      </c>
      <c r="B41" s="291" t="n">
        <f aca="false">DATE(YEAR(B42),MONTH(B42)-1,1)</f>
        <v>36647</v>
      </c>
      <c r="C41" s="331" t="n">
        <f aca="false">HLOOKUP($B41,'[4]Monthly Averages'!$A$3:$AR$22,2)</f>
        <v>855163.516129032</v>
      </c>
      <c r="D41" s="30" t="n">
        <f aca="false">+C41-F41</f>
        <v>342103.838709677</v>
      </c>
      <c r="E41" s="30" t="n">
        <f aca="false">D41-D29</f>
        <v>-20823.1935483871</v>
      </c>
      <c r="F41" s="30" t="n">
        <f aca="false">HLOOKUP($B41,'[4]Monthly Averages'!$A$3:$AR$22,5)</f>
        <v>513059.677419355</v>
      </c>
      <c r="G41" s="30" t="n">
        <f aca="false">+F41-J41-I41</f>
        <v>441491.225806452</v>
      </c>
      <c r="H41" s="30" t="n">
        <f aca="false">G41-G29</f>
        <v>3649.41935483861</v>
      </c>
      <c r="I41" s="28" t="n">
        <f aca="false">HLOOKUP($B41,'[4]Monthly Averages'!$A$3:$AR$22,13)/A41</f>
        <v>118205.548387097</v>
      </c>
      <c r="J41" s="30" t="n">
        <f aca="false">HLOOKUP($B41,'[4]Monthly Averages'!$A$3:$AR$22,7)</f>
        <v>-46637.0967741935</v>
      </c>
      <c r="K41" s="30" t="n">
        <f aca="false">-O41+N41+M41+J41</f>
        <v>118878.225806452</v>
      </c>
      <c r="L41" s="30"/>
      <c r="M41" s="30" t="n">
        <v>50000</v>
      </c>
      <c r="N41" s="30" t="n">
        <f aca="false">HLOOKUP($B41,'[4]Monthly Averages'!$A$3:$AR$22,3)-HLOOKUP($B41,'[4]Monthly Averages'!$A$3:$AR$22,4)</f>
        <v>-79374.9677419355</v>
      </c>
      <c r="O41" s="30" t="n">
        <f aca="false">HLOOKUP($B41,'[4]Monthly Averages'!$A$3:$AR$22,10)</f>
        <v>-194890.290322581</v>
      </c>
      <c r="P41" s="30" t="n">
        <f aca="false">+O41-R41</f>
        <v>222862.483870968</v>
      </c>
      <c r="Q41" s="30"/>
      <c r="R41" s="345" t="n">
        <f aca="false">HLOOKUP($B41,'[4]Monthly Averages'!$A$3:$AR$22,6)</f>
        <v>-417752.774193548</v>
      </c>
      <c r="S41" s="30" t="n">
        <f aca="false">HLOOKUP($B41,[4]PGT_Flows!$Q$41:$BY$52,3)</f>
        <v>2086048.38709677</v>
      </c>
      <c r="T41" s="30"/>
      <c r="U41" s="30" t="n">
        <f aca="false">HLOOKUP($B41,[4]PGT_Flows!$Q$41:$BY$52,7)+HLOOKUP($B41,[4]PGT_Flows!$Q$41:$BY$52,8)+HLOOKUP($B41,[4]PGT_Flows!$Q$41:$BY$52,9)+HLOOKUP($B41,[4]PGT_Flows!$Q$41:$BY$52,11)</f>
        <v>151606.451612903</v>
      </c>
      <c r="V41" s="30"/>
      <c r="W41" s="30" t="n">
        <f aca="false">HLOOKUP($B41,'[4]Monthly Averages'!$A$3:$AR$22,3)-HLOOKUP($B41,'[4]Monthly Averages'!$A$3:$AR$22,4)</f>
        <v>-79374.9677419355</v>
      </c>
      <c r="X41" s="30" t="n">
        <f aca="false">HLOOKUP($B41,[4]PGT_Flows!$Q$41:$BY$52,2)+HLOOKUP($B41,[4]PGT_Flows!$Q$41:$BY$52,5)+HLOOKUP($B41,[4]PGT_Flows!$Q$41:$BY$52,6)</f>
        <v>86938.7096774194</v>
      </c>
      <c r="Y41" s="30"/>
      <c r="Z41" s="30"/>
      <c r="AA41" s="30" t="n">
        <f aca="false">+AD41+AB41</f>
        <v>1906274.5483871</v>
      </c>
      <c r="AB41" s="30" t="n">
        <v>49281</v>
      </c>
      <c r="AC41" s="30"/>
      <c r="AD41" s="345" t="n">
        <f aca="false">HLOOKUP($B41,[4]PGT_Flows!$Q$41:$BY$52,4)</f>
        <v>1856993.5483871</v>
      </c>
      <c r="AE41" s="270"/>
    </row>
    <row r="42" customFormat="false" ht="11.25" hidden="true" customHeight="false" outlineLevel="0" collapsed="false">
      <c r="A42" s="283" t="n">
        <f aca="false">B43-B42</f>
        <v>30</v>
      </c>
      <c r="B42" s="291" t="n">
        <f aca="false">DATE(YEAR(B43),MONTH(B43)-1,1)</f>
        <v>36678</v>
      </c>
      <c r="C42" s="331" t="n">
        <f aca="false">HLOOKUP($B42,'[4]Monthly Averages'!$A$3:$AR$22,2)</f>
        <v>835669.366666667</v>
      </c>
      <c r="D42" s="30" t="n">
        <f aca="false">+C42-F42</f>
        <v>342050.9</v>
      </c>
      <c r="E42" s="30" t="n">
        <f aca="false">D42-D30</f>
        <v>78010.9666666667</v>
      </c>
      <c r="F42" s="30" t="n">
        <f aca="false">HLOOKUP($B42,'[4]Monthly Averages'!$A$3:$AR$22,5)</f>
        <v>493618.466666667</v>
      </c>
      <c r="G42" s="30" t="n">
        <f aca="false">+F42-J42-I42</f>
        <v>498379.4</v>
      </c>
      <c r="H42" s="30" t="n">
        <f aca="false">G42-G30</f>
        <v>57322.8333333334</v>
      </c>
      <c r="I42" s="28" t="n">
        <f aca="false">HLOOKUP($B42,'[4]Monthly Averages'!$A$3:$AR$22,13)/A42</f>
        <v>116307.833333333</v>
      </c>
      <c r="J42" s="30" t="n">
        <f aca="false">HLOOKUP($B42,'[4]Monthly Averages'!$A$3:$AR$22,7)</f>
        <v>-121068.766666667</v>
      </c>
      <c r="K42" s="30" t="n">
        <f aca="false">-O42+N42+M42+J42</f>
        <v>112864.366666667</v>
      </c>
      <c r="L42" s="30"/>
      <c r="M42" s="30" t="n">
        <v>79893</v>
      </c>
      <c r="N42" s="30" t="n">
        <f aca="false">HLOOKUP($B42,'[4]Monthly Averages'!$A$3:$AR$22,3)-HLOOKUP($B42,'[4]Monthly Averages'!$A$3:$AR$22,4)</f>
        <v>23206.3666666667</v>
      </c>
      <c r="O42" s="30" t="n">
        <f aca="false">HLOOKUP($B42,'[4]Monthly Averages'!$A$3:$AR$22,10)</f>
        <v>-130833.766666667</v>
      </c>
      <c r="P42" s="30" t="n">
        <f aca="false">+O42-R42</f>
        <v>226446.566666667</v>
      </c>
      <c r="Q42" s="30"/>
      <c r="R42" s="345" t="n">
        <f aca="false">HLOOKUP($B42,'[4]Monthly Averages'!$A$3:$AR$22,6)</f>
        <v>-357280.333333333</v>
      </c>
      <c r="S42" s="30" t="n">
        <f aca="false">HLOOKUP($B42,[4]PGT_Flows!$Q$41:$BY$52,3)</f>
        <v>2281466.66666667</v>
      </c>
      <c r="T42" s="30"/>
      <c r="U42" s="30" t="n">
        <f aca="false">HLOOKUP($B42,[4]PGT_Flows!$Q$41:$BY$52,7)+HLOOKUP($B42,[4]PGT_Flows!$Q$41:$BY$52,8)+HLOOKUP($B42,[4]PGT_Flows!$Q$41:$BY$52,9)+HLOOKUP($B42,[4]PGT_Flows!$Q$41:$BY$52,11)</f>
        <v>205383.333333333</v>
      </c>
      <c r="V42" s="30"/>
      <c r="W42" s="30" t="n">
        <f aca="false">HLOOKUP($B42,'[4]Monthly Averages'!$A$3:$AR$22,3)-HLOOKUP($B42,'[4]Monthly Averages'!$A$3:$AR$22,4)</f>
        <v>23206.3666666667</v>
      </c>
      <c r="X42" s="30" t="n">
        <f aca="false">HLOOKUP($B42,[4]PGT_Flows!$Q$41:$BY$52,2)+HLOOKUP($B42,[4]PGT_Flows!$Q$41:$BY$52,5)+HLOOKUP($B42,[4]PGT_Flows!$Q$41:$BY$52,6)</f>
        <v>84203.3333333333</v>
      </c>
      <c r="Y42" s="30"/>
      <c r="Z42" s="30"/>
      <c r="AA42" s="30" t="n">
        <f aca="false">+AD42+AB42</f>
        <v>1907579.66666667</v>
      </c>
      <c r="AB42" s="30" t="n">
        <v>51163</v>
      </c>
      <c r="AC42" s="30"/>
      <c r="AD42" s="345" t="n">
        <f aca="false">HLOOKUP($B42,[4]PGT_Flows!$Q$41:$BY$52,4)</f>
        <v>1856416.66666667</v>
      </c>
      <c r="AE42" s="270"/>
    </row>
    <row r="43" customFormat="false" ht="11.25" hidden="true" customHeight="false" outlineLevel="0" collapsed="false">
      <c r="A43" s="283" t="n">
        <f aca="false">B44-B43</f>
        <v>31</v>
      </c>
      <c r="B43" s="291" t="n">
        <v>36708</v>
      </c>
      <c r="C43" s="331" t="n">
        <f aca="false">HLOOKUP($B43,'[4]Monthly Averages'!$A$3:$AR$22,2)</f>
        <v>696939.387096774</v>
      </c>
      <c r="D43" s="30" t="n">
        <f aca="false">+C43-F43</f>
        <v>301239.322580645</v>
      </c>
      <c r="E43" s="30" t="n">
        <f aca="false">D43-D31</f>
        <v>49372.5806451613</v>
      </c>
      <c r="F43" s="30" t="n">
        <f aca="false">HLOOKUP($B43,'[4]Monthly Averages'!$A$3:$AR$22,5)</f>
        <v>395700.064516129</v>
      </c>
      <c r="G43" s="30" t="n">
        <f aca="false">+F43-J43-I43</f>
        <v>527267.516129032</v>
      </c>
      <c r="H43" s="30" t="n">
        <f aca="false">G43-G31</f>
        <v>69553.5161290322</v>
      </c>
      <c r="I43" s="28" t="n">
        <f aca="false">HLOOKUP($B43,'[4]Monthly Averages'!$A$3:$AR$22,13)/A43</f>
        <v>76474.7741935484</v>
      </c>
      <c r="J43" s="30" t="n">
        <f aca="false">HLOOKUP($B43,'[4]Monthly Averages'!$A$3:$AR$22,7)</f>
        <v>-208042.225806452</v>
      </c>
      <c r="K43" s="30" t="n">
        <f aca="false">-O43+N43+M43+J43</f>
        <v>134202.032258065</v>
      </c>
      <c r="L43" s="30"/>
      <c r="M43" s="30" t="n">
        <v>62645</v>
      </c>
      <c r="N43" s="30" t="n">
        <f aca="false">HLOOKUP($B43,'[4]Monthly Averages'!$A$3:$AR$22,3)-HLOOKUP($B43,'[4]Monthly Averages'!$A$3:$AR$22,4)</f>
        <v>143998.290322581</v>
      </c>
      <c r="O43" s="30" t="n">
        <f aca="false">HLOOKUP($B43,'[4]Monthly Averages'!$A$3:$AR$22,10)</f>
        <v>-135600.967741935</v>
      </c>
      <c r="P43" s="30" t="n">
        <f aca="false">+O43-R43</f>
        <v>234426.451612903</v>
      </c>
      <c r="Q43" s="30"/>
      <c r="R43" s="345" t="n">
        <f aca="false">HLOOKUP($B43,'[4]Monthly Averages'!$A$3:$AR$22,6)</f>
        <v>-370027.419354839</v>
      </c>
      <c r="S43" s="30" t="n">
        <f aca="false">HLOOKUP($B43,[4]PGT_Flows!$Q$41:$BY$52,3)</f>
        <v>2388440.90909091</v>
      </c>
      <c r="T43" s="30"/>
      <c r="U43" s="30" t="n">
        <f aca="false">HLOOKUP($B43,[4]PGT_Flows!$Q$41:$BY$52,7)+HLOOKUP($B43,[4]PGT_Flows!$Q$41:$BY$52,8)+HLOOKUP($B43,[4]PGT_Flows!$Q$41:$BY$52,9)+HLOOKUP($B43,[4]PGT_Flows!$Q$41:$BY$52,11)</f>
        <v>194113.636363636</v>
      </c>
      <c r="V43" s="30"/>
      <c r="W43" s="30" t="n">
        <f aca="false">HLOOKUP($B43,'[4]Monthly Averages'!$A$3:$AR$22,3)-HLOOKUP($B43,'[4]Monthly Averages'!$A$3:$AR$22,4)</f>
        <v>143998.290322581</v>
      </c>
      <c r="X43" s="30" t="n">
        <f aca="false">HLOOKUP($B43,[4]PGT_Flows!$Q$41:$BY$52,2)+HLOOKUP($B43,[4]PGT_Flows!$Q$41:$BY$52,5)+HLOOKUP($B43,[4]PGT_Flows!$Q$41:$BY$52,6)</f>
        <v>89718.1818181818</v>
      </c>
      <c r="Y43" s="30"/>
      <c r="Z43" s="30"/>
      <c r="AA43" s="30" t="n">
        <f aca="false">+AD43+AB43</f>
        <v>1908422.81818182</v>
      </c>
      <c r="AB43" s="30" t="n">
        <v>49741</v>
      </c>
      <c r="AC43" s="30"/>
      <c r="AD43" s="345" t="n">
        <f aca="false">HLOOKUP($B43,[4]PGT_Flows!$Q$41:$BY$52,4)</f>
        <v>1858681.81818182</v>
      </c>
      <c r="AE43" s="270"/>
    </row>
    <row r="44" customFormat="false" ht="11.25" hidden="true" customHeight="false" outlineLevel="0" collapsed="false">
      <c r="A44" s="283" t="n">
        <f aca="false">B45-B44</f>
        <v>31</v>
      </c>
      <c r="B44" s="291" t="n">
        <f aca="false">DATE(YEAR(B43),MONTH(B43)+1,1)</f>
        <v>36739</v>
      </c>
      <c r="C44" s="331" t="n">
        <f aca="false">HLOOKUP($B44,'[4]Monthly Averages'!$A$3:$AR$22,2)</f>
        <v>949520.903225806</v>
      </c>
      <c r="D44" s="30" t="n">
        <f aca="false">+C44-F44</f>
        <v>309486.967741936</v>
      </c>
      <c r="E44" s="30" t="n">
        <f aca="false">D44-D32</f>
        <v>63448.4516129033</v>
      </c>
      <c r="F44" s="30" t="n">
        <f aca="false">HLOOKUP($B44,'[4]Monthly Averages'!$A$3:$AR$22,5)</f>
        <v>640033.935483871</v>
      </c>
      <c r="G44" s="30" t="n">
        <f aca="false">+F44-J44-I44</f>
        <v>520515.774193548</v>
      </c>
      <c r="H44" s="30" t="n">
        <f aca="false">G44-G32</f>
        <v>82762.3870967741</v>
      </c>
      <c r="I44" s="28" t="n">
        <f aca="false">HLOOKUP($B44,'[4]Monthly Averages'!$A$3:$AR$22,13)/A44</f>
        <v>30403.8064516129</v>
      </c>
      <c r="J44" s="30" t="n">
        <f aca="false">HLOOKUP($B44,'[4]Monthly Averages'!$A$3:$AR$22,7)</f>
        <v>89114.3548387097</v>
      </c>
      <c r="K44" s="30" t="n">
        <f aca="false">-O44+N44+M44+J44</f>
        <v>131520.806451613</v>
      </c>
      <c r="L44" s="30"/>
      <c r="M44" s="30" t="n">
        <v>38897</v>
      </c>
      <c r="N44" s="30" t="n">
        <f aca="false">HLOOKUP($B44,'[4]Monthly Averages'!$A$3:$AR$22,3)-HLOOKUP($B44,'[4]Monthly Averages'!$A$3:$AR$22,4)</f>
        <v>-111692</v>
      </c>
      <c r="O44" s="30" t="n">
        <f aca="false">HLOOKUP($B44,'[4]Monthly Averages'!$A$3:$AR$22,10)</f>
        <v>-115201.451612903</v>
      </c>
      <c r="P44" s="30" t="n">
        <f aca="false">+O44-R44</f>
        <v>213777.548387097</v>
      </c>
      <c r="Q44" s="30"/>
      <c r="R44" s="345" t="n">
        <f aca="false">HLOOKUP($B44,'[4]Monthly Averages'!$A$3:$AR$22,6)</f>
        <v>-328979</v>
      </c>
      <c r="S44" s="30" t="n">
        <f aca="false">HLOOKUP($B44,[4]PGT_Flows!$Q$41:$BY$52,3)</f>
        <v>2108409.67741935</v>
      </c>
      <c r="T44" s="30"/>
      <c r="U44" s="30" t="n">
        <f aca="false">HLOOKUP($B44,[4]PGT_Flows!$Q$41:$BY$52,7)+HLOOKUP($B44,[4]PGT_Flows!$Q$41:$BY$52,8)+HLOOKUP($B44,[4]PGT_Flows!$Q$41:$BY$52,9)+HLOOKUP($B44,[4]PGT_Flows!$Q$41:$BY$52,11)</f>
        <v>166603.225806452</v>
      </c>
      <c r="V44" s="30"/>
      <c r="W44" s="30" t="n">
        <f aca="false">HLOOKUP($B44,'[4]Monthly Averages'!$A$3:$AR$22,3)-HLOOKUP($B44,'[4]Monthly Averages'!$A$3:$AR$22,4)</f>
        <v>-111692</v>
      </c>
      <c r="X44" s="30" t="n">
        <f aca="false">HLOOKUP($B44,[4]PGT_Flows!$Q$41:$BY$52,2)+HLOOKUP($B44,[4]PGT_Flows!$Q$41:$BY$52,5)+HLOOKUP($B44,[4]PGT_Flows!$Q$41:$BY$52,6)</f>
        <v>88896.7741935484</v>
      </c>
      <c r="Y44" s="30"/>
      <c r="Z44" s="30"/>
      <c r="AA44" s="30" t="n">
        <f aca="false">+AD44+AB44</f>
        <v>1901326.19354839</v>
      </c>
      <c r="AB44" s="30" t="n">
        <v>48952</v>
      </c>
      <c r="AC44" s="30"/>
      <c r="AD44" s="345" t="n">
        <f aca="false">HLOOKUP($B44,[4]PGT_Flows!$Q$41:$BY$52,4)</f>
        <v>1852374.19354839</v>
      </c>
      <c r="AE44" s="270"/>
    </row>
    <row r="45" customFormat="false" ht="11.25" hidden="true" customHeight="false" outlineLevel="0" collapsed="false">
      <c r="A45" s="283" t="n">
        <f aca="false">B46-B45</f>
        <v>30</v>
      </c>
      <c r="B45" s="291" t="n">
        <f aca="false">DATE(YEAR(B44),MONTH(B44)+1,1)</f>
        <v>36770</v>
      </c>
      <c r="C45" s="331" t="n">
        <f aca="false">HLOOKUP($B45,'[4]Monthly Averages'!$A$3:$AR$22,2)</f>
        <v>766301.666666667</v>
      </c>
      <c r="D45" s="30" t="n">
        <f aca="false">+C45-F45</f>
        <v>396135.233333333</v>
      </c>
      <c r="E45" s="30" t="n">
        <f aca="false">D45-D33</f>
        <v>99867.9666666667</v>
      </c>
      <c r="F45" s="30" t="n">
        <f aca="false">HLOOKUP($B45,'[4]Monthly Averages'!$A$3:$AR$22,5)</f>
        <v>370166.433333333</v>
      </c>
      <c r="G45" s="30" t="n">
        <f aca="false">+F45-J45-I45</f>
        <v>493640.333333333</v>
      </c>
      <c r="H45" s="30" t="n">
        <f aca="false">G45-G33</f>
        <v>-15112.1666666667</v>
      </c>
      <c r="I45" s="28" t="n">
        <f aca="false">HLOOKUP($B45,'[4]Monthly Averages'!$A$3:$AR$22,13)/A45</f>
        <v>51199.7333333333</v>
      </c>
      <c r="J45" s="30" t="n">
        <f aca="false">HLOOKUP($B45,'[4]Monthly Averages'!$A$3:$AR$22,7)</f>
        <v>-174673.633333333</v>
      </c>
      <c r="K45" s="30" t="n">
        <f aca="false">-O45+N45+M45+J45</f>
        <v>129758.433333333</v>
      </c>
      <c r="L45" s="30"/>
      <c r="M45" s="30" t="n">
        <v>69127</v>
      </c>
      <c r="N45" s="30" t="n">
        <f aca="false">HLOOKUP($B45,'[4]Monthly Averages'!$A$3:$AR$22,3)-HLOOKUP($B45,'[4]Monthly Averages'!$A$3:$AR$22,4)</f>
        <v>25320.0666666667</v>
      </c>
      <c r="O45" s="30" t="n">
        <f aca="false">HLOOKUP($B45,'[4]Monthly Averages'!$A$3:$AR$22,10)</f>
        <v>-209985</v>
      </c>
      <c r="P45" s="30" t="n">
        <f aca="false">+O45-R45</f>
        <v>227544.066666667</v>
      </c>
      <c r="Q45" s="30"/>
      <c r="R45" s="345" t="n">
        <f aca="false">HLOOKUP($B45,'[4]Monthly Averages'!$A$3:$AR$22,6)</f>
        <v>-437529.066666667</v>
      </c>
      <c r="S45" s="30" t="n">
        <f aca="false">HLOOKUP($B45,[4]PGT_Flows!$Q$41:$BY$52,3)</f>
        <v>2241843.33333333</v>
      </c>
      <c r="T45" s="30"/>
      <c r="U45" s="30" t="n">
        <f aca="false">HLOOKUP($B45,[4]PGT_Flows!$Q$41:$BY$52,7)+HLOOKUP($B45,[4]PGT_Flows!$Q$41:$BY$52,8)+HLOOKUP($B45,[4]PGT_Flows!$Q$41:$BY$52,9)+HLOOKUP($B45,[4]PGT_Flows!$Q$41:$BY$52,11)</f>
        <v>198436.666666667</v>
      </c>
      <c r="V45" s="30"/>
      <c r="W45" s="30" t="n">
        <f aca="false">HLOOKUP($B45,'[4]Monthly Averages'!$A$3:$AR$22,3)-HLOOKUP($B45,'[4]Monthly Averages'!$A$3:$AR$22,4)</f>
        <v>25320.0666666667</v>
      </c>
      <c r="X45" s="30" t="n">
        <f aca="false">HLOOKUP($B45,[4]PGT_Flows!$Q$41:$BY$52,2)+HLOOKUP($B45,[4]PGT_Flows!$Q$41:$BY$52,5)+HLOOKUP($B45,[4]PGT_Flows!$Q$41:$BY$52,6)</f>
        <v>90076.6666666667</v>
      </c>
      <c r="Y45" s="30"/>
      <c r="Z45" s="30"/>
      <c r="AA45" s="30" t="n">
        <f aca="false">+AD45+AB45</f>
        <v>1885909.66666667</v>
      </c>
      <c r="AB45" s="30" t="n">
        <v>50853</v>
      </c>
      <c r="AC45" s="30"/>
      <c r="AD45" s="345" t="n">
        <f aca="false">HLOOKUP($B45,[4]PGT_Flows!$Q$41:$BY$52,4)</f>
        <v>1835056.66666667</v>
      </c>
      <c r="AE45" s="270"/>
    </row>
    <row r="46" customFormat="false" ht="11.25" hidden="true" customHeight="false" outlineLevel="0" collapsed="false">
      <c r="A46" s="283" t="n">
        <f aca="false">B47-B46</f>
        <v>31</v>
      </c>
      <c r="B46" s="295" t="n">
        <f aca="false">DATE(YEAR(B45),MONTH(B45)+1,1)</f>
        <v>36800</v>
      </c>
      <c r="C46" s="346" t="n">
        <f aca="false">HLOOKUP($B46,'[4]Monthly Averages'!$A$3:$AR$22,2)</f>
        <v>855036.806451613</v>
      </c>
      <c r="D46" s="35" t="n">
        <f aca="false">+C46-F46</f>
        <v>431693</v>
      </c>
      <c r="E46" s="35" t="n">
        <f aca="false">D46-D34</f>
        <v>-59276.4838709678</v>
      </c>
      <c r="F46" s="35" t="n">
        <f aca="false">HLOOKUP($B46,'[4]Monthly Averages'!$A$3:$AR$22,5)</f>
        <v>423343.806451613</v>
      </c>
      <c r="G46" s="35" t="n">
        <f aca="false">+F46-J46-I46</f>
        <v>624850.806451613</v>
      </c>
      <c r="H46" s="35" t="n">
        <f aca="false">G46-G34</f>
        <v>72705.6129032259</v>
      </c>
      <c r="I46" s="33" t="n">
        <f aca="false">HLOOKUP($B46,'[4]Monthly Averages'!$A$3:$AR$22,13)/A46</f>
        <v>-16129.1935483871</v>
      </c>
      <c r="J46" s="35" t="n">
        <f aca="false">HLOOKUP($B46,'[4]Monthly Averages'!$A$3:$AR$22,7)</f>
        <v>-185377.806451613</v>
      </c>
      <c r="K46" s="35" t="n">
        <f aca="false">-O46+N46+M46+J46</f>
        <v>196669.741935484</v>
      </c>
      <c r="L46" s="35"/>
      <c r="M46" s="35" t="n">
        <v>123390</v>
      </c>
      <c r="N46" s="35" t="n">
        <f aca="false">HLOOKUP($B46,'[4]Monthly Averages'!$A$3:$AR$22,3)-HLOOKUP($B46,'[4]Monthly Averages'!$A$3:$AR$22,4)</f>
        <v>88995.2258064516</v>
      </c>
      <c r="O46" s="35" t="n">
        <f aca="false">HLOOKUP($B46,'[4]Monthly Averages'!$A$3:$AR$22,10)</f>
        <v>-169662.322580645</v>
      </c>
      <c r="P46" s="35" t="n">
        <f aca="false">+O46-R46</f>
        <v>293792.838709677</v>
      </c>
      <c r="Q46" s="35"/>
      <c r="R46" s="347" t="n">
        <f aca="false">HLOOKUP($B46,'[4]Monthly Averages'!$A$3:$AR$22,6)</f>
        <v>-463455.161290323</v>
      </c>
      <c r="S46" s="35" t="n">
        <f aca="false">HLOOKUP($B46,[4]PGT_Flows!$Q$41:$BY$52,3)</f>
        <v>2332035.48387097</v>
      </c>
      <c r="T46" s="35"/>
      <c r="U46" s="35" t="n">
        <f aca="false">HLOOKUP($B46,[4]PGT_Flows!$Q$41:$BY$52,7)+HLOOKUP($B46,[4]PGT_Flows!$Q$41:$BY$52,8)+HLOOKUP($B46,[4]PGT_Flows!$Q$41:$BY$52,9)+HLOOKUP($B46,[4]PGT_Flows!$Q$41:$BY$52,11)</f>
        <v>255167.741935484</v>
      </c>
      <c r="V46" s="35"/>
      <c r="W46" s="35" t="n">
        <f aca="false">HLOOKUP($B46,'[4]Monthly Averages'!$A$3:$AR$22,3)-HLOOKUP($B46,'[4]Monthly Averages'!$A$3:$AR$22,4)</f>
        <v>88995.2258064516</v>
      </c>
      <c r="X46" s="35" t="n">
        <f aca="false">HLOOKUP($B46,[4]PGT_Flows!$Q$41:$BY$52,2)+HLOOKUP($B46,[4]PGT_Flows!$Q$41:$BY$52,5)+HLOOKUP($B46,[4]PGT_Flows!$Q$41:$BY$52,6)</f>
        <v>109690.322580645</v>
      </c>
      <c r="Y46" s="35"/>
      <c r="Z46" s="35"/>
      <c r="AA46" s="35" t="n">
        <f aca="false">+AD46+AB46</f>
        <v>1856658.19354839</v>
      </c>
      <c r="AB46" s="35" t="n">
        <v>69984</v>
      </c>
      <c r="AC46" s="35"/>
      <c r="AD46" s="347" t="n">
        <f aca="false">HLOOKUP($B46,[4]PGT_Flows!$Q$41:$BY$52,4)</f>
        <v>1786674.19354839</v>
      </c>
      <c r="AE46" s="270"/>
    </row>
    <row r="47" customFormat="false" ht="11.25" hidden="true" customHeight="false" outlineLevel="0" collapsed="false">
      <c r="A47" s="283" t="n">
        <f aca="false">B48-B47</f>
        <v>30</v>
      </c>
      <c r="B47" s="291" t="n">
        <f aca="false">DATE(YEAR(B46),MONTH(B46)+1,1)</f>
        <v>36831</v>
      </c>
      <c r="C47" s="331" t="n">
        <v>920638.24137931</v>
      </c>
      <c r="D47" s="30" t="n">
        <f aca="false">+C47-F47</f>
        <v>621689.103448276</v>
      </c>
      <c r="E47" s="30" t="n">
        <f aca="false">D47-D35</f>
        <v>113023.436781609</v>
      </c>
      <c r="F47" s="30" t="n">
        <v>298949.137931035</v>
      </c>
      <c r="G47" s="30" t="n">
        <f aca="false">+F47-J47-I47</f>
        <v>682808.862068966</v>
      </c>
      <c r="H47" s="30" t="n">
        <f aca="false">G47-G35</f>
        <v>66030.1287356323</v>
      </c>
      <c r="I47" s="28" t="n">
        <v>-104417</v>
      </c>
      <c r="J47" s="30" t="n">
        <v>-279442.724137931</v>
      </c>
      <c r="K47" s="30" t="n">
        <f aca="false">-O47+N47+M47+J47</f>
        <v>237091.137931035</v>
      </c>
      <c r="L47" s="30"/>
      <c r="M47" s="30" t="n">
        <v>128330</v>
      </c>
      <c r="N47" s="30" t="n">
        <f aca="false">+W47</f>
        <v>291844.586206897</v>
      </c>
      <c r="O47" s="30" t="n">
        <v>-96359.275862069</v>
      </c>
      <c r="P47" s="30" t="n">
        <f aca="false">+O47-R47</f>
        <v>382113.137931034</v>
      </c>
      <c r="Q47" s="30"/>
      <c r="R47" s="345" t="n">
        <v>-478472.413793103</v>
      </c>
      <c r="S47" s="30" t="n">
        <v>2507701.42857143</v>
      </c>
      <c r="T47" s="30"/>
      <c r="U47" s="30" t="n">
        <v>205974.285714286</v>
      </c>
      <c r="V47" s="30"/>
      <c r="W47" s="30" t="n">
        <v>291844.586206897</v>
      </c>
      <c r="X47" s="30" t="n">
        <v>137559.285714286</v>
      </c>
      <c r="Y47" s="30"/>
      <c r="Z47" s="30"/>
      <c r="AA47" s="30" t="n">
        <v>1779169.28571429</v>
      </c>
      <c r="AB47" s="30" t="n">
        <v>110529.285714286</v>
      </c>
      <c r="AC47" s="30"/>
      <c r="AD47" s="345" t="n">
        <v>1668640</v>
      </c>
      <c r="AE47" s="348"/>
      <c r="AG47" s="312"/>
      <c r="AH47" s="312"/>
    </row>
    <row r="48" customFormat="false" ht="11.25" hidden="true" customHeight="false" outlineLevel="0" collapsed="false">
      <c r="A48" s="283" t="n">
        <f aca="false">B49-B48</f>
        <v>31</v>
      </c>
      <c r="B48" s="291" t="n">
        <f aca="false">DATE(YEAR(B47),MONTH(B47)+1,1)</f>
        <v>36861</v>
      </c>
      <c r="C48" s="331" t="n">
        <v>948561.1</v>
      </c>
      <c r="D48" s="30" t="n">
        <f aca="false">+C48-F48</f>
        <v>622049.4</v>
      </c>
      <c r="E48" s="30" t="n">
        <f aca="false">D48-D36</f>
        <v>5568.0774193547</v>
      </c>
      <c r="F48" s="30" t="n">
        <v>326511.7</v>
      </c>
      <c r="G48" s="30" t="n">
        <f aca="false">+F48-J48-I48</f>
        <v>577994.4</v>
      </c>
      <c r="H48" s="30" t="n">
        <f aca="false">G48-G36</f>
        <v>-80187.1806451613</v>
      </c>
      <c r="I48" s="28" t="n">
        <v>65365</v>
      </c>
      <c r="J48" s="30" t="n">
        <v>-316847.7</v>
      </c>
      <c r="K48" s="30" t="n">
        <f aca="false">-O48+N48+M48+J48</f>
        <v>239126.166666667</v>
      </c>
      <c r="L48" s="30"/>
      <c r="M48" s="30" t="n">
        <v>152453</v>
      </c>
      <c r="N48" s="30" t="n">
        <f aca="false">+W48</f>
        <v>296141.833333333</v>
      </c>
      <c r="O48" s="30" t="n">
        <v>-107379.033333333</v>
      </c>
      <c r="P48" s="30" t="n">
        <f aca="false">+O48-R48</f>
        <v>389903.733333333</v>
      </c>
      <c r="Q48" s="30"/>
      <c r="R48" s="345" t="n">
        <v>-497282.766666667</v>
      </c>
      <c r="S48" s="30" t="n">
        <v>2616063.10344828</v>
      </c>
      <c r="T48" s="30"/>
      <c r="U48" s="30" t="n">
        <v>225516.206896552</v>
      </c>
      <c r="V48" s="30"/>
      <c r="W48" s="30" t="n">
        <v>296141.833333333</v>
      </c>
      <c r="X48" s="30" t="n">
        <v>137948.965517241</v>
      </c>
      <c r="Y48" s="30"/>
      <c r="Z48" s="30"/>
      <c r="AA48" s="30" t="n">
        <v>1909310</v>
      </c>
      <c r="AB48" s="30" t="n">
        <v>122354.137931034</v>
      </c>
      <c r="AC48" s="30"/>
      <c r="AD48" s="345" t="n">
        <f aca="false">AA48-AB48</f>
        <v>1786955.86206897</v>
      </c>
      <c r="AE48" s="348"/>
      <c r="AG48" s="312"/>
      <c r="AH48" s="312"/>
    </row>
    <row r="49" customFormat="false" ht="11.25" hidden="true" customHeight="false" outlineLevel="0" collapsed="false">
      <c r="A49" s="283" t="n">
        <f aca="false">B50-B49</f>
        <v>31</v>
      </c>
      <c r="B49" s="291" t="n">
        <f aca="false">DATE(YEAR(B48),MONTH(B48)+1,1)</f>
        <v>36892</v>
      </c>
      <c r="C49" s="331" t="n">
        <v>878069.5</v>
      </c>
      <c r="D49" s="30" t="n">
        <f aca="false">+C49-F49</f>
        <v>610783.733333333</v>
      </c>
      <c r="E49" s="30" t="n">
        <f aca="false">D49-D37</f>
        <v>-53964.0086021505</v>
      </c>
      <c r="F49" s="30" t="n">
        <v>267285.766666667</v>
      </c>
      <c r="G49" s="30" t="n">
        <f aca="false">+F49-J49-I49</f>
        <v>527415.214942529</v>
      </c>
      <c r="H49" s="30" t="n">
        <f aca="false">G49-G37</f>
        <v>-179454.591509084</v>
      </c>
      <c r="I49" s="28" t="n">
        <v>-61245</v>
      </c>
      <c r="J49" s="30" t="n">
        <v>-198884.448275862</v>
      </c>
      <c r="K49" s="30" t="n">
        <f aca="false">-O49+N49+M49+J49</f>
        <v>227919.448275862</v>
      </c>
      <c r="L49" s="30"/>
      <c r="M49" s="30" t="n">
        <v>154176</v>
      </c>
      <c r="N49" s="30" t="n">
        <f aca="false">+W49</f>
        <v>255776</v>
      </c>
      <c r="O49" s="30" t="n">
        <v>-16851.8965517241</v>
      </c>
      <c r="P49" s="30" t="n">
        <f aca="false">+O49-R49</f>
        <v>408781.370114943</v>
      </c>
      <c r="Q49" s="30"/>
      <c r="R49" s="345" t="n">
        <v>-425633.266666667</v>
      </c>
      <c r="S49" s="30" t="n">
        <v>2591551.29032258</v>
      </c>
      <c r="T49" s="30"/>
      <c r="U49" s="30" t="n">
        <v>221210.64516129</v>
      </c>
      <c r="V49" s="30"/>
      <c r="W49" s="30" t="n">
        <v>255776</v>
      </c>
      <c r="X49" s="30" t="n">
        <v>135545.806451613</v>
      </c>
      <c r="Y49" s="30"/>
      <c r="Z49" s="30"/>
      <c r="AA49" s="30" t="n">
        <v>1892166</v>
      </c>
      <c r="AB49" s="30" t="n">
        <v>106947.096774194</v>
      </c>
      <c r="AC49" s="30"/>
      <c r="AD49" s="345" t="n">
        <f aca="false">AA49-AB49</f>
        <v>1785218.90322581</v>
      </c>
      <c r="AE49" s="348"/>
      <c r="AF49" s="312"/>
      <c r="AG49" s="312"/>
      <c r="AH49" s="312"/>
    </row>
    <row r="50" customFormat="false" ht="11.25" hidden="true" customHeight="false" outlineLevel="0" collapsed="false">
      <c r="A50" s="283" t="n">
        <f aca="false">B51-B50</f>
        <v>28</v>
      </c>
      <c r="B50" s="291" t="n">
        <f aca="false">DATE(YEAR(B49),MONTH(B49)+1,1)</f>
        <v>36923</v>
      </c>
      <c r="C50" s="331" t="n">
        <v>812113.321428572</v>
      </c>
      <c r="D50" s="30" t="n">
        <f aca="false">+C50-F50</f>
        <v>566113.321428572</v>
      </c>
      <c r="E50" s="30" t="n">
        <f aca="false">D50-D38</f>
        <v>-43717.9889162561</v>
      </c>
      <c r="F50" s="30" t="n">
        <v>246000</v>
      </c>
      <c r="G50" s="30" t="n">
        <f aca="false">+F50-J50-I50</f>
        <v>688855.892857143</v>
      </c>
      <c r="H50" s="30" t="n">
        <f aca="false">G50-G38</f>
        <v>31904.8928571428</v>
      </c>
      <c r="I50" s="28" t="n">
        <v>-196618</v>
      </c>
      <c r="J50" s="30" t="n">
        <v>-246237.892857143</v>
      </c>
      <c r="K50" s="30" t="n">
        <f aca="false">-O50+N50+M50+J50</f>
        <v>227638.857142857</v>
      </c>
      <c r="L50" s="30"/>
      <c r="M50" s="30" t="n">
        <v>143150</v>
      </c>
      <c r="N50" s="30" t="n">
        <f aca="false">+W50</f>
        <v>208828</v>
      </c>
      <c r="O50" s="30" t="n">
        <v>-121898.75</v>
      </c>
      <c r="P50" s="30" t="n">
        <f aca="false">+O50-R50</f>
        <v>369559.142857143</v>
      </c>
      <c r="Q50" s="30"/>
      <c r="R50" s="345" t="n">
        <v>-491457.892857143</v>
      </c>
      <c r="S50" s="30" t="n">
        <v>2574022.85714286</v>
      </c>
      <c r="T50" s="30"/>
      <c r="U50" s="30" t="n">
        <v>196458.928571429</v>
      </c>
      <c r="V50" s="30"/>
      <c r="W50" s="30" t="n">
        <v>208828</v>
      </c>
      <c r="X50" s="30" t="n">
        <v>137901.428571429</v>
      </c>
      <c r="Y50" s="30"/>
      <c r="Z50" s="30"/>
      <c r="AA50" s="30" t="n">
        <v>1913897</v>
      </c>
      <c r="AB50" s="30" t="n">
        <v>103067.142857143</v>
      </c>
      <c r="AC50" s="30"/>
      <c r="AD50" s="345" t="n">
        <f aca="false">AA50-AB50</f>
        <v>1810829.85714286</v>
      </c>
      <c r="AE50" s="348"/>
      <c r="AF50" s="312"/>
      <c r="AG50" s="312"/>
      <c r="AH50" s="312"/>
    </row>
    <row r="51" customFormat="false" ht="11.25" hidden="true" customHeight="false" outlineLevel="0" collapsed="false">
      <c r="A51" s="283" t="n">
        <f aca="false">B52-B51</f>
        <v>31</v>
      </c>
      <c r="B51" s="295" t="n">
        <f aca="false">DATE(YEAR(B50),MONTH(B50)+1,1)</f>
        <v>36951</v>
      </c>
      <c r="C51" s="346" t="n">
        <v>785634.548387097</v>
      </c>
      <c r="D51" s="35" t="n">
        <f aca="false">+C51-F51</f>
        <v>551936.612903226</v>
      </c>
      <c r="E51" s="35" t="n">
        <f aca="false">D51-D39</f>
        <v>22170.4193548386</v>
      </c>
      <c r="F51" s="35" t="n">
        <v>233697.935483871</v>
      </c>
      <c r="G51" s="35" t="n">
        <f aca="false">+F51-J51-I51</f>
        <v>539589.35483871</v>
      </c>
      <c r="H51" s="35" t="n">
        <f aca="false">G51-G39</f>
        <v>-22698.4838709678</v>
      </c>
      <c r="I51" s="33" t="n">
        <v>8963</v>
      </c>
      <c r="J51" s="35" t="n">
        <v>-314854.419354839</v>
      </c>
      <c r="K51" s="35" t="n">
        <f aca="false">-O51+N51+M51+J51</f>
        <v>171792.193548387</v>
      </c>
      <c r="L51" s="35"/>
      <c r="M51" s="35" t="n">
        <v>137849</v>
      </c>
      <c r="N51" s="35" t="n">
        <f aca="false">+W51</f>
        <v>157329</v>
      </c>
      <c r="O51" s="35" t="n">
        <v>-191468.612903226</v>
      </c>
      <c r="P51" s="35" t="n">
        <f aca="false">+O51-R51</f>
        <v>291591.967741935</v>
      </c>
      <c r="Q51" s="35"/>
      <c r="R51" s="347" t="n">
        <v>-483060.580645161</v>
      </c>
      <c r="S51" s="35" t="n">
        <v>2451304.83870968</v>
      </c>
      <c r="T51" s="35"/>
      <c r="U51" s="35" t="n">
        <v>185557.741935484</v>
      </c>
      <c r="V51" s="35"/>
      <c r="W51" s="35" t="n">
        <v>157329</v>
      </c>
      <c r="X51" s="35" t="n">
        <v>125263.870967742</v>
      </c>
      <c r="Y51" s="35"/>
      <c r="Z51" s="35"/>
      <c r="AA51" s="35" t="n">
        <v>1907240</v>
      </c>
      <c r="AB51" s="35" t="n">
        <v>74222.9032258065</v>
      </c>
      <c r="AC51" s="35"/>
      <c r="AD51" s="347" t="n">
        <f aca="false">AA51-AB51</f>
        <v>1833017.09677419</v>
      </c>
      <c r="AE51" s="348"/>
      <c r="AG51" s="312"/>
      <c r="AH51" s="312"/>
    </row>
    <row r="52" customFormat="false" ht="11.25" hidden="true" customHeight="false" outlineLevel="0" collapsed="false">
      <c r="A52" s="283" t="n">
        <f aca="false">B53-B52</f>
        <v>30</v>
      </c>
      <c r="B52" s="291" t="n">
        <f aca="false">DATE(YEAR(B51),MONTH(B51)+1,1)</f>
        <v>36982</v>
      </c>
      <c r="C52" s="331" t="n">
        <v>664560.066666667</v>
      </c>
      <c r="D52" s="30" t="n">
        <v>482408</v>
      </c>
      <c r="E52" s="30" t="n">
        <f aca="false">D52-D40</f>
        <v>87739.4333333333</v>
      </c>
      <c r="F52" s="30" t="n">
        <v>226383.366666667</v>
      </c>
      <c r="G52" s="30" t="n">
        <v>453999</v>
      </c>
      <c r="H52" s="30" t="n">
        <f aca="false">G52-G40</f>
        <v>8768.59999999998</v>
      </c>
      <c r="I52" s="28" t="n">
        <v>112013</v>
      </c>
      <c r="J52" s="30" t="n">
        <v>-285236.133333333</v>
      </c>
      <c r="K52" s="30" t="n">
        <f aca="false">-O52+N52+M52+J52</f>
        <v>180085.133333333</v>
      </c>
      <c r="L52" s="30"/>
      <c r="M52" s="30" t="n">
        <v>131833</v>
      </c>
      <c r="N52" s="30" t="n">
        <f aca="false">+W52</f>
        <v>99946</v>
      </c>
      <c r="O52" s="30" t="n">
        <v>-233542.266666667</v>
      </c>
      <c r="P52" s="30" t="n">
        <f aca="false">+O52-R52</f>
        <v>228598.633333333</v>
      </c>
      <c r="Q52" s="30"/>
      <c r="R52" s="345" t="n">
        <v>-462140.9</v>
      </c>
      <c r="S52" s="30" t="n">
        <v>2386162.66666667</v>
      </c>
      <c r="T52" s="30"/>
      <c r="U52" s="30" t="n">
        <v>187820.666666667</v>
      </c>
      <c r="V52" s="30"/>
      <c r="W52" s="30" t="n">
        <v>99946</v>
      </c>
      <c r="X52" s="30" t="n">
        <v>121870</v>
      </c>
      <c r="Y52" s="30"/>
      <c r="Z52" s="30"/>
      <c r="AA52" s="30" t="n">
        <v>1906501</v>
      </c>
      <c r="AB52" s="30" t="n">
        <v>65395.6666666667</v>
      </c>
      <c r="AC52" s="30"/>
      <c r="AD52" s="345" t="n">
        <f aca="false">AA52-AB52</f>
        <v>1841105.33333333</v>
      </c>
      <c r="AE52" s="348"/>
    </row>
    <row r="53" customFormat="false" ht="11.25" hidden="true" customHeight="false" outlineLevel="0" collapsed="false">
      <c r="A53" s="283" t="n">
        <f aca="false">B54-B53</f>
        <v>31</v>
      </c>
      <c r="B53" s="291" t="n">
        <f aca="false">DATE(YEAR(B52),MONTH(B52)+1,1)</f>
        <v>37012</v>
      </c>
      <c r="C53" s="331" t="n">
        <v>760100.444444445</v>
      </c>
      <c r="D53" s="30" t="n">
        <v>394362</v>
      </c>
      <c r="E53" s="30" t="n">
        <f aca="false">D53-D41</f>
        <v>52258.1612903226</v>
      </c>
      <c r="F53" s="30" t="n">
        <v>340381.277777778</v>
      </c>
      <c r="G53" s="30" t="n">
        <v>528284</v>
      </c>
      <c r="H53" s="30" t="n">
        <f aca="false">G53-G41</f>
        <v>86792.7741935484</v>
      </c>
      <c r="I53" s="28" t="n">
        <v>223117</v>
      </c>
      <c r="J53" s="30" t="n">
        <v>-380021.111111111</v>
      </c>
      <c r="K53" s="30" t="n">
        <f aca="false">-O53+N53+M53+J53</f>
        <v>159841</v>
      </c>
      <c r="L53" s="30"/>
      <c r="M53" s="30" t="n">
        <v>130509</v>
      </c>
      <c r="N53" s="30" t="n">
        <f aca="false">+W53</f>
        <v>127568</v>
      </c>
      <c r="O53" s="30" t="n">
        <v>-281785.111111111</v>
      </c>
      <c r="P53" s="30" t="n">
        <f aca="false">+O53-R53</f>
        <v>217434.555555556</v>
      </c>
      <c r="Q53" s="30"/>
      <c r="R53" s="345" t="n">
        <v>-499219.666666667</v>
      </c>
      <c r="S53" s="30" t="n">
        <v>2338425</v>
      </c>
      <c r="T53" s="30"/>
      <c r="U53" s="30" t="n">
        <v>179113.888888889</v>
      </c>
      <c r="V53" s="30"/>
      <c r="W53" s="30" t="n">
        <v>127568</v>
      </c>
      <c r="X53" s="30" t="n">
        <v>118312.222222222</v>
      </c>
      <c r="Y53" s="30"/>
      <c r="Z53" s="30"/>
      <c r="AA53" s="30" t="n">
        <v>1769861</v>
      </c>
      <c r="AB53" s="30" t="n">
        <v>46768.3333333333</v>
      </c>
      <c r="AC53" s="30"/>
      <c r="AD53" s="345" t="n">
        <f aca="false">AA53-AB53</f>
        <v>1723092.66666667</v>
      </c>
      <c r="AE53" s="348"/>
    </row>
    <row r="54" customFormat="false" ht="11.25" hidden="true" customHeight="false" outlineLevel="0" collapsed="false">
      <c r="A54" s="283" t="n">
        <f aca="false">B55-B54</f>
        <v>30</v>
      </c>
      <c r="B54" s="291" t="n">
        <f aca="false">DATE(YEAR(B53),MONTH(B53)+1,1)</f>
        <v>37043</v>
      </c>
      <c r="C54" s="331" t="n">
        <v>612584</v>
      </c>
      <c r="D54" s="30" t="n">
        <f aca="false">+C54-F54</f>
        <v>320909</v>
      </c>
      <c r="E54" s="30" t="n">
        <f aca="false">D54-D42</f>
        <v>-21141.9</v>
      </c>
      <c r="F54" s="30" t="n">
        <v>291675</v>
      </c>
      <c r="G54" s="30" t="n">
        <f aca="false">+F54-J54-I54</f>
        <v>539701</v>
      </c>
      <c r="H54" s="30" t="n">
        <f aca="false">G54-G42</f>
        <v>41321.5999999999</v>
      </c>
      <c r="I54" s="28" t="n">
        <v>1318</v>
      </c>
      <c r="J54" s="30" t="n">
        <v>-249344</v>
      </c>
      <c r="K54" s="30" t="n">
        <f aca="false">-O54+N54+M54+J54</f>
        <v>130725</v>
      </c>
      <c r="L54" s="30"/>
      <c r="M54" s="30" t="n">
        <v>52432</v>
      </c>
      <c r="N54" s="30" t="n">
        <f aca="false">+W54</f>
        <v>48880</v>
      </c>
      <c r="O54" s="30" t="n">
        <v>-278757</v>
      </c>
      <c r="P54" s="30" t="n">
        <f aca="false">+O54-R54</f>
        <v>189209</v>
      </c>
      <c r="Q54" s="30"/>
      <c r="R54" s="345" t="n">
        <v>-467966</v>
      </c>
      <c r="S54" s="30" t="n">
        <v>2032582</v>
      </c>
      <c r="T54" s="30"/>
      <c r="U54" s="30" t="n">
        <v>90076</v>
      </c>
      <c r="V54" s="30"/>
      <c r="W54" s="30" t="n">
        <v>48880</v>
      </c>
      <c r="X54" s="30" t="n">
        <v>135564</v>
      </c>
      <c r="Y54" s="30"/>
      <c r="Z54" s="30"/>
      <c r="AA54" s="30" t="n">
        <v>1782088</v>
      </c>
      <c r="AB54" s="30" t="n">
        <v>37915</v>
      </c>
      <c r="AC54" s="30"/>
      <c r="AD54" s="345" t="n">
        <f aca="false">AA54-AB54</f>
        <v>1744173</v>
      </c>
      <c r="AE54" s="348"/>
    </row>
    <row r="55" customFormat="false" ht="11.25" hidden="true" customHeight="false" outlineLevel="0" collapsed="false">
      <c r="A55" s="283" t="n">
        <f aca="false">B56-B55</f>
        <v>31</v>
      </c>
      <c r="B55" s="291" t="n">
        <f aca="false">DATE(YEAR(B54),MONTH(B54)+1,1)</f>
        <v>37073</v>
      </c>
      <c r="C55" s="331" t="n">
        <v>767104</v>
      </c>
      <c r="D55" s="30" t="n">
        <f aca="false">+C55-F55</f>
        <v>321783</v>
      </c>
      <c r="E55" s="30" t="n">
        <f aca="false">D55-D43</f>
        <v>20543.6774193548</v>
      </c>
      <c r="F55" s="30" t="n">
        <v>445321</v>
      </c>
      <c r="G55" s="30" t="n">
        <f aca="false">+F55-J55-I55</f>
        <v>516209</v>
      </c>
      <c r="H55" s="30" t="n">
        <f aca="false">G55-G43</f>
        <v>-11058.5161290322</v>
      </c>
      <c r="I55" s="28" t="n">
        <v>15655</v>
      </c>
      <c r="J55" s="30" t="n">
        <v>-86543</v>
      </c>
      <c r="K55" s="30" t="n">
        <f aca="false">-O55+N55+M55+J55</f>
        <v>101701</v>
      </c>
      <c r="L55" s="30"/>
      <c r="M55" s="30" t="n">
        <v>49704</v>
      </c>
      <c r="N55" s="30" t="n">
        <f aca="false">+W55</f>
        <v>-89489</v>
      </c>
      <c r="O55" s="30" t="n">
        <v>-228029</v>
      </c>
      <c r="P55" s="30" t="n">
        <f aca="false">+O55-R55</f>
        <v>169856</v>
      </c>
      <c r="Q55" s="30"/>
      <c r="R55" s="345" t="n">
        <v>-397885</v>
      </c>
      <c r="S55" s="30" t="n">
        <v>2019442</v>
      </c>
      <c r="T55" s="30"/>
      <c r="U55" s="30" t="n">
        <v>89666</v>
      </c>
      <c r="V55" s="30"/>
      <c r="W55" s="30" t="n">
        <v>-89489</v>
      </c>
      <c r="X55" s="30" t="n">
        <v>127199</v>
      </c>
      <c r="Y55" s="30"/>
      <c r="Z55" s="30"/>
      <c r="AA55" s="30" t="n">
        <v>1860119</v>
      </c>
      <c r="AB55" s="30" t="n">
        <v>89783</v>
      </c>
      <c r="AC55" s="30"/>
      <c r="AD55" s="345" t="n">
        <f aca="false">AA55-AB55</f>
        <v>1770336</v>
      </c>
      <c r="AE55" s="348"/>
    </row>
    <row r="56" customFormat="false" ht="11.25" hidden="true" customHeight="false" outlineLevel="0" collapsed="false">
      <c r="A56" s="283" t="n">
        <f aca="false">B57-B56</f>
        <v>31</v>
      </c>
      <c r="B56" s="291" t="n">
        <f aca="false">DATE(YEAR(B55),MONTH(B55)+1,1)</f>
        <v>37104</v>
      </c>
      <c r="C56" s="331" t="n">
        <v>780911</v>
      </c>
      <c r="D56" s="30" t="n">
        <f aca="false">+C56-F56</f>
        <v>317560</v>
      </c>
      <c r="E56" s="30" t="n">
        <f aca="false">D56-D44</f>
        <v>8073.03225806449</v>
      </c>
      <c r="F56" s="30" t="n">
        <v>463351</v>
      </c>
      <c r="G56" s="30" t="n">
        <f aca="false">+F56-J56-I56</f>
        <v>497244</v>
      </c>
      <c r="H56" s="30" t="n">
        <f aca="false">G56-G44</f>
        <v>-23271.7741935483</v>
      </c>
      <c r="I56" s="28" t="n">
        <v>31761</v>
      </c>
      <c r="J56" s="30" t="n">
        <v>-65654</v>
      </c>
      <c r="K56" s="30" t="n">
        <f aca="false">-O56+N56+M56+J56</f>
        <v>105182</v>
      </c>
      <c r="L56" s="30"/>
      <c r="M56" s="30" t="n">
        <v>37334</v>
      </c>
      <c r="N56" s="30" t="n">
        <f aca="false">+W56</f>
        <v>-54401</v>
      </c>
      <c r="O56" s="30" t="n">
        <v>-187903</v>
      </c>
      <c r="P56" s="30" t="n">
        <f aca="false">+O56-R56</f>
        <v>167793</v>
      </c>
      <c r="Q56" s="30"/>
      <c r="R56" s="345" t="n">
        <v>-355696</v>
      </c>
      <c r="S56" s="30" t="n">
        <v>2088785</v>
      </c>
      <c r="T56" s="30"/>
      <c r="U56" s="30" t="n">
        <v>71399</v>
      </c>
      <c r="V56" s="30"/>
      <c r="W56" s="30" t="n">
        <v>-54401</v>
      </c>
      <c r="X56" s="30" t="n">
        <v>127915</v>
      </c>
      <c r="Y56" s="30"/>
      <c r="Z56" s="30"/>
      <c r="AA56" s="30" t="n">
        <v>1900420</v>
      </c>
      <c r="AB56" s="30" t="n">
        <v>114248</v>
      </c>
      <c r="AC56" s="30"/>
      <c r="AD56" s="345" t="n">
        <f aca="false">AA56-AB56</f>
        <v>1786172</v>
      </c>
      <c r="AE56" s="348"/>
    </row>
    <row r="57" customFormat="false" ht="11.25" hidden="true" customHeight="false" outlineLevel="0" collapsed="false">
      <c r="A57" s="283" t="n">
        <f aca="false">B58-B57</f>
        <v>30</v>
      </c>
      <c r="B57" s="291" t="n">
        <f aca="false">DATE(YEAR(B56),MONTH(B56)+1,1)</f>
        <v>37135</v>
      </c>
      <c r="C57" s="331" t="n">
        <v>766812</v>
      </c>
      <c r="D57" s="30" t="n">
        <f aca="false">+C57-F57</f>
        <v>284144</v>
      </c>
      <c r="E57" s="30" t="n">
        <f aca="false">D57-D45</f>
        <v>-111991.233333333</v>
      </c>
      <c r="F57" s="30" t="n">
        <v>482668</v>
      </c>
      <c r="G57" s="30" t="n">
        <f aca="false">+F57-J57-I57</f>
        <v>457264</v>
      </c>
      <c r="H57" s="30" t="n">
        <f aca="false">G57-G45</f>
        <v>-36376.3333333333</v>
      </c>
      <c r="I57" s="28" t="n">
        <v>52698</v>
      </c>
      <c r="J57" s="30" t="n">
        <v>-27294</v>
      </c>
      <c r="K57" s="30" t="n">
        <f aca="false">-O57+N57+M57+J57</f>
        <v>321481</v>
      </c>
      <c r="L57" s="30"/>
      <c r="M57" s="30" t="n">
        <v>74364</v>
      </c>
      <c r="N57" s="30" t="n">
        <f aca="false">+W57</f>
        <v>93383</v>
      </c>
      <c r="O57" s="30" t="n">
        <v>-181028</v>
      </c>
      <c r="P57" s="30" t="n">
        <v>183857</v>
      </c>
      <c r="Q57" s="30"/>
      <c r="R57" s="345" t="n">
        <v>-363522</v>
      </c>
      <c r="S57" s="30" t="n">
        <v>2025540</v>
      </c>
      <c r="T57" s="30"/>
      <c r="U57" s="30" t="n">
        <v>110485</v>
      </c>
      <c r="V57" s="30"/>
      <c r="W57" s="30" t="n">
        <v>93383</v>
      </c>
      <c r="X57" s="30" t="n">
        <v>115824</v>
      </c>
      <c r="Y57" s="30"/>
      <c r="Z57" s="30"/>
      <c r="AA57" s="30" t="n">
        <v>1836725</v>
      </c>
      <c r="AB57" s="30" t="n">
        <f aca="false">+AA57-AD57</f>
        <v>101865</v>
      </c>
      <c r="AC57" s="30"/>
      <c r="AD57" s="349" t="n">
        <v>1734860</v>
      </c>
      <c r="AE57" s="348"/>
    </row>
    <row r="58" customFormat="false" ht="11.25" hidden="true" customHeight="false" outlineLevel="0" collapsed="false">
      <c r="A58" s="283" t="n">
        <f aca="false">B59-B58</f>
        <v>31</v>
      </c>
      <c r="B58" s="350" t="n">
        <f aca="false">DATE(YEAR(B57),MONTH(B57)+1,1)</f>
        <v>37165</v>
      </c>
      <c r="C58" s="315" t="n">
        <v>870000</v>
      </c>
      <c r="D58" s="35" t="n">
        <f aca="false">D46+E58</f>
        <v>401693</v>
      </c>
      <c r="E58" s="315" t="n">
        <v>-30000</v>
      </c>
      <c r="F58" s="35" t="n">
        <f aca="false">+C58-D58</f>
        <v>468307</v>
      </c>
      <c r="G58" s="35" t="n">
        <f aca="false">G46+H58</f>
        <v>529850.806451613</v>
      </c>
      <c r="H58" s="315" t="n">
        <v>-95000</v>
      </c>
      <c r="I58" s="33" t="n">
        <f aca="false">-(G58-F58+J58)</f>
        <v>17993.6129032258</v>
      </c>
      <c r="J58" s="35" t="n">
        <f aca="false">-(-O58+N58+M58-K58)</f>
        <v>-79537.4193548387</v>
      </c>
      <c r="K58" s="35" t="n">
        <f aca="false">K46+L58</f>
        <v>236669.741935484</v>
      </c>
      <c r="L58" s="315" t="n">
        <v>40000</v>
      </c>
      <c r="M58" s="315" t="n">
        <v>40000</v>
      </c>
      <c r="N58" s="315" t="n">
        <v>95000</v>
      </c>
      <c r="O58" s="35" t="n">
        <f aca="false">+R58+P58</f>
        <v>-181207.161290323</v>
      </c>
      <c r="P58" s="35" t="n">
        <f aca="false">P46+Q58</f>
        <v>253792.838709677</v>
      </c>
      <c r="Q58" s="315" t="n">
        <v>-40000</v>
      </c>
      <c r="R58" s="316" t="n">
        <v>-435000</v>
      </c>
      <c r="S58" s="315" t="n">
        <v>2326000</v>
      </c>
      <c r="T58" s="35"/>
      <c r="U58" s="317" t="n">
        <f aca="false">U46+V58</f>
        <v>255167.741935484</v>
      </c>
      <c r="V58" s="315" t="n">
        <v>0</v>
      </c>
      <c r="W58" s="302" t="n">
        <f aca="false">N58</f>
        <v>95000</v>
      </c>
      <c r="X58" s="35" t="n">
        <f aca="false">X46+Y58</f>
        <v>109690.322580645</v>
      </c>
      <c r="Y58" s="315" t="n">
        <v>0</v>
      </c>
      <c r="Z58" s="315" t="n">
        <v>85000</v>
      </c>
      <c r="AA58" s="35" t="n">
        <f aca="false">S58-T58-U58-W58-X58-Z58</f>
        <v>1781141.93548387</v>
      </c>
      <c r="AB58" s="35" t="n">
        <f aca="false">AB46+AC58</f>
        <v>69984</v>
      </c>
      <c r="AC58" s="315" t="n">
        <v>0</v>
      </c>
      <c r="AD58" s="351" t="n">
        <f aca="false">AA58-AB58</f>
        <v>1711157.93548387</v>
      </c>
      <c r="AE58" s="270"/>
    </row>
    <row r="59" customFormat="false" ht="11.25" hidden="false" customHeight="false" outlineLevel="0" collapsed="false">
      <c r="A59" s="283" t="n">
        <f aca="false">B60-B59</f>
        <v>30</v>
      </c>
      <c r="B59" s="284" t="n">
        <f aca="false">DATE(YEAR(B58),MONTH(B58)+1,1)</f>
        <v>37196</v>
      </c>
      <c r="C59" s="352" t="n">
        <v>725000</v>
      </c>
      <c r="D59" s="307" t="n">
        <v>776998</v>
      </c>
      <c r="E59" s="353" t="n">
        <v>-80000</v>
      </c>
      <c r="F59" s="307" t="n">
        <f aca="false">+C59-D59</f>
        <v>-51998</v>
      </c>
      <c r="G59" s="307" t="n">
        <v>754852</v>
      </c>
      <c r="H59" s="353" t="n">
        <v>-60000</v>
      </c>
      <c r="I59" s="308" t="n">
        <v>-800000</v>
      </c>
      <c r="J59" s="307" t="n">
        <f aca="false">-G59+F59-I59</f>
        <v>-6850</v>
      </c>
      <c r="K59" s="307" t="n">
        <v>312678</v>
      </c>
      <c r="L59" s="353" t="n">
        <v>-10000</v>
      </c>
      <c r="M59" s="353" t="n">
        <v>300000</v>
      </c>
      <c r="N59" s="354" t="n">
        <f aca="false">K59-J59-M59+O59</f>
        <v>-46514</v>
      </c>
      <c r="O59" s="307" t="n">
        <f aca="false">+R59+P59</f>
        <v>-66042</v>
      </c>
      <c r="P59" s="307" t="n">
        <v>433958</v>
      </c>
      <c r="Q59" s="353" t="n">
        <v>-5000</v>
      </c>
      <c r="R59" s="355" t="n">
        <v>-500000</v>
      </c>
      <c r="S59" s="353" t="n">
        <v>2575000</v>
      </c>
      <c r="T59" s="307"/>
      <c r="U59" s="354" t="n">
        <f aca="false">M59+108000</f>
        <v>408000</v>
      </c>
      <c r="V59" s="353" t="n">
        <v>0</v>
      </c>
      <c r="W59" s="307" t="n">
        <f aca="false">-N59</f>
        <v>46514</v>
      </c>
      <c r="X59" s="307" t="n">
        <v>200000</v>
      </c>
      <c r="Y59" s="353" t="n">
        <v>0</v>
      </c>
      <c r="Z59" s="353" t="n">
        <v>85000</v>
      </c>
      <c r="AA59" s="307" t="n">
        <f aca="false">S59-U59-W59-X59-Z59</f>
        <v>1835486</v>
      </c>
      <c r="AB59" s="307" t="n">
        <v>249000</v>
      </c>
      <c r="AC59" s="353" t="n">
        <v>75000</v>
      </c>
      <c r="AD59" s="356" t="n">
        <f aca="false">AA59-AB59</f>
        <v>1586486</v>
      </c>
      <c r="AE59" s="270"/>
    </row>
    <row r="60" customFormat="false" ht="11.25" hidden="false" customHeight="false" outlineLevel="0" collapsed="false">
      <c r="A60" s="283" t="n">
        <f aca="false">B61-B60</f>
        <v>31</v>
      </c>
      <c r="B60" s="291" t="n">
        <f aca="false">DATE(YEAR(B59),MONTH(B59)+1,1)</f>
        <v>37226</v>
      </c>
      <c r="C60" s="352" t="n">
        <v>725000</v>
      </c>
      <c r="D60" s="307" t="n">
        <v>847606</v>
      </c>
      <c r="E60" s="353" t="n">
        <v>-40000</v>
      </c>
      <c r="F60" s="307" t="n">
        <f aca="false">+C60-D60</f>
        <v>-122606</v>
      </c>
      <c r="G60" s="307" t="n">
        <v>782790</v>
      </c>
      <c r="H60" s="353" t="n">
        <v>-40000</v>
      </c>
      <c r="I60" s="308" t="n">
        <v>-800000</v>
      </c>
      <c r="J60" s="307" t="n">
        <f aca="false">-G60+F60-I60</f>
        <v>-105396</v>
      </c>
      <c r="K60" s="307" t="n">
        <v>389554</v>
      </c>
      <c r="L60" s="353" t="n">
        <v>-10000</v>
      </c>
      <c r="M60" s="353" t="n">
        <v>300000</v>
      </c>
      <c r="N60" s="354" t="n">
        <f aca="false">K60-J60-M60+O60</f>
        <v>249525</v>
      </c>
      <c r="O60" s="307" t="n">
        <f aca="false">+R60+P60</f>
        <v>54575</v>
      </c>
      <c r="P60" s="307" t="n">
        <v>554575</v>
      </c>
      <c r="Q60" s="353" t="n">
        <v>-5000</v>
      </c>
      <c r="R60" s="355" t="n">
        <v>-500000</v>
      </c>
      <c r="S60" s="353" t="n">
        <v>2575000</v>
      </c>
      <c r="T60" s="307"/>
      <c r="U60" s="354" t="n">
        <f aca="false">M60+114000</f>
        <v>414000</v>
      </c>
      <c r="V60" s="353" t="n">
        <v>0</v>
      </c>
      <c r="W60" s="307" t="n">
        <f aca="false">-N60</f>
        <v>-249525</v>
      </c>
      <c r="X60" s="307" t="n">
        <v>200000</v>
      </c>
      <c r="Y60" s="353" t="n">
        <v>0</v>
      </c>
      <c r="Z60" s="353" t="n">
        <v>85000</v>
      </c>
      <c r="AA60" s="307" t="n">
        <f aca="false">S60-U60-W60-X60-Z60</f>
        <v>2125525</v>
      </c>
      <c r="AB60" s="307" t="n">
        <v>243000</v>
      </c>
      <c r="AC60" s="353" t="n">
        <v>75000</v>
      </c>
      <c r="AD60" s="356" t="n">
        <f aca="false">AA60-AB60</f>
        <v>1882525</v>
      </c>
      <c r="AE60" s="270"/>
    </row>
    <row r="61" customFormat="false" ht="11.25" hidden="false" customHeight="false" outlineLevel="0" collapsed="false">
      <c r="A61" s="283" t="n">
        <f aca="false">B62-B61</f>
        <v>31</v>
      </c>
      <c r="B61" s="291" t="n">
        <f aca="false">DATE(YEAR(B60),MONTH(B60)+1,1)</f>
        <v>37257</v>
      </c>
      <c r="C61" s="352" t="n">
        <v>725000</v>
      </c>
      <c r="D61" s="307" t="n">
        <v>782150</v>
      </c>
      <c r="E61" s="353" t="n">
        <v>-40000</v>
      </c>
      <c r="F61" s="307" t="n">
        <f aca="false">+C61-D61</f>
        <v>-57150</v>
      </c>
      <c r="G61" s="307" t="n">
        <v>770846</v>
      </c>
      <c r="H61" s="353" t="n">
        <v>15000</v>
      </c>
      <c r="I61" s="308" t="n">
        <v>-800000</v>
      </c>
      <c r="J61" s="307" t="n">
        <f aca="false">-G61+F61-I61</f>
        <v>-27996</v>
      </c>
      <c r="K61" s="307" t="n">
        <v>306139</v>
      </c>
      <c r="L61" s="353" t="n">
        <v>-10000</v>
      </c>
      <c r="M61" s="353" t="n">
        <v>300000</v>
      </c>
      <c r="N61" s="354" t="n">
        <f aca="false">K61-J61-M61+O61</f>
        <v>-23982</v>
      </c>
      <c r="O61" s="307" t="n">
        <f aca="false">+R61+P61</f>
        <v>-58117</v>
      </c>
      <c r="P61" s="307" t="n">
        <v>441883</v>
      </c>
      <c r="Q61" s="353" t="n">
        <v>-5000</v>
      </c>
      <c r="R61" s="355" t="n">
        <v>-500000</v>
      </c>
      <c r="S61" s="353" t="n">
        <v>2575000</v>
      </c>
      <c r="T61" s="307"/>
      <c r="U61" s="354" t="n">
        <f aca="false">M61+105000</f>
        <v>405000</v>
      </c>
      <c r="V61" s="353" t="n">
        <v>0</v>
      </c>
      <c r="W61" s="307" t="n">
        <f aca="false">-N61</f>
        <v>23982</v>
      </c>
      <c r="X61" s="307" t="n">
        <v>205000</v>
      </c>
      <c r="Y61" s="353" t="n">
        <v>0</v>
      </c>
      <c r="Z61" s="353" t="n">
        <v>85000</v>
      </c>
      <c r="AA61" s="307" t="n">
        <f aca="false">S61-U61-W61-X61-Z61</f>
        <v>1856018</v>
      </c>
      <c r="AB61" s="307" t="n">
        <v>238000</v>
      </c>
      <c r="AC61" s="353" t="n">
        <v>75000</v>
      </c>
      <c r="AD61" s="356" t="n">
        <f aca="false">AA61-AB61</f>
        <v>1618018</v>
      </c>
      <c r="AE61" s="270"/>
    </row>
    <row r="62" customFormat="false" ht="11.25" hidden="false" customHeight="false" outlineLevel="0" collapsed="false">
      <c r="A62" s="283" t="n">
        <f aca="false">B63-B62</f>
        <v>28</v>
      </c>
      <c r="B62" s="291" t="n">
        <f aca="false">DATE(YEAR(B61),MONTH(B61)+1,1)</f>
        <v>37288</v>
      </c>
      <c r="C62" s="352" t="n">
        <v>725000</v>
      </c>
      <c r="D62" s="307" t="n">
        <v>799198</v>
      </c>
      <c r="E62" s="353" t="n">
        <v>-40000</v>
      </c>
      <c r="F62" s="307" t="n">
        <f aca="false">+C62-D62</f>
        <v>-74198</v>
      </c>
      <c r="G62" s="307" t="n">
        <v>717948</v>
      </c>
      <c r="H62" s="353" t="n">
        <v>-130000</v>
      </c>
      <c r="I62" s="308" t="n">
        <v>-800000</v>
      </c>
      <c r="J62" s="307" t="n">
        <f aca="false">-G62+F62-I62</f>
        <v>7854</v>
      </c>
      <c r="K62" s="307" t="n">
        <v>276516</v>
      </c>
      <c r="L62" s="353" t="n">
        <v>-10000</v>
      </c>
      <c r="M62" s="353" t="n">
        <v>250000</v>
      </c>
      <c r="N62" s="354" t="n">
        <f aca="false">K62-J62-M62+O62</f>
        <v>-57842</v>
      </c>
      <c r="O62" s="307" t="n">
        <f aca="false">+R62+P62</f>
        <v>-76504</v>
      </c>
      <c r="P62" s="307" t="n">
        <v>423496</v>
      </c>
      <c r="Q62" s="353" t="n">
        <v>-5000</v>
      </c>
      <c r="R62" s="355" t="n">
        <v>-500000</v>
      </c>
      <c r="S62" s="353" t="n">
        <v>2575000</v>
      </c>
      <c r="T62" s="307"/>
      <c r="U62" s="354" t="n">
        <f aca="false">M62+82000</f>
        <v>332000</v>
      </c>
      <c r="V62" s="353" t="n">
        <v>0</v>
      </c>
      <c r="W62" s="307" t="n">
        <f aca="false">-N62</f>
        <v>57842</v>
      </c>
      <c r="X62" s="307" t="n">
        <v>205000</v>
      </c>
      <c r="Y62" s="353" t="n">
        <v>0</v>
      </c>
      <c r="Z62" s="353" t="n">
        <v>85000</v>
      </c>
      <c r="AA62" s="307" t="n">
        <f aca="false">S62-U62-W62-X62-Z62</f>
        <v>1895158</v>
      </c>
      <c r="AB62" s="307" t="n">
        <v>227000</v>
      </c>
      <c r="AC62" s="353" t="n">
        <v>75000</v>
      </c>
      <c r="AD62" s="356" t="n">
        <f aca="false">AA62-AB62</f>
        <v>1668158</v>
      </c>
      <c r="AE62" s="270"/>
    </row>
    <row r="63" customFormat="false" ht="12" hidden="false" customHeight="false" outlineLevel="0" collapsed="false">
      <c r="A63" s="283" t="n">
        <f aca="false">B64-B63</f>
        <v>31</v>
      </c>
      <c r="B63" s="322" t="n">
        <f aca="false">DATE(YEAR(B62),MONTH(B62)+1,1)</f>
        <v>37316</v>
      </c>
      <c r="C63" s="357" t="n">
        <v>725000</v>
      </c>
      <c r="D63" s="329" t="n">
        <v>660721</v>
      </c>
      <c r="E63" s="358" t="n">
        <v>-30000</v>
      </c>
      <c r="F63" s="329" t="n">
        <f aca="false">+C63-D63</f>
        <v>64279</v>
      </c>
      <c r="G63" s="329" t="n">
        <v>630622</v>
      </c>
      <c r="H63" s="358" t="n">
        <v>-30000</v>
      </c>
      <c r="I63" s="359" t="n">
        <v>-800000</v>
      </c>
      <c r="J63" s="329" t="n">
        <f aca="false">-G63+F63-I63</f>
        <v>233657</v>
      </c>
      <c r="K63" s="329" t="n">
        <v>220319</v>
      </c>
      <c r="L63" s="358" t="n">
        <v>-10000</v>
      </c>
      <c r="M63" s="358" t="n">
        <v>200000</v>
      </c>
      <c r="N63" s="360" t="n">
        <f aca="false">K63-J63-M63+O63</f>
        <v>-324310</v>
      </c>
      <c r="O63" s="329" t="n">
        <f aca="false">+R63+P63</f>
        <v>-110972</v>
      </c>
      <c r="P63" s="329" t="n">
        <v>389028</v>
      </c>
      <c r="Q63" s="358" t="n">
        <v>-5000</v>
      </c>
      <c r="R63" s="361" t="n">
        <v>-500000</v>
      </c>
      <c r="S63" s="358" t="n">
        <v>2575000</v>
      </c>
      <c r="T63" s="329"/>
      <c r="U63" s="360" t="n">
        <f aca="false">M63+101000</f>
        <v>301000</v>
      </c>
      <c r="V63" s="358" t="n">
        <v>0</v>
      </c>
      <c r="W63" s="329" t="n">
        <f aca="false">-N63</f>
        <v>324310</v>
      </c>
      <c r="X63" s="329" t="n">
        <v>200000</v>
      </c>
      <c r="Y63" s="358" t="n">
        <v>0</v>
      </c>
      <c r="Z63" s="358" t="n">
        <v>85000</v>
      </c>
      <c r="AA63" s="329" t="n">
        <f aca="false">S63-U63-W63-X63-Z63</f>
        <v>1664690</v>
      </c>
      <c r="AB63" s="329" t="n">
        <v>216000</v>
      </c>
      <c r="AC63" s="358" t="n">
        <v>75000</v>
      </c>
      <c r="AD63" s="362" t="n">
        <f aca="false">AA63-AB63</f>
        <v>1448690</v>
      </c>
      <c r="AE63" s="270"/>
    </row>
    <row r="64" customFormat="false" ht="11.25" hidden="false" customHeight="false" outlineLevel="0" collapsed="false">
      <c r="A64" s="283"/>
      <c r="B64" s="363" t="n">
        <f aca="false">DATE(YEAR(B63),MONTH(B63)+1,1)</f>
        <v>37347</v>
      </c>
      <c r="C64" s="319"/>
      <c r="D64" s="30"/>
      <c r="E64" s="319"/>
      <c r="F64" s="30"/>
      <c r="G64" s="30"/>
      <c r="H64" s="319"/>
      <c r="I64" s="307"/>
      <c r="J64" s="30"/>
      <c r="K64" s="30"/>
      <c r="L64" s="319"/>
      <c r="M64" s="319"/>
      <c r="N64" s="319"/>
      <c r="O64" s="30"/>
      <c r="P64" s="30"/>
      <c r="Q64" s="319"/>
      <c r="R64" s="319"/>
      <c r="S64" s="319"/>
      <c r="T64" s="30"/>
      <c r="U64" s="313"/>
      <c r="V64" s="319"/>
      <c r="W64" s="307"/>
      <c r="X64" s="30"/>
      <c r="Y64" s="319"/>
      <c r="Z64" s="319"/>
      <c r="AA64" s="30"/>
      <c r="AB64" s="30"/>
      <c r="AC64" s="319"/>
      <c r="AD64" s="313"/>
      <c r="AE64" s="312"/>
      <c r="AF64" s="312"/>
    </row>
    <row r="65" customFormat="false" ht="12.75" hidden="false" customHeight="false" outlineLevel="0" collapsed="false">
      <c r="C65" s="312"/>
      <c r="D65" s="312"/>
      <c r="E65" s="312"/>
      <c r="F65" s="312"/>
      <c r="G65" s="30"/>
      <c r="H65" s="30"/>
      <c r="I65" s="312"/>
      <c r="J65" s="339"/>
      <c r="K65" s="312"/>
      <c r="L65" s="312"/>
      <c r="M65" s="312"/>
      <c r="N65" s="312"/>
      <c r="O65" s="312"/>
      <c r="P65" s="312"/>
      <c r="Q65" s="312"/>
      <c r="R65" s="312"/>
      <c r="S65" s="0"/>
      <c r="T65" s="0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</row>
    <row r="66" customFormat="false" ht="12.75" hidden="false" customHeight="false" outlineLevel="0" collapsed="false">
      <c r="C66" s="312"/>
      <c r="D66" s="312"/>
      <c r="E66" s="312"/>
      <c r="F66" s="312"/>
      <c r="G66" s="30"/>
      <c r="H66" s="30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0"/>
      <c r="T66" s="0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</row>
    <row r="67" customFormat="false" ht="12.75" hidden="false" customHeight="false" outlineLevel="0" collapsed="false">
      <c r="C67" s="312"/>
      <c r="D67" s="312"/>
      <c r="E67" s="312"/>
      <c r="F67" s="30"/>
      <c r="G67" s="364"/>
      <c r="H67" s="30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0"/>
      <c r="T67" s="0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</row>
    <row r="68" customFormat="false" ht="12.75" hidden="false" customHeight="false" outlineLevel="0" collapsed="false">
      <c r="C68" s="312"/>
      <c r="D68" s="312"/>
      <c r="E68" s="312"/>
      <c r="F68" s="30"/>
      <c r="G68" s="365"/>
      <c r="H68" s="30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0"/>
      <c r="T68" s="0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</row>
    <row r="69" customFormat="false" ht="11.25" hidden="false" customHeight="false" outlineLevel="0" collapsed="false">
      <c r="C69" s="312"/>
      <c r="D69" s="312"/>
      <c r="E69" s="312"/>
      <c r="F69" s="30"/>
      <c r="G69" s="365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</row>
    <row r="70" customFormat="false" ht="11.25" hidden="false" customHeight="false" outlineLevel="0" collapsed="false">
      <c r="C70" s="312"/>
      <c r="D70" s="312"/>
      <c r="E70" s="312"/>
      <c r="F70" s="30"/>
      <c r="G70" s="365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</row>
    <row r="71" customFormat="false" ht="11.25" hidden="false" customHeight="false" outlineLevel="0" collapsed="false">
      <c r="C71" s="312"/>
      <c r="D71" s="312"/>
      <c r="E71" s="312"/>
      <c r="F71" s="30"/>
      <c r="G71" s="365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</row>
    <row r="72" customFormat="false" ht="11.25" hidden="false" customHeight="false" outlineLevel="0" collapsed="false">
      <c r="C72" s="312"/>
      <c r="D72" s="312"/>
      <c r="E72" s="312"/>
      <c r="F72" s="30"/>
      <c r="G72" s="364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12"/>
      <c r="V72" s="312"/>
      <c r="W72" s="312"/>
      <c r="X72" s="312"/>
      <c r="Y72" s="312"/>
      <c r="Z72" s="312"/>
      <c r="AA72" s="312"/>
      <c r="AB72" s="312"/>
      <c r="AC72" s="312"/>
      <c r="AD72" s="312"/>
    </row>
    <row r="73" customFormat="false" ht="11.25" hidden="false" customHeight="false" outlineLevel="0" collapsed="false">
      <c r="C73" s="312"/>
      <c r="D73" s="312"/>
      <c r="E73" s="312"/>
      <c r="F73" s="30"/>
      <c r="G73" s="365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</row>
    <row r="74" customFormat="false" ht="11.25" hidden="false" customHeight="false" outlineLevel="0" collapsed="false">
      <c r="C74" s="312"/>
      <c r="D74" s="312"/>
      <c r="E74" s="312"/>
      <c r="F74" s="30"/>
      <c r="G74" s="365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</row>
    <row r="75" customFormat="false" ht="11.25" hidden="false" customHeight="false" outlineLevel="0" collapsed="false">
      <c r="C75" s="312"/>
      <c r="D75" s="312"/>
      <c r="E75" s="312"/>
      <c r="F75" s="30"/>
      <c r="G75" s="365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</row>
    <row r="76" customFormat="false" ht="11.25" hidden="false" customHeight="false" outlineLevel="0" collapsed="false">
      <c r="C76" s="312"/>
      <c r="D76" s="312"/>
      <c r="E76" s="312"/>
      <c r="F76" s="30"/>
      <c r="G76" s="365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312"/>
      <c r="Z76" s="312"/>
      <c r="AA76" s="312"/>
      <c r="AB76" s="312"/>
      <c r="AC76" s="312"/>
      <c r="AD76" s="312"/>
    </row>
    <row r="77" customFormat="false" ht="11.25" hidden="false" customHeight="false" outlineLevel="0" collapsed="false">
      <c r="C77" s="312"/>
      <c r="D77" s="312"/>
      <c r="E77" s="312"/>
      <c r="F77" s="30"/>
      <c r="G77" s="364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</row>
    <row r="78" customFormat="false" ht="11.25" hidden="false" customHeight="false" outlineLevel="0" collapsed="false">
      <c r="C78" s="312"/>
      <c r="D78" s="312"/>
      <c r="E78" s="312"/>
      <c r="F78" s="30"/>
      <c r="G78" s="365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</row>
    <row r="79" customFormat="false" ht="11.25" hidden="false" customHeight="false" outlineLevel="0" collapsed="false">
      <c r="C79" s="312"/>
      <c r="D79" s="312"/>
      <c r="E79" s="312"/>
      <c r="F79" s="30"/>
      <c r="G79" s="365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</row>
    <row r="80" customFormat="false" ht="11.25" hidden="false" customHeight="false" outlineLevel="0" collapsed="false">
      <c r="C80" s="312"/>
      <c r="D80" s="312"/>
      <c r="E80" s="312"/>
      <c r="F80" s="30"/>
      <c r="G80" s="365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</row>
    <row r="81" customFormat="false" ht="11.25" hidden="false" customHeight="false" outlineLevel="0" collapsed="false">
      <c r="C81" s="312"/>
      <c r="D81" s="312"/>
      <c r="E81" s="312"/>
      <c r="F81" s="30"/>
      <c r="G81" s="365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</row>
    <row r="82" customFormat="false" ht="11.25" hidden="false" customHeight="false" outlineLevel="0" collapsed="false">
      <c r="C82" s="312"/>
      <c r="D82" s="312"/>
      <c r="E82" s="312"/>
      <c r="F82" s="30"/>
      <c r="G82" s="364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312"/>
      <c r="Y82" s="312"/>
      <c r="Z82" s="312"/>
      <c r="AA82" s="312"/>
      <c r="AB82" s="312"/>
      <c r="AC82" s="312"/>
      <c r="AD82" s="312"/>
    </row>
    <row r="83" customFormat="false" ht="11.25" hidden="false" customHeight="false" outlineLevel="0" collapsed="false">
      <c r="C83" s="312"/>
      <c r="D83" s="312"/>
      <c r="E83" s="312"/>
      <c r="F83" s="30"/>
      <c r="G83" s="365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</row>
    <row r="84" customFormat="false" ht="11.25" hidden="false" customHeight="false" outlineLevel="0" collapsed="false">
      <c r="C84" s="312"/>
      <c r="D84" s="312"/>
      <c r="E84" s="312"/>
      <c r="F84" s="30"/>
      <c r="G84" s="365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</row>
    <row r="85" customFormat="false" ht="11.25" hidden="false" customHeight="false" outlineLevel="0" collapsed="false">
      <c r="C85" s="312"/>
      <c r="D85" s="312"/>
      <c r="E85" s="312"/>
      <c r="F85" s="30"/>
      <c r="G85" s="365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</row>
    <row r="86" customFormat="false" ht="11.25" hidden="false" customHeight="false" outlineLevel="0" collapsed="false">
      <c r="C86" s="312"/>
      <c r="D86" s="312"/>
      <c r="E86" s="312"/>
      <c r="F86" s="30"/>
      <c r="G86" s="365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</row>
    <row r="87" customFormat="false" ht="11.25" hidden="false" customHeight="false" outlineLevel="0" collapsed="false"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</row>
    <row r="88" customFormat="false" ht="11.25" hidden="false" customHeight="false" outlineLevel="0" collapsed="false">
      <c r="C88" s="312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</row>
    <row r="89" customFormat="false" ht="11.25" hidden="false" customHeight="false" outlineLevel="0" collapsed="false"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</row>
    <row r="90" customFormat="false" ht="11.25" hidden="false" customHeight="false" outlineLevel="0" collapsed="false"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2"/>
      <c r="AB90" s="312"/>
      <c r="AC90" s="312"/>
      <c r="AD90" s="312"/>
    </row>
    <row r="91" customFormat="false" ht="11.25" hidden="false" customHeight="false" outlineLevel="0" collapsed="false"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12"/>
      <c r="AB91" s="312"/>
      <c r="AC91" s="312"/>
      <c r="AD91" s="312"/>
    </row>
    <row r="92" customFormat="false" ht="11.25" hidden="false" customHeight="false" outlineLevel="0" collapsed="false">
      <c r="C92" s="312"/>
      <c r="D92" s="312"/>
      <c r="E92" s="312"/>
      <c r="F92" s="312"/>
      <c r="G92" s="312"/>
      <c r="H92" s="312"/>
      <c r="I92" s="312"/>
      <c r="J92" s="312"/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</row>
    <row r="93" customFormat="false" ht="11.25" hidden="false" customHeight="false" outlineLevel="0" collapsed="false"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</row>
    <row r="94" customFormat="false" ht="11.25" hidden="false" customHeight="false" outlineLevel="0" collapsed="false"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2"/>
      <c r="Z94" s="312"/>
      <c r="AA94" s="312"/>
      <c r="AB94" s="312"/>
      <c r="AC94" s="312"/>
      <c r="AD94" s="312"/>
    </row>
    <row r="95" customFormat="false" ht="11.25" hidden="false" customHeight="false" outlineLevel="0" collapsed="false">
      <c r="C95" s="312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</row>
    <row r="96" customFormat="false" ht="11.25" hidden="false" customHeight="false" outlineLevel="0" collapsed="false"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</row>
    <row r="97" customFormat="false" ht="11.25" hidden="false" customHeight="false" outlineLevel="0" collapsed="false"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</row>
    <row r="98" customFormat="false" ht="11.25" hidden="false" customHeight="false" outlineLevel="0" collapsed="false"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</row>
    <row r="99" customFormat="false" ht="11.25" hidden="false" customHeight="false" outlineLevel="0" collapsed="false"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</row>
    <row r="100" customFormat="false" ht="11.25" hidden="false" customHeight="false" outlineLevel="0" collapsed="false"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</row>
    <row r="101" customFormat="false" ht="11.25" hidden="false" customHeight="false" outlineLevel="0" collapsed="false"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</row>
    <row r="102" customFormat="false" ht="11.25" hidden="false" customHeight="false" outlineLevel="0" collapsed="false"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</row>
    <row r="103" customFormat="false" ht="11.25" hidden="false" customHeight="false" outlineLevel="0" collapsed="false"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</row>
    <row r="104" customFormat="false" ht="11.25" hidden="false" customHeight="false" outlineLevel="0" collapsed="false"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2"/>
      <c r="AC104" s="312"/>
      <c r="AD104" s="312"/>
    </row>
    <row r="105" customFormat="false" ht="11.25" hidden="false" customHeight="false" outlineLevel="0" collapsed="false"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</row>
    <row r="106" customFormat="false" ht="11.25" hidden="false" customHeight="false" outlineLevel="0" collapsed="false"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</row>
    <row r="107" customFormat="false" ht="11.25" hidden="false" customHeight="false" outlineLevel="0" collapsed="false">
      <c r="C107" s="312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</row>
    <row r="108" customFormat="false" ht="11.25" hidden="false" customHeight="false" outlineLevel="0" collapsed="false"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</row>
    <row r="109" customFormat="false" ht="11.25" hidden="false" customHeight="false" outlineLevel="0" collapsed="false"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</row>
    <row r="110" customFormat="false" ht="11.25" hidden="false" customHeight="false" outlineLevel="0" collapsed="false">
      <c r="C110" s="312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2"/>
      <c r="AB110" s="312"/>
      <c r="AC110" s="312"/>
      <c r="AD110" s="312"/>
    </row>
    <row r="111" customFormat="false" ht="11.25" hidden="false" customHeight="false" outlineLevel="0" collapsed="false"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</row>
    <row r="112" customFormat="false" ht="11.25" hidden="false" customHeight="false" outlineLevel="0" collapsed="false"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</row>
    <row r="113" customFormat="false" ht="11.25" hidden="false" customHeight="false" outlineLevel="0" collapsed="false">
      <c r="C113" s="312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</row>
    <row r="114" customFormat="false" ht="11.25" hidden="false" customHeight="false" outlineLevel="0" collapsed="false">
      <c r="C114" s="312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</row>
    <row r="115" customFormat="false" ht="11.25" hidden="false" customHeight="false" outlineLevel="0" collapsed="false"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</row>
    <row r="116" customFormat="false" ht="11.25" hidden="false" customHeight="false" outlineLevel="0" collapsed="false"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  <c r="AD116" s="312"/>
    </row>
    <row r="117" customFormat="false" ht="11.25" hidden="false" customHeight="false" outlineLevel="0" collapsed="false"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</row>
    <row r="118" customFormat="false" ht="11.25" hidden="false" customHeight="false" outlineLevel="0" collapsed="false"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</row>
    <row r="119" customFormat="false" ht="11.25" hidden="false" customHeight="false" outlineLevel="0" collapsed="false"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</row>
    <row r="120" customFormat="false" ht="11.25" hidden="false" customHeight="false" outlineLevel="0" collapsed="false"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2"/>
      <c r="U120" s="312"/>
      <c r="V120" s="312"/>
      <c r="W120" s="312"/>
      <c r="X120" s="312"/>
      <c r="Y120" s="312"/>
      <c r="Z120" s="312"/>
      <c r="AA120" s="312"/>
      <c r="AB120" s="312"/>
      <c r="AC120" s="312"/>
      <c r="AD120" s="312"/>
    </row>
    <row r="121" customFormat="false" ht="11.25" hidden="false" customHeight="false" outlineLevel="0" collapsed="false"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  <c r="AD121" s="312"/>
    </row>
    <row r="122" customFormat="false" ht="11.25" hidden="false" customHeight="false" outlineLevel="0" collapsed="false"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</row>
    <row r="123" customFormat="false" ht="11.25" hidden="false" customHeight="false" outlineLevel="0" collapsed="false"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</row>
    <row r="124" customFormat="false" ht="11.25" hidden="false" customHeight="false" outlineLevel="0" collapsed="false"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  <c r="T124" s="312"/>
      <c r="U124" s="312"/>
      <c r="V124" s="312"/>
      <c r="W124" s="312"/>
      <c r="X124" s="312"/>
      <c r="Y124" s="312"/>
      <c r="Z124" s="312"/>
      <c r="AA124" s="312"/>
      <c r="AB124" s="312"/>
      <c r="AC124" s="312"/>
      <c r="AD124" s="312"/>
    </row>
    <row r="125" customFormat="false" ht="11.25" hidden="false" customHeight="false" outlineLevel="0" collapsed="false"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312"/>
      <c r="O125" s="312"/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2"/>
      <c r="AC125" s="312"/>
      <c r="AD125" s="312"/>
    </row>
    <row r="126" customFormat="false" ht="11.25" hidden="false" customHeight="false" outlineLevel="0" collapsed="false">
      <c r="C126" s="312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  <c r="T126" s="312"/>
      <c r="U126" s="312"/>
      <c r="V126" s="312"/>
      <c r="W126" s="312"/>
      <c r="X126" s="312"/>
      <c r="Y126" s="312"/>
      <c r="Z126" s="312"/>
      <c r="AA126" s="312"/>
      <c r="AB126" s="312"/>
      <c r="AC126" s="312"/>
      <c r="AD126" s="312"/>
    </row>
    <row r="127" customFormat="false" ht="11.25" hidden="false" customHeight="false" outlineLevel="0" collapsed="false"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</row>
    <row r="128" customFormat="false" ht="11.25" hidden="false" customHeight="false" outlineLevel="0" collapsed="false"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</row>
    <row r="129" customFormat="false" ht="11.25" hidden="false" customHeight="false" outlineLevel="0" collapsed="false"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</row>
    <row r="130" customFormat="false" ht="11.25" hidden="false" customHeight="false" outlineLevel="0" collapsed="false"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  <c r="P130" s="312"/>
      <c r="Q130" s="312"/>
      <c r="R130" s="312"/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</row>
    <row r="131" customFormat="false" ht="11.25" hidden="false" customHeight="false" outlineLevel="0" collapsed="false"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</row>
    <row r="132" customFormat="false" ht="11.25" hidden="false" customHeight="false" outlineLevel="0" collapsed="false"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</row>
    <row r="133" customFormat="false" ht="11.25" hidden="false" customHeight="false" outlineLevel="0" collapsed="false"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</row>
    <row r="134" customFormat="false" ht="11.25" hidden="false" customHeight="false" outlineLevel="0" collapsed="false"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</row>
    <row r="135" customFormat="false" ht="11.25" hidden="false" customHeight="false" outlineLevel="0" collapsed="false"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</row>
    <row r="136" customFormat="false" ht="11.25" hidden="false" customHeight="false" outlineLevel="0" collapsed="false"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</row>
    <row r="137" customFormat="false" ht="11.25" hidden="false" customHeight="false" outlineLevel="0" collapsed="false"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</row>
    <row r="138" customFormat="false" ht="11.25" hidden="false" customHeight="false" outlineLevel="0" collapsed="false"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312"/>
      <c r="P138" s="312"/>
      <c r="Q138" s="312"/>
      <c r="R138" s="312"/>
      <c r="S138" s="312"/>
      <c r="T138" s="312"/>
      <c r="U138" s="312"/>
      <c r="V138" s="312"/>
      <c r="W138" s="312"/>
      <c r="X138" s="312"/>
      <c r="Y138" s="312"/>
      <c r="Z138" s="312"/>
      <c r="AA138" s="312"/>
      <c r="AB138" s="312"/>
      <c r="AC138" s="312"/>
      <c r="AD138" s="312"/>
    </row>
    <row r="139" customFormat="false" ht="11.25" hidden="false" customHeight="false" outlineLevel="0" collapsed="false"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2"/>
      <c r="AA139" s="312"/>
      <c r="AB139" s="312"/>
      <c r="AC139" s="312"/>
      <c r="AD139" s="312"/>
    </row>
    <row r="140" customFormat="false" ht="11.25" hidden="false" customHeight="false" outlineLevel="0" collapsed="false"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2"/>
      <c r="N140" s="312"/>
      <c r="O140" s="312"/>
      <c r="P140" s="312"/>
      <c r="Q140" s="312"/>
      <c r="R140" s="312"/>
      <c r="S140" s="312"/>
      <c r="T140" s="312"/>
      <c r="U140" s="312"/>
      <c r="V140" s="312"/>
      <c r="W140" s="312"/>
      <c r="X140" s="312"/>
      <c r="Y140" s="312"/>
      <c r="Z140" s="312"/>
      <c r="AA140" s="312"/>
      <c r="AB140" s="312"/>
      <c r="AC140" s="312"/>
      <c r="AD140" s="312"/>
    </row>
    <row r="141" customFormat="false" ht="11.25" hidden="false" customHeight="false" outlineLevel="0" collapsed="false"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  <c r="P141" s="312"/>
      <c r="Q141" s="312"/>
      <c r="R141" s="312"/>
      <c r="S141" s="312"/>
      <c r="T141" s="312"/>
      <c r="U141" s="312"/>
      <c r="V141" s="312"/>
      <c r="W141" s="312"/>
      <c r="X141" s="312"/>
      <c r="Y141" s="312"/>
      <c r="Z141" s="312"/>
      <c r="AA141" s="312"/>
      <c r="AB141" s="312"/>
      <c r="AC141" s="312"/>
      <c r="AD141" s="312"/>
    </row>
    <row r="142" customFormat="false" ht="11.25" hidden="false" customHeight="false" outlineLevel="0" collapsed="false">
      <c r="C142" s="312"/>
      <c r="D142" s="312"/>
      <c r="E142" s="312"/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  <c r="P142" s="312"/>
      <c r="Q142" s="312"/>
      <c r="R142" s="312"/>
      <c r="S142" s="312"/>
      <c r="T142" s="312"/>
      <c r="U142" s="312"/>
      <c r="V142" s="312"/>
      <c r="W142" s="312"/>
      <c r="X142" s="312"/>
      <c r="Y142" s="312"/>
      <c r="Z142" s="312"/>
      <c r="AA142" s="312"/>
      <c r="AB142" s="312"/>
      <c r="AC142" s="312"/>
      <c r="AD142" s="312"/>
    </row>
    <row r="143" customFormat="false" ht="11.25" hidden="false" customHeight="false" outlineLevel="0" collapsed="false">
      <c r="C143" s="312"/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2"/>
      <c r="O143" s="312"/>
      <c r="P143" s="312"/>
      <c r="Q143" s="312"/>
      <c r="R143" s="312"/>
      <c r="S143" s="312"/>
      <c r="T143" s="312"/>
      <c r="U143" s="312"/>
      <c r="V143" s="312"/>
      <c r="W143" s="312"/>
      <c r="X143" s="312"/>
      <c r="Y143" s="312"/>
      <c r="Z143" s="312"/>
      <c r="AA143" s="312"/>
      <c r="AB143" s="312"/>
      <c r="AC143" s="312"/>
      <c r="AD143" s="312"/>
    </row>
    <row r="144" customFormat="false" ht="11.25" hidden="false" customHeight="false" outlineLevel="0" collapsed="false"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2"/>
      <c r="AC144" s="312"/>
      <c r="AD144" s="312"/>
    </row>
    <row r="145" customFormat="false" ht="11.25" hidden="false" customHeight="false" outlineLevel="0" collapsed="false"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</row>
    <row r="146" customFormat="false" ht="11.25" hidden="false" customHeight="false" outlineLevel="0" collapsed="false"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  <c r="T146" s="312"/>
      <c r="U146" s="312"/>
      <c r="V146" s="312"/>
      <c r="W146" s="312"/>
      <c r="X146" s="312"/>
      <c r="Y146" s="312"/>
      <c r="Z146" s="312"/>
      <c r="AA146" s="312"/>
      <c r="AB146" s="312"/>
      <c r="AC146" s="312"/>
      <c r="AD146" s="312"/>
    </row>
    <row r="147" customFormat="false" ht="11.25" hidden="false" customHeight="false" outlineLevel="0" collapsed="false"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</row>
    <row r="148" customFormat="false" ht="11.25" hidden="false" customHeight="false" outlineLevel="0" collapsed="false"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2"/>
      <c r="Q148" s="312"/>
      <c r="R148" s="312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</row>
    <row r="149" customFormat="false" ht="11.25" hidden="false" customHeight="false" outlineLevel="0" collapsed="false"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</row>
    <row r="150" customFormat="false" ht="11.25" hidden="false" customHeight="false" outlineLevel="0" collapsed="false"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</row>
    <row r="151" customFormat="false" ht="11.25" hidden="false" customHeight="false" outlineLevel="0" collapsed="false"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</row>
    <row r="152" customFormat="false" ht="11.25" hidden="false" customHeight="false" outlineLevel="0" collapsed="false"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2"/>
      <c r="S152" s="312"/>
      <c r="T152" s="312"/>
      <c r="U152" s="312"/>
      <c r="V152" s="312"/>
      <c r="W152" s="312"/>
      <c r="X152" s="312"/>
      <c r="Y152" s="312"/>
      <c r="Z152" s="312"/>
      <c r="AA152" s="312"/>
      <c r="AB152" s="312"/>
      <c r="AC152" s="312"/>
      <c r="AD152" s="312"/>
    </row>
    <row r="153" customFormat="false" ht="11.25" hidden="false" customHeight="false" outlineLevel="0" collapsed="false"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</row>
    <row r="154" customFormat="false" ht="11.25" hidden="false" customHeight="false" outlineLevel="0" collapsed="false"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</row>
    <row r="155" customFormat="false" ht="11.25" hidden="false" customHeight="false" outlineLevel="0" collapsed="false"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</row>
    <row r="156" customFormat="false" ht="11.25" hidden="false" customHeight="false" outlineLevel="0" collapsed="false"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</row>
    <row r="157" customFormat="false" ht="11.25" hidden="false" customHeight="false" outlineLevel="0" collapsed="false"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</row>
    <row r="158" customFormat="false" ht="11.25" hidden="false" customHeight="false" outlineLevel="0" collapsed="false"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  <c r="T158" s="312"/>
      <c r="U158" s="312"/>
      <c r="V158" s="312"/>
      <c r="W158" s="312"/>
      <c r="X158" s="312"/>
      <c r="Y158" s="312"/>
      <c r="Z158" s="312"/>
      <c r="AA158" s="312"/>
      <c r="AB158" s="312"/>
      <c r="AC158" s="312"/>
      <c r="AD158" s="312"/>
    </row>
    <row r="159" customFormat="false" ht="11.25" hidden="false" customHeight="false" outlineLevel="0" collapsed="false"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</row>
    <row r="160" customFormat="false" ht="11.25" hidden="false" customHeight="false" outlineLevel="0" collapsed="false"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12"/>
      <c r="Y160" s="312"/>
      <c r="Z160" s="312"/>
      <c r="AA160" s="312"/>
      <c r="AB160" s="312"/>
      <c r="AC160" s="312"/>
      <c r="AD160" s="312"/>
    </row>
    <row r="161" customFormat="false" ht="11.25" hidden="false" customHeight="false" outlineLevel="0" collapsed="false"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</row>
    <row r="162" customFormat="false" ht="11.25" hidden="false" customHeight="false" outlineLevel="0" collapsed="false"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  <c r="T162" s="312"/>
      <c r="U162" s="312"/>
      <c r="V162" s="312"/>
      <c r="W162" s="312"/>
      <c r="X162" s="312"/>
      <c r="Y162" s="312"/>
      <c r="Z162" s="312"/>
      <c r="AA162" s="312"/>
      <c r="AB162" s="312"/>
      <c r="AC162" s="312"/>
      <c r="AD162" s="312"/>
    </row>
    <row r="163" customFormat="false" ht="11.25" hidden="false" customHeight="false" outlineLevel="0" collapsed="false"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312"/>
      <c r="AA163" s="312"/>
      <c r="AB163" s="312"/>
      <c r="AC163" s="312"/>
      <c r="AD163" s="312"/>
    </row>
    <row r="164" customFormat="false" ht="11.25" hidden="false" customHeight="false" outlineLevel="0" collapsed="false"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2"/>
      <c r="Y164" s="312"/>
      <c r="Z164" s="312"/>
      <c r="AA164" s="312"/>
      <c r="AB164" s="312"/>
      <c r="AC164" s="312"/>
      <c r="AD164" s="312"/>
    </row>
    <row r="165" customFormat="false" ht="11.25" hidden="false" customHeight="false" outlineLevel="0" collapsed="false"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312"/>
      <c r="S165" s="312"/>
      <c r="T165" s="312"/>
      <c r="U165" s="312"/>
      <c r="V165" s="312"/>
      <c r="W165" s="312"/>
      <c r="X165" s="312"/>
      <c r="Y165" s="312"/>
      <c r="Z165" s="312"/>
      <c r="AA165" s="312"/>
      <c r="AB165" s="312"/>
      <c r="AC165" s="312"/>
      <c r="AD165" s="312"/>
    </row>
    <row r="166" customFormat="false" ht="11.25" hidden="false" customHeight="false" outlineLevel="0" collapsed="false">
      <c r="C166" s="312"/>
      <c r="D166" s="312"/>
      <c r="E166" s="312"/>
      <c r="F166" s="312"/>
      <c r="G166" s="312"/>
      <c r="H166" s="312"/>
      <c r="I166" s="312"/>
      <c r="J166" s="312"/>
      <c r="K166" s="312"/>
      <c r="L166" s="312"/>
      <c r="M166" s="312"/>
      <c r="N166" s="312"/>
      <c r="O166" s="312"/>
      <c r="P166" s="312"/>
      <c r="Q166" s="312"/>
      <c r="R166" s="312"/>
      <c r="S166" s="312"/>
      <c r="T166" s="312"/>
      <c r="U166" s="312"/>
      <c r="V166" s="312"/>
      <c r="W166" s="312"/>
      <c r="X166" s="312"/>
      <c r="Y166" s="312"/>
      <c r="Z166" s="312"/>
      <c r="AA166" s="312"/>
      <c r="AB166" s="312"/>
      <c r="AC166" s="312"/>
      <c r="AD166" s="312"/>
    </row>
    <row r="167" customFormat="false" ht="11.25" hidden="false" customHeight="false" outlineLevel="0" collapsed="false">
      <c r="C167" s="312"/>
      <c r="D167" s="312"/>
      <c r="E167" s="312"/>
      <c r="F167" s="312"/>
      <c r="G167" s="312"/>
      <c r="H167" s="312"/>
      <c r="I167" s="312"/>
      <c r="J167" s="312"/>
      <c r="K167" s="312"/>
      <c r="L167" s="312"/>
      <c r="M167" s="312"/>
      <c r="N167" s="312"/>
      <c r="O167" s="312"/>
      <c r="P167" s="312"/>
      <c r="Q167" s="312"/>
      <c r="R167" s="312"/>
      <c r="S167" s="312"/>
      <c r="T167" s="312"/>
      <c r="U167" s="312"/>
      <c r="V167" s="312"/>
      <c r="W167" s="312"/>
      <c r="X167" s="312"/>
      <c r="Y167" s="312"/>
      <c r="Z167" s="312"/>
      <c r="AA167" s="312"/>
      <c r="AB167" s="312"/>
      <c r="AC167" s="312"/>
      <c r="AD167" s="312"/>
    </row>
    <row r="168" customFormat="false" ht="11.25" hidden="false" customHeight="false" outlineLevel="0" collapsed="false">
      <c r="C168" s="312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2"/>
      <c r="R168" s="312"/>
      <c r="S168" s="312"/>
      <c r="T168" s="312"/>
      <c r="U168" s="312"/>
      <c r="V168" s="312"/>
      <c r="W168" s="312"/>
      <c r="X168" s="312"/>
      <c r="Y168" s="312"/>
      <c r="Z168" s="312"/>
      <c r="AA168" s="312"/>
      <c r="AB168" s="312"/>
      <c r="AC168" s="312"/>
      <c r="AD168" s="312"/>
    </row>
    <row r="169" customFormat="false" ht="11.25" hidden="false" customHeight="false" outlineLevel="0" collapsed="false">
      <c r="C169" s="312"/>
      <c r="D169" s="312"/>
      <c r="E169" s="312"/>
      <c r="F169" s="312"/>
      <c r="G169" s="312"/>
      <c r="H169" s="312"/>
      <c r="I169" s="312"/>
      <c r="J169" s="312"/>
      <c r="K169" s="312"/>
      <c r="L169" s="312"/>
      <c r="M169" s="312"/>
      <c r="N169" s="312"/>
      <c r="O169" s="312"/>
      <c r="P169" s="312"/>
      <c r="Q169" s="312"/>
      <c r="R169" s="312"/>
      <c r="S169" s="312"/>
      <c r="T169" s="312"/>
      <c r="U169" s="312"/>
      <c r="V169" s="312"/>
      <c r="W169" s="312"/>
      <c r="X169" s="312"/>
      <c r="Y169" s="312"/>
      <c r="Z169" s="312"/>
      <c r="AA169" s="312"/>
      <c r="AB169" s="312"/>
      <c r="AC169" s="312"/>
      <c r="AD169" s="312"/>
    </row>
    <row r="170" customFormat="false" ht="11.25" hidden="false" customHeight="false" outlineLevel="0" collapsed="false">
      <c r="C170" s="312"/>
      <c r="D170" s="312"/>
      <c r="E170" s="312"/>
      <c r="F170" s="312"/>
      <c r="G170" s="312"/>
      <c r="H170" s="312"/>
      <c r="I170" s="312"/>
      <c r="J170" s="312"/>
      <c r="K170" s="312"/>
      <c r="L170" s="312"/>
      <c r="M170" s="312"/>
      <c r="N170" s="312"/>
      <c r="O170" s="312"/>
      <c r="P170" s="312"/>
      <c r="Q170" s="312"/>
      <c r="R170" s="312"/>
      <c r="S170" s="312"/>
      <c r="T170" s="312"/>
      <c r="U170" s="312"/>
      <c r="V170" s="312"/>
      <c r="W170" s="312"/>
      <c r="X170" s="312"/>
      <c r="Y170" s="312"/>
      <c r="Z170" s="312"/>
      <c r="AA170" s="312"/>
      <c r="AB170" s="312"/>
      <c r="AC170" s="312"/>
      <c r="AD170" s="312"/>
    </row>
    <row r="171" customFormat="false" ht="11.25" hidden="false" customHeight="false" outlineLevel="0" collapsed="false"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2"/>
      <c r="Z171" s="312"/>
      <c r="AA171" s="312"/>
      <c r="AB171" s="312"/>
      <c r="AC171" s="312"/>
      <c r="AD171" s="312"/>
    </row>
    <row r="172" customFormat="false" ht="11.25" hidden="false" customHeight="false" outlineLevel="0" collapsed="false">
      <c r="C172" s="312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2"/>
      <c r="T172" s="312"/>
      <c r="U172" s="312"/>
      <c r="V172" s="312"/>
      <c r="W172" s="312"/>
      <c r="X172" s="312"/>
      <c r="Y172" s="312"/>
      <c r="Z172" s="312"/>
      <c r="AA172" s="312"/>
      <c r="AB172" s="312"/>
      <c r="AC172" s="312"/>
      <c r="AD172" s="312"/>
    </row>
    <row r="173" customFormat="false" ht="11.25" hidden="false" customHeight="false" outlineLevel="0" collapsed="false"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2"/>
      <c r="Y173" s="312"/>
      <c r="Z173" s="312"/>
      <c r="AA173" s="312"/>
      <c r="AB173" s="312"/>
      <c r="AC173" s="312"/>
      <c r="AD173" s="312"/>
    </row>
    <row r="174" customFormat="false" ht="11.25" hidden="false" customHeight="false" outlineLevel="0" collapsed="false">
      <c r="C174" s="312"/>
      <c r="D174" s="312"/>
      <c r="E174" s="312"/>
      <c r="F174" s="312"/>
      <c r="G174" s="312"/>
      <c r="H174" s="312"/>
      <c r="I174" s="312"/>
      <c r="J174" s="312"/>
      <c r="K174" s="312"/>
      <c r="L174" s="312"/>
      <c r="M174" s="312"/>
      <c r="N174" s="312"/>
      <c r="O174" s="312"/>
      <c r="P174" s="312"/>
      <c r="Q174" s="312"/>
      <c r="R174" s="312"/>
      <c r="S174" s="312"/>
      <c r="T174" s="312"/>
      <c r="U174" s="312"/>
      <c r="V174" s="312"/>
      <c r="W174" s="312"/>
      <c r="X174" s="312"/>
      <c r="Y174" s="312"/>
      <c r="Z174" s="312"/>
      <c r="AA174" s="312"/>
      <c r="AB174" s="312"/>
      <c r="AC174" s="312"/>
      <c r="AD174" s="312"/>
    </row>
    <row r="175" customFormat="false" ht="11.25" hidden="false" customHeight="false" outlineLevel="0" collapsed="false">
      <c r="C175" s="312"/>
      <c r="D175" s="312"/>
      <c r="E175" s="312"/>
      <c r="F175" s="312"/>
      <c r="G175" s="312"/>
      <c r="H175" s="312"/>
      <c r="I175" s="312"/>
      <c r="J175" s="312"/>
      <c r="K175" s="312"/>
      <c r="L175" s="312"/>
      <c r="M175" s="312"/>
      <c r="N175" s="312"/>
      <c r="O175" s="312"/>
      <c r="P175" s="312"/>
      <c r="Q175" s="312"/>
      <c r="R175" s="312"/>
      <c r="S175" s="312"/>
      <c r="T175" s="312"/>
      <c r="U175" s="312"/>
      <c r="V175" s="312"/>
      <c r="W175" s="312"/>
      <c r="X175" s="312"/>
      <c r="Y175" s="312"/>
      <c r="Z175" s="312"/>
      <c r="AA175" s="312"/>
      <c r="AB175" s="312"/>
      <c r="AC175" s="312"/>
      <c r="AD175" s="312"/>
    </row>
    <row r="176" customFormat="false" ht="11.25" hidden="false" customHeight="false" outlineLevel="0" collapsed="false"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  <c r="T176" s="312"/>
      <c r="U176" s="312"/>
      <c r="V176" s="312"/>
      <c r="W176" s="312"/>
      <c r="X176" s="312"/>
      <c r="Y176" s="312"/>
      <c r="Z176" s="312"/>
      <c r="AA176" s="312"/>
      <c r="AB176" s="312"/>
      <c r="AC176" s="312"/>
      <c r="AD176" s="312"/>
    </row>
    <row r="177" customFormat="false" ht="11.25" hidden="false" customHeight="false" outlineLevel="0" collapsed="false"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2"/>
      <c r="Y177" s="312"/>
      <c r="Z177" s="312"/>
      <c r="AA177" s="312"/>
      <c r="AB177" s="312"/>
      <c r="AC177" s="312"/>
      <c r="AD177" s="312"/>
    </row>
    <row r="178" customFormat="false" ht="11.25" hidden="false" customHeight="false" outlineLevel="0" collapsed="false"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312"/>
      <c r="S178" s="312"/>
      <c r="T178" s="312"/>
      <c r="U178" s="312"/>
      <c r="V178" s="312"/>
      <c r="W178" s="312"/>
      <c r="X178" s="312"/>
      <c r="Y178" s="312"/>
      <c r="Z178" s="312"/>
      <c r="AA178" s="312"/>
      <c r="AB178" s="312"/>
      <c r="AC178" s="312"/>
      <c r="AD178" s="312"/>
    </row>
    <row r="179" customFormat="false" ht="11.25" hidden="false" customHeight="false" outlineLevel="0" collapsed="false"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  <c r="U179" s="312"/>
      <c r="V179" s="312"/>
      <c r="W179" s="312"/>
      <c r="X179" s="312"/>
      <c r="Y179" s="312"/>
      <c r="Z179" s="312"/>
      <c r="AA179" s="312"/>
      <c r="AB179" s="312"/>
      <c r="AC179" s="312"/>
      <c r="AD179" s="312"/>
    </row>
    <row r="180" customFormat="false" ht="11.25" hidden="false" customHeight="false" outlineLevel="0" collapsed="false"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312"/>
      <c r="S180" s="312"/>
      <c r="T180" s="312"/>
      <c r="U180" s="312"/>
      <c r="V180" s="312"/>
      <c r="W180" s="312"/>
      <c r="X180" s="312"/>
      <c r="Y180" s="312"/>
      <c r="Z180" s="312"/>
      <c r="AA180" s="312"/>
      <c r="AB180" s="312"/>
      <c r="AC180" s="312"/>
      <c r="AD180" s="312"/>
    </row>
    <row r="181" customFormat="false" ht="11.25" hidden="false" customHeight="false" outlineLevel="0" collapsed="false">
      <c r="C181" s="312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  <c r="T181" s="312"/>
      <c r="U181" s="312"/>
      <c r="V181" s="312"/>
      <c r="W181" s="312"/>
      <c r="X181" s="312"/>
      <c r="Y181" s="312"/>
      <c r="Z181" s="312"/>
      <c r="AA181" s="312"/>
      <c r="AB181" s="312"/>
      <c r="AC181" s="312"/>
      <c r="AD181" s="312"/>
    </row>
    <row r="182" customFormat="false" ht="11.25" hidden="false" customHeight="false" outlineLevel="0" collapsed="false"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2"/>
      <c r="O182" s="312"/>
      <c r="P182" s="312"/>
      <c r="Q182" s="312"/>
      <c r="R182" s="312"/>
      <c r="S182" s="312"/>
      <c r="T182" s="312"/>
      <c r="U182" s="312"/>
      <c r="V182" s="312"/>
      <c r="W182" s="312"/>
      <c r="X182" s="312"/>
      <c r="Y182" s="312"/>
      <c r="Z182" s="312"/>
      <c r="AA182" s="312"/>
      <c r="AB182" s="312"/>
      <c r="AC182" s="312"/>
      <c r="AD182" s="312"/>
    </row>
    <row r="183" customFormat="false" ht="11.25" hidden="false" customHeight="false" outlineLevel="0" collapsed="false"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  <c r="P183" s="312"/>
      <c r="Q183" s="312"/>
      <c r="R183" s="312"/>
      <c r="S183" s="312"/>
      <c r="T183" s="312"/>
      <c r="U183" s="312"/>
      <c r="V183" s="312"/>
      <c r="W183" s="312"/>
      <c r="X183" s="312"/>
      <c r="Y183" s="312"/>
      <c r="Z183" s="312"/>
      <c r="AA183" s="312"/>
      <c r="AB183" s="312"/>
      <c r="AC183" s="312"/>
      <c r="AD183" s="312"/>
    </row>
    <row r="184" customFormat="false" ht="11.25" hidden="false" customHeight="false" outlineLevel="0" collapsed="false"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  <c r="P184" s="312"/>
      <c r="Q184" s="312"/>
      <c r="R184" s="312"/>
      <c r="S184" s="312"/>
      <c r="T184" s="312"/>
      <c r="U184" s="312"/>
      <c r="V184" s="312"/>
      <c r="W184" s="312"/>
      <c r="X184" s="312"/>
      <c r="Y184" s="312"/>
      <c r="Z184" s="312"/>
      <c r="AA184" s="312"/>
      <c r="AB184" s="312"/>
      <c r="AC184" s="312"/>
      <c r="AD184" s="312"/>
    </row>
    <row r="185" customFormat="false" ht="11.25" hidden="false" customHeight="false" outlineLevel="0" collapsed="false">
      <c r="C185" s="312"/>
      <c r="D185" s="312"/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  <c r="P185" s="312"/>
      <c r="Q185" s="312"/>
      <c r="R185" s="312"/>
      <c r="S185" s="312"/>
      <c r="T185" s="312"/>
      <c r="U185" s="312"/>
      <c r="V185" s="312"/>
      <c r="W185" s="312"/>
      <c r="X185" s="312"/>
      <c r="Y185" s="312"/>
      <c r="Z185" s="312"/>
      <c r="AA185" s="312"/>
      <c r="AB185" s="312"/>
      <c r="AC185" s="312"/>
      <c r="AD185" s="312"/>
    </row>
    <row r="186" customFormat="false" ht="11.25" hidden="false" customHeight="false" outlineLevel="0" collapsed="false">
      <c r="C186" s="312"/>
      <c r="D186" s="312"/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  <c r="P186" s="312"/>
      <c r="Q186" s="312"/>
      <c r="R186" s="312"/>
      <c r="S186" s="312"/>
      <c r="T186" s="312"/>
      <c r="U186" s="312"/>
      <c r="V186" s="312"/>
      <c r="W186" s="312"/>
      <c r="X186" s="312"/>
      <c r="Y186" s="312"/>
      <c r="Z186" s="312"/>
      <c r="AA186" s="312"/>
      <c r="AB186" s="312"/>
      <c r="AC186" s="312"/>
      <c r="AD186" s="312"/>
    </row>
    <row r="187" customFormat="false" ht="11.25" hidden="false" customHeight="false" outlineLevel="0" collapsed="false"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  <c r="T187" s="312"/>
      <c r="U187" s="312"/>
      <c r="V187" s="312"/>
      <c r="W187" s="312"/>
      <c r="X187" s="312"/>
      <c r="Y187" s="312"/>
      <c r="Z187" s="312"/>
      <c r="AA187" s="312"/>
      <c r="AB187" s="312"/>
      <c r="AC187" s="312"/>
      <c r="AD187" s="312"/>
    </row>
    <row r="188" customFormat="false" ht="11.25" hidden="false" customHeight="false" outlineLevel="0" collapsed="false">
      <c r="C188" s="312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  <c r="T188" s="312"/>
      <c r="U188" s="312"/>
      <c r="V188" s="312"/>
      <c r="W188" s="312"/>
      <c r="X188" s="312"/>
      <c r="Y188" s="312"/>
      <c r="Z188" s="312"/>
      <c r="AA188" s="312"/>
      <c r="AB188" s="312"/>
      <c r="AC188" s="312"/>
      <c r="AD188" s="312"/>
    </row>
    <row r="189" customFormat="false" ht="11.25" hidden="false" customHeight="false" outlineLevel="0" collapsed="false">
      <c r="C189" s="312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</row>
    <row r="190" customFormat="false" ht="11.25" hidden="false" customHeight="false" outlineLevel="0" collapsed="false">
      <c r="C190" s="312"/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2"/>
      <c r="S190" s="312"/>
      <c r="T190" s="312"/>
      <c r="U190" s="312"/>
      <c r="V190" s="312"/>
      <c r="W190" s="312"/>
      <c r="X190" s="312"/>
      <c r="Y190" s="312"/>
      <c r="Z190" s="312"/>
      <c r="AA190" s="312"/>
      <c r="AB190" s="312"/>
      <c r="AC190" s="312"/>
      <c r="AD190" s="312"/>
    </row>
    <row r="191" customFormat="false" ht="11.25" hidden="false" customHeight="false" outlineLevel="0" collapsed="false">
      <c r="C191" s="312"/>
      <c r="D191" s="312"/>
      <c r="E191" s="312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  <c r="T191" s="312"/>
      <c r="U191" s="312"/>
      <c r="V191" s="312"/>
      <c r="W191" s="312"/>
      <c r="X191" s="312"/>
      <c r="Y191" s="312"/>
      <c r="Z191" s="312"/>
      <c r="AA191" s="312"/>
      <c r="AB191" s="312"/>
      <c r="AC191" s="312"/>
      <c r="AD191" s="312"/>
    </row>
    <row r="192" customFormat="false" ht="11.25" hidden="false" customHeight="false" outlineLevel="0" collapsed="false">
      <c r="C192" s="312"/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2"/>
      <c r="Y192" s="312"/>
      <c r="Z192" s="312"/>
      <c r="AA192" s="312"/>
      <c r="AB192" s="312"/>
      <c r="AC192" s="312"/>
      <c r="AD192" s="312"/>
    </row>
    <row r="193" customFormat="false" ht="11.25" hidden="false" customHeight="false" outlineLevel="0" collapsed="false"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  <c r="T193" s="312"/>
      <c r="U193" s="312"/>
      <c r="V193" s="312"/>
      <c r="W193" s="312"/>
      <c r="X193" s="312"/>
      <c r="Y193" s="312"/>
      <c r="Z193" s="312"/>
      <c r="AA193" s="312"/>
      <c r="AB193" s="312"/>
      <c r="AC193" s="312"/>
      <c r="AD193" s="312"/>
    </row>
    <row r="194" customFormat="false" ht="11.25" hidden="false" customHeight="false" outlineLevel="0" collapsed="false">
      <c r="C194" s="312"/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  <c r="T194" s="312"/>
      <c r="U194" s="312"/>
      <c r="V194" s="312"/>
      <c r="W194" s="312"/>
      <c r="X194" s="312"/>
      <c r="Y194" s="312"/>
      <c r="Z194" s="312"/>
      <c r="AA194" s="312"/>
      <c r="AB194" s="312"/>
      <c r="AC194" s="312"/>
      <c r="AD194" s="312"/>
    </row>
    <row r="195" customFormat="false" ht="11.25" hidden="false" customHeight="false" outlineLevel="0" collapsed="false"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2"/>
      <c r="S195" s="312"/>
      <c r="T195" s="312"/>
      <c r="U195" s="312"/>
      <c r="V195" s="312"/>
      <c r="W195" s="312"/>
      <c r="X195" s="312"/>
      <c r="Y195" s="312"/>
      <c r="Z195" s="312"/>
      <c r="AA195" s="312"/>
      <c r="AB195" s="312"/>
      <c r="AC195" s="312"/>
      <c r="AD195" s="312"/>
    </row>
    <row r="196" customFormat="false" ht="11.25" hidden="false" customHeight="false" outlineLevel="0" collapsed="false">
      <c r="C196" s="312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2"/>
      <c r="S196" s="312"/>
      <c r="T196" s="312"/>
      <c r="U196" s="312"/>
      <c r="V196" s="312"/>
      <c r="W196" s="312"/>
      <c r="X196" s="312"/>
      <c r="Y196" s="312"/>
      <c r="Z196" s="312"/>
      <c r="AA196" s="312"/>
      <c r="AB196" s="312"/>
      <c r="AC196" s="312"/>
      <c r="AD196" s="312"/>
    </row>
    <row r="197" customFormat="false" ht="11.25" hidden="false" customHeight="false" outlineLevel="0" collapsed="false">
      <c r="C197" s="312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2"/>
      <c r="S197" s="312"/>
      <c r="T197" s="312"/>
      <c r="U197" s="312"/>
      <c r="V197" s="312"/>
      <c r="W197" s="312"/>
      <c r="X197" s="312"/>
      <c r="Y197" s="312"/>
      <c r="Z197" s="312"/>
      <c r="AA197" s="312"/>
      <c r="AB197" s="312"/>
      <c r="AC197" s="312"/>
      <c r="AD197" s="312"/>
    </row>
    <row r="198" customFormat="false" ht="11.25" hidden="false" customHeight="false" outlineLevel="0" collapsed="false"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2"/>
      <c r="S198" s="312"/>
      <c r="T198" s="312"/>
      <c r="U198" s="312"/>
      <c r="V198" s="312"/>
      <c r="W198" s="312"/>
      <c r="X198" s="312"/>
      <c r="Y198" s="312"/>
      <c r="Z198" s="312"/>
      <c r="AA198" s="312"/>
      <c r="AB198" s="312"/>
      <c r="AC198" s="312"/>
      <c r="AD198" s="312"/>
    </row>
    <row r="199" customFormat="false" ht="11.25" hidden="false" customHeight="false" outlineLevel="0" collapsed="false">
      <c r="C199" s="312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  <c r="P199" s="312"/>
      <c r="Q199" s="312"/>
      <c r="R199" s="312"/>
      <c r="S199" s="312"/>
      <c r="T199" s="312"/>
      <c r="U199" s="312"/>
      <c r="V199" s="312"/>
      <c r="W199" s="312"/>
      <c r="X199" s="312"/>
      <c r="Y199" s="312"/>
      <c r="Z199" s="312"/>
      <c r="AA199" s="312"/>
      <c r="AB199" s="312"/>
      <c r="AC199" s="312"/>
      <c r="AD199" s="312"/>
    </row>
    <row r="200" customFormat="false" ht="11.25" hidden="false" customHeight="false" outlineLevel="0" collapsed="false"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2"/>
      <c r="S200" s="312"/>
      <c r="T200" s="312"/>
      <c r="U200" s="312"/>
      <c r="V200" s="312"/>
      <c r="W200" s="312"/>
      <c r="X200" s="312"/>
      <c r="Y200" s="312"/>
      <c r="Z200" s="312"/>
      <c r="AA200" s="312"/>
      <c r="AB200" s="312"/>
      <c r="AC200" s="312"/>
      <c r="AD200" s="312"/>
    </row>
    <row r="201" customFormat="false" ht="11.25" hidden="false" customHeight="false" outlineLevel="0" collapsed="false">
      <c r="C201" s="312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  <c r="P201" s="312"/>
      <c r="Q201" s="312"/>
      <c r="R201" s="312"/>
      <c r="S201" s="312"/>
      <c r="T201" s="312"/>
      <c r="U201" s="312"/>
      <c r="V201" s="312"/>
      <c r="W201" s="312"/>
      <c r="X201" s="312"/>
      <c r="Y201" s="312"/>
      <c r="Z201" s="312"/>
      <c r="AA201" s="312"/>
      <c r="AB201" s="312"/>
      <c r="AC201" s="312"/>
      <c r="AD201" s="312"/>
    </row>
    <row r="202" customFormat="false" ht="11.25" hidden="false" customHeight="false" outlineLevel="0" collapsed="false">
      <c r="C202" s="312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2"/>
      <c r="S202" s="312"/>
      <c r="T202" s="312"/>
      <c r="U202" s="312"/>
      <c r="V202" s="312"/>
      <c r="W202" s="312"/>
      <c r="X202" s="312"/>
      <c r="Y202" s="312"/>
      <c r="Z202" s="312"/>
      <c r="AA202" s="312"/>
      <c r="AB202" s="312"/>
      <c r="AC202" s="312"/>
      <c r="AD202" s="312"/>
    </row>
    <row r="203" customFormat="false" ht="11.25" hidden="false" customHeight="false" outlineLevel="0" collapsed="false">
      <c r="C203" s="312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  <c r="T203" s="312"/>
      <c r="U203" s="312"/>
      <c r="V203" s="312"/>
      <c r="W203" s="312"/>
      <c r="X203" s="312"/>
      <c r="Y203" s="312"/>
      <c r="Z203" s="312"/>
      <c r="AA203" s="312"/>
      <c r="AB203" s="312"/>
      <c r="AC203" s="312"/>
      <c r="AD203" s="312"/>
    </row>
    <row r="204" customFormat="false" ht="11.25" hidden="false" customHeight="false" outlineLevel="0" collapsed="false">
      <c r="C204" s="312"/>
      <c r="D204" s="312"/>
      <c r="E204" s="312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2"/>
      <c r="S204" s="312"/>
      <c r="T204" s="312"/>
      <c r="U204" s="312"/>
      <c r="V204" s="312"/>
      <c r="W204" s="312"/>
      <c r="X204" s="312"/>
      <c r="Y204" s="312"/>
      <c r="Z204" s="312"/>
      <c r="AA204" s="312"/>
      <c r="AB204" s="312"/>
      <c r="AC204" s="312"/>
      <c r="AD204" s="312"/>
    </row>
    <row r="205" customFormat="false" ht="11.25" hidden="false" customHeight="false" outlineLevel="0" collapsed="false">
      <c r="C205" s="312"/>
      <c r="D205" s="312"/>
      <c r="E205" s="312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2"/>
      <c r="S205" s="312"/>
      <c r="T205" s="312"/>
      <c r="U205" s="312"/>
      <c r="V205" s="312"/>
      <c r="W205" s="312"/>
      <c r="X205" s="312"/>
      <c r="Y205" s="312"/>
      <c r="Z205" s="312"/>
      <c r="AA205" s="312"/>
      <c r="AB205" s="312"/>
      <c r="AC205" s="312"/>
      <c r="AD205" s="312"/>
    </row>
    <row r="206" customFormat="false" ht="11.25" hidden="false" customHeight="false" outlineLevel="0" collapsed="false">
      <c r="C206" s="312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  <c r="T206" s="312"/>
      <c r="U206" s="312"/>
      <c r="V206" s="312"/>
      <c r="W206" s="312"/>
      <c r="X206" s="312"/>
      <c r="Y206" s="312"/>
      <c r="Z206" s="312"/>
      <c r="AA206" s="312"/>
      <c r="AB206" s="312"/>
      <c r="AC206" s="312"/>
      <c r="AD206" s="312"/>
    </row>
    <row r="207" customFormat="false" ht="11.25" hidden="false" customHeight="false" outlineLevel="0" collapsed="false">
      <c r="C207" s="312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  <c r="P207" s="312"/>
      <c r="Q207" s="312"/>
      <c r="R207" s="312"/>
      <c r="S207" s="312"/>
      <c r="T207" s="312"/>
      <c r="U207" s="312"/>
      <c r="V207" s="312"/>
      <c r="W207" s="312"/>
      <c r="X207" s="312"/>
      <c r="Y207" s="312"/>
      <c r="Z207" s="312"/>
      <c r="AA207" s="312"/>
      <c r="AB207" s="312"/>
      <c r="AC207" s="312"/>
      <c r="AD207" s="312"/>
    </row>
    <row r="208" customFormat="false" ht="11.25" hidden="false" customHeight="false" outlineLevel="0" collapsed="false">
      <c r="C208" s="312"/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2"/>
      <c r="S208" s="312"/>
      <c r="T208" s="312"/>
      <c r="U208" s="312"/>
      <c r="V208" s="312"/>
      <c r="W208" s="312"/>
      <c r="X208" s="312"/>
      <c r="Y208" s="312"/>
      <c r="Z208" s="312"/>
      <c r="AA208" s="312"/>
      <c r="AB208" s="312"/>
      <c r="AC208" s="312"/>
      <c r="AD208" s="312"/>
    </row>
    <row r="209" customFormat="false" ht="11.25" hidden="false" customHeight="false" outlineLevel="0" collapsed="false">
      <c r="C209" s="312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2"/>
      <c r="S209" s="312"/>
      <c r="T209" s="312"/>
      <c r="U209" s="312"/>
      <c r="V209" s="312"/>
      <c r="W209" s="312"/>
      <c r="X209" s="312"/>
      <c r="Y209" s="312"/>
      <c r="Z209" s="312"/>
      <c r="AA209" s="312"/>
      <c r="AB209" s="312"/>
      <c r="AC209" s="312"/>
      <c r="AD209" s="312"/>
    </row>
    <row r="210" customFormat="false" ht="11.25" hidden="false" customHeight="false" outlineLevel="0" collapsed="false">
      <c r="C210" s="312"/>
      <c r="D210" s="312"/>
      <c r="E210" s="312"/>
      <c r="F210" s="312"/>
      <c r="G210" s="312"/>
      <c r="H210" s="312"/>
      <c r="I210" s="312"/>
      <c r="J210" s="312"/>
      <c r="K210" s="312"/>
      <c r="L210" s="312"/>
      <c r="M210" s="312"/>
      <c r="N210" s="312"/>
      <c r="O210" s="312"/>
      <c r="P210" s="312"/>
      <c r="Q210" s="312"/>
      <c r="R210" s="312"/>
      <c r="S210" s="312"/>
      <c r="T210" s="312"/>
      <c r="U210" s="312"/>
      <c r="V210" s="312"/>
      <c r="W210" s="312"/>
      <c r="X210" s="312"/>
      <c r="Y210" s="312"/>
      <c r="Z210" s="312"/>
      <c r="AA210" s="312"/>
      <c r="AB210" s="312"/>
      <c r="AC210" s="312"/>
      <c r="AD210" s="312"/>
    </row>
    <row r="211" customFormat="false" ht="11.25" hidden="false" customHeight="false" outlineLevel="0" collapsed="false"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2"/>
      <c r="Q211" s="312"/>
      <c r="R211" s="312"/>
      <c r="S211" s="312"/>
      <c r="T211" s="312"/>
      <c r="U211" s="312"/>
      <c r="V211" s="312"/>
      <c r="W211" s="312"/>
      <c r="X211" s="312"/>
      <c r="Y211" s="312"/>
      <c r="Z211" s="312"/>
      <c r="AA211" s="312"/>
      <c r="AB211" s="312"/>
      <c r="AC211" s="312"/>
      <c r="AD211" s="312"/>
    </row>
    <row r="212" customFormat="false" ht="11.25" hidden="false" customHeight="false" outlineLevel="0" collapsed="false">
      <c r="C212" s="312"/>
      <c r="D212" s="312"/>
      <c r="E212" s="312"/>
      <c r="F212" s="312"/>
      <c r="G212" s="312"/>
      <c r="H212" s="312"/>
      <c r="I212" s="312"/>
      <c r="J212" s="312"/>
      <c r="K212" s="312"/>
      <c r="L212" s="312"/>
      <c r="M212" s="312"/>
      <c r="N212" s="312"/>
      <c r="O212" s="312"/>
      <c r="P212" s="312"/>
      <c r="Q212" s="312"/>
      <c r="R212" s="312"/>
      <c r="S212" s="312"/>
      <c r="T212" s="312"/>
      <c r="U212" s="312"/>
      <c r="V212" s="312"/>
      <c r="W212" s="312"/>
      <c r="X212" s="312"/>
      <c r="Y212" s="312"/>
      <c r="Z212" s="312"/>
      <c r="AA212" s="312"/>
      <c r="AB212" s="312"/>
      <c r="AC212" s="312"/>
      <c r="AD212" s="312"/>
    </row>
    <row r="213" customFormat="false" ht="11.25" hidden="false" customHeight="false" outlineLevel="0" collapsed="false">
      <c r="C213" s="312"/>
      <c r="D213" s="312"/>
      <c r="E213" s="312"/>
      <c r="F213" s="312"/>
      <c r="G213" s="312"/>
      <c r="H213" s="312"/>
      <c r="I213" s="312"/>
      <c r="J213" s="312"/>
      <c r="K213" s="312"/>
      <c r="L213" s="312"/>
      <c r="M213" s="312"/>
      <c r="N213" s="312"/>
      <c r="O213" s="312"/>
      <c r="P213" s="312"/>
      <c r="Q213" s="312"/>
      <c r="R213" s="312"/>
      <c r="S213" s="312"/>
      <c r="T213" s="312"/>
      <c r="U213" s="312"/>
      <c r="V213" s="312"/>
      <c r="W213" s="312"/>
      <c r="X213" s="312"/>
      <c r="Y213" s="312"/>
      <c r="Z213" s="312"/>
      <c r="AA213" s="312"/>
      <c r="AB213" s="312"/>
      <c r="AC213" s="312"/>
      <c r="AD213" s="312"/>
    </row>
    <row r="214" customFormat="false" ht="11.25" hidden="false" customHeight="false" outlineLevel="0" collapsed="false">
      <c r="C214" s="312"/>
      <c r="D214" s="312"/>
      <c r="E214" s="312"/>
      <c r="F214" s="312"/>
      <c r="G214" s="312"/>
      <c r="H214" s="312"/>
      <c r="I214" s="312"/>
      <c r="J214" s="312"/>
      <c r="K214" s="312"/>
      <c r="L214" s="312"/>
      <c r="M214" s="312"/>
      <c r="N214" s="312"/>
      <c r="O214" s="312"/>
      <c r="P214" s="312"/>
      <c r="Q214" s="312"/>
      <c r="R214" s="312"/>
      <c r="S214" s="312"/>
      <c r="T214" s="312"/>
      <c r="U214" s="312"/>
      <c r="V214" s="312"/>
      <c r="W214" s="312"/>
      <c r="X214" s="312"/>
      <c r="Y214" s="312"/>
      <c r="Z214" s="312"/>
      <c r="AA214" s="312"/>
      <c r="AB214" s="312"/>
      <c r="AC214" s="312"/>
      <c r="AD214" s="312"/>
    </row>
    <row r="215" customFormat="false" ht="11.25" hidden="false" customHeight="false" outlineLevel="0" collapsed="false">
      <c r="C215" s="312"/>
      <c r="D215" s="312"/>
      <c r="E215" s="312"/>
      <c r="F215" s="312"/>
      <c r="G215" s="312"/>
      <c r="H215" s="312"/>
      <c r="I215" s="312"/>
      <c r="J215" s="312"/>
      <c r="K215" s="312"/>
      <c r="L215" s="312"/>
      <c r="M215" s="312"/>
      <c r="N215" s="312"/>
      <c r="O215" s="312"/>
      <c r="P215" s="312"/>
      <c r="Q215" s="312"/>
      <c r="R215" s="312"/>
      <c r="S215" s="312"/>
      <c r="T215" s="312"/>
      <c r="U215" s="312"/>
      <c r="V215" s="312"/>
      <c r="W215" s="312"/>
      <c r="X215" s="312"/>
      <c r="Y215" s="312"/>
      <c r="Z215" s="312"/>
      <c r="AA215" s="312"/>
      <c r="AB215" s="312"/>
      <c r="AC215" s="312"/>
      <c r="AD215" s="312"/>
    </row>
    <row r="216" customFormat="false" ht="11.25" hidden="false" customHeight="false" outlineLevel="0" collapsed="false">
      <c r="C216" s="312"/>
      <c r="D216" s="312"/>
      <c r="E216" s="312"/>
      <c r="F216" s="312"/>
      <c r="G216" s="312"/>
      <c r="H216" s="312"/>
      <c r="I216" s="312"/>
      <c r="J216" s="312"/>
      <c r="K216" s="312"/>
      <c r="L216" s="312"/>
      <c r="M216" s="312"/>
      <c r="N216" s="312"/>
      <c r="O216" s="312"/>
      <c r="P216" s="312"/>
      <c r="Q216" s="312"/>
      <c r="R216" s="312"/>
      <c r="S216" s="312"/>
      <c r="T216" s="312"/>
      <c r="U216" s="312"/>
      <c r="V216" s="312"/>
      <c r="W216" s="312"/>
      <c r="X216" s="312"/>
      <c r="Y216" s="312"/>
      <c r="Z216" s="312"/>
      <c r="AA216" s="312"/>
      <c r="AB216" s="312"/>
      <c r="AC216" s="312"/>
      <c r="AD216" s="312"/>
    </row>
    <row r="217" customFormat="false" ht="11.25" hidden="false" customHeight="false" outlineLevel="0" collapsed="false">
      <c r="C217" s="312"/>
      <c r="D217" s="312"/>
      <c r="E217" s="312"/>
      <c r="F217" s="312"/>
      <c r="G217" s="312"/>
      <c r="H217" s="312"/>
      <c r="I217" s="312"/>
      <c r="J217" s="312"/>
      <c r="K217" s="312"/>
      <c r="L217" s="312"/>
      <c r="M217" s="312"/>
      <c r="N217" s="312"/>
      <c r="O217" s="312"/>
      <c r="P217" s="312"/>
      <c r="Q217" s="312"/>
      <c r="R217" s="312"/>
      <c r="S217" s="312"/>
      <c r="T217" s="312"/>
      <c r="U217" s="312"/>
      <c r="V217" s="312"/>
      <c r="W217" s="312"/>
      <c r="X217" s="312"/>
      <c r="Y217" s="312"/>
      <c r="Z217" s="312"/>
      <c r="AA217" s="312"/>
      <c r="AB217" s="312"/>
      <c r="AC217" s="312"/>
      <c r="AD217" s="312"/>
    </row>
    <row r="218" customFormat="false" ht="11.25" hidden="false" customHeight="false" outlineLevel="0" collapsed="false">
      <c r="C218" s="312"/>
      <c r="D218" s="312"/>
      <c r="E218" s="312"/>
      <c r="F218" s="312"/>
      <c r="G218" s="312"/>
      <c r="H218" s="312"/>
      <c r="I218" s="312"/>
      <c r="J218" s="312"/>
      <c r="K218" s="312"/>
      <c r="L218" s="312"/>
      <c r="M218" s="312"/>
      <c r="N218" s="312"/>
      <c r="O218" s="312"/>
      <c r="P218" s="312"/>
      <c r="Q218" s="312"/>
      <c r="R218" s="312"/>
      <c r="S218" s="312"/>
      <c r="T218" s="312"/>
      <c r="U218" s="312"/>
      <c r="V218" s="312"/>
      <c r="W218" s="312"/>
      <c r="X218" s="312"/>
      <c r="Y218" s="312"/>
      <c r="Z218" s="312"/>
      <c r="AA218" s="312"/>
      <c r="AB218" s="312"/>
      <c r="AC218" s="312"/>
      <c r="AD218" s="312"/>
    </row>
    <row r="219" customFormat="false" ht="11.25" hidden="false" customHeight="false" outlineLevel="0" collapsed="false">
      <c r="C219" s="312"/>
      <c r="D219" s="312"/>
      <c r="E219" s="312"/>
      <c r="F219" s="312"/>
      <c r="G219" s="312"/>
      <c r="H219" s="312"/>
      <c r="I219" s="312"/>
      <c r="J219" s="312"/>
      <c r="K219" s="312"/>
      <c r="L219" s="312"/>
      <c r="M219" s="312"/>
      <c r="N219" s="312"/>
      <c r="O219" s="312"/>
      <c r="P219" s="312"/>
      <c r="Q219" s="312"/>
      <c r="R219" s="312"/>
      <c r="S219" s="312"/>
      <c r="T219" s="312"/>
      <c r="U219" s="312"/>
      <c r="V219" s="312"/>
      <c r="W219" s="312"/>
      <c r="X219" s="312"/>
      <c r="Y219" s="312"/>
      <c r="Z219" s="312"/>
      <c r="AA219" s="312"/>
      <c r="AB219" s="312"/>
      <c r="AC219" s="312"/>
      <c r="AD219" s="312"/>
    </row>
    <row r="220" customFormat="false" ht="11.25" hidden="false" customHeight="false" outlineLevel="0" collapsed="false">
      <c r="C220" s="312"/>
      <c r="D220" s="312"/>
      <c r="E220" s="312"/>
      <c r="F220" s="312"/>
      <c r="G220" s="312"/>
      <c r="H220" s="312"/>
      <c r="I220" s="312"/>
      <c r="J220" s="312"/>
      <c r="K220" s="312"/>
      <c r="L220" s="312"/>
      <c r="M220" s="312"/>
      <c r="N220" s="312"/>
      <c r="O220" s="312"/>
      <c r="P220" s="312"/>
      <c r="Q220" s="312"/>
      <c r="R220" s="312"/>
      <c r="S220" s="312"/>
      <c r="T220" s="312"/>
      <c r="U220" s="312"/>
      <c r="V220" s="312"/>
      <c r="W220" s="312"/>
      <c r="X220" s="312"/>
      <c r="Y220" s="312"/>
      <c r="Z220" s="312"/>
      <c r="AA220" s="312"/>
      <c r="AB220" s="312"/>
      <c r="AC220" s="312"/>
      <c r="AD220" s="312"/>
    </row>
    <row r="221" customFormat="false" ht="11.25" hidden="false" customHeight="false" outlineLevel="0" collapsed="false">
      <c r="C221" s="312"/>
      <c r="D221" s="312"/>
      <c r="E221" s="312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  <c r="T221" s="312"/>
      <c r="U221" s="312"/>
      <c r="V221" s="312"/>
      <c r="W221" s="312"/>
      <c r="X221" s="312"/>
      <c r="Y221" s="312"/>
      <c r="Z221" s="312"/>
      <c r="AA221" s="312"/>
      <c r="AB221" s="312"/>
      <c r="AC221" s="312"/>
      <c r="AD221" s="312"/>
    </row>
    <row r="222" customFormat="false" ht="11.25" hidden="false" customHeight="false" outlineLevel="0" collapsed="false">
      <c r="C222" s="312"/>
      <c r="D222" s="312"/>
      <c r="E222" s="312"/>
      <c r="F222" s="312"/>
      <c r="G222" s="312"/>
      <c r="H222" s="312"/>
      <c r="I222" s="312"/>
      <c r="J222" s="312"/>
      <c r="K222" s="312"/>
      <c r="L222" s="312"/>
      <c r="M222" s="312"/>
      <c r="N222" s="312"/>
      <c r="O222" s="312"/>
      <c r="P222" s="312"/>
      <c r="Q222" s="312"/>
      <c r="R222" s="312"/>
      <c r="S222" s="312"/>
      <c r="T222" s="312"/>
      <c r="U222" s="312"/>
      <c r="V222" s="312"/>
      <c r="W222" s="312"/>
      <c r="X222" s="312"/>
      <c r="Y222" s="312"/>
      <c r="Z222" s="312"/>
      <c r="AA222" s="312"/>
      <c r="AB222" s="312"/>
      <c r="AC222" s="312"/>
      <c r="AD222" s="312"/>
    </row>
    <row r="223" customFormat="false" ht="11.25" hidden="false" customHeight="false" outlineLevel="0" collapsed="false">
      <c r="C223" s="312"/>
      <c r="D223" s="312"/>
      <c r="E223" s="312"/>
      <c r="F223" s="312"/>
      <c r="G223" s="312"/>
      <c r="H223" s="312"/>
      <c r="I223" s="312"/>
      <c r="J223" s="312"/>
      <c r="K223" s="312"/>
      <c r="L223" s="312"/>
      <c r="M223" s="312"/>
      <c r="N223" s="312"/>
      <c r="O223" s="312"/>
      <c r="P223" s="312"/>
      <c r="Q223" s="312"/>
      <c r="R223" s="312"/>
      <c r="S223" s="312"/>
      <c r="T223" s="312"/>
      <c r="U223" s="312"/>
      <c r="V223" s="312"/>
      <c r="W223" s="312"/>
      <c r="X223" s="312"/>
      <c r="Y223" s="312"/>
      <c r="Z223" s="312"/>
      <c r="AA223" s="312"/>
      <c r="AB223" s="312"/>
      <c r="AC223" s="312"/>
      <c r="AD223" s="312"/>
    </row>
    <row r="224" customFormat="false" ht="11.25" hidden="false" customHeight="false" outlineLevel="0" collapsed="false">
      <c r="C224" s="312"/>
      <c r="D224" s="312"/>
      <c r="E224" s="312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  <c r="P224" s="312"/>
      <c r="Q224" s="312"/>
      <c r="R224" s="312"/>
      <c r="S224" s="312"/>
      <c r="T224" s="312"/>
      <c r="U224" s="312"/>
      <c r="V224" s="312"/>
      <c r="W224" s="312"/>
      <c r="X224" s="312"/>
      <c r="Y224" s="312"/>
      <c r="Z224" s="312"/>
      <c r="AA224" s="312"/>
      <c r="AB224" s="312"/>
      <c r="AC224" s="312"/>
      <c r="AD224" s="312"/>
    </row>
    <row r="225" customFormat="false" ht="11.25" hidden="false" customHeight="false" outlineLevel="0" collapsed="false">
      <c r="C225" s="312"/>
      <c r="D225" s="312"/>
      <c r="E225" s="312"/>
      <c r="F225" s="312"/>
      <c r="G225" s="312"/>
      <c r="H225" s="312"/>
      <c r="I225" s="312"/>
      <c r="J225" s="312"/>
      <c r="K225" s="312"/>
      <c r="L225" s="312"/>
      <c r="M225" s="312"/>
      <c r="N225" s="312"/>
      <c r="O225" s="312"/>
      <c r="P225" s="312"/>
      <c r="Q225" s="312"/>
      <c r="R225" s="312"/>
      <c r="S225" s="312"/>
      <c r="T225" s="312"/>
      <c r="U225" s="312"/>
      <c r="V225" s="312"/>
      <c r="W225" s="312"/>
      <c r="X225" s="312"/>
      <c r="Y225" s="312"/>
      <c r="Z225" s="312"/>
      <c r="AA225" s="312"/>
      <c r="AB225" s="312"/>
      <c r="AC225" s="312"/>
      <c r="AD225" s="312"/>
    </row>
    <row r="226" customFormat="false" ht="11.25" hidden="false" customHeight="false" outlineLevel="0" collapsed="false">
      <c r="C226" s="312"/>
      <c r="D226" s="312"/>
      <c r="E226" s="312"/>
      <c r="F226" s="312"/>
      <c r="G226" s="312"/>
      <c r="H226" s="312"/>
      <c r="I226" s="312"/>
      <c r="J226" s="312"/>
      <c r="K226" s="312"/>
      <c r="L226" s="312"/>
      <c r="M226" s="312"/>
      <c r="N226" s="312"/>
      <c r="O226" s="312"/>
      <c r="P226" s="312"/>
      <c r="Q226" s="312"/>
      <c r="R226" s="312"/>
      <c r="S226" s="312"/>
      <c r="T226" s="312"/>
      <c r="U226" s="312"/>
      <c r="V226" s="312"/>
      <c r="W226" s="312"/>
      <c r="X226" s="312"/>
      <c r="Y226" s="312"/>
      <c r="Z226" s="312"/>
      <c r="AA226" s="312"/>
      <c r="AB226" s="312"/>
      <c r="AC226" s="312"/>
      <c r="AD226" s="312"/>
    </row>
    <row r="227" customFormat="false" ht="11.25" hidden="false" customHeight="false" outlineLevel="0" collapsed="false">
      <c r="C227" s="312"/>
      <c r="D227" s="312"/>
      <c r="E227" s="312"/>
      <c r="F227" s="312"/>
      <c r="G227" s="312"/>
      <c r="H227" s="312"/>
      <c r="I227" s="312"/>
      <c r="J227" s="312"/>
      <c r="K227" s="312"/>
      <c r="L227" s="312"/>
      <c r="M227" s="312"/>
      <c r="N227" s="312"/>
      <c r="O227" s="312"/>
      <c r="P227" s="312"/>
      <c r="Q227" s="312"/>
      <c r="R227" s="312"/>
      <c r="S227" s="312"/>
      <c r="T227" s="312"/>
      <c r="U227" s="312"/>
      <c r="V227" s="312"/>
      <c r="W227" s="312"/>
      <c r="X227" s="312"/>
      <c r="Y227" s="312"/>
      <c r="Z227" s="312"/>
      <c r="AA227" s="312"/>
      <c r="AB227" s="312"/>
      <c r="AC227" s="312"/>
      <c r="AD227" s="312"/>
    </row>
    <row r="228" customFormat="false" ht="11.25" hidden="false" customHeight="false" outlineLevel="0" collapsed="false">
      <c r="C228" s="312"/>
      <c r="D228" s="312"/>
      <c r="E228" s="312"/>
      <c r="F228" s="312"/>
      <c r="G228" s="312"/>
      <c r="H228" s="312"/>
      <c r="I228" s="312"/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  <c r="AB228" s="312"/>
      <c r="AC228" s="312"/>
      <c r="AD228" s="312"/>
    </row>
    <row r="229" customFormat="false" ht="11.25" hidden="false" customHeight="false" outlineLevel="0" collapsed="false">
      <c r="C229" s="312"/>
      <c r="D229" s="312"/>
      <c r="E229" s="312"/>
      <c r="F229" s="312"/>
      <c r="G229" s="312"/>
      <c r="H229" s="312"/>
      <c r="I229" s="312"/>
      <c r="J229" s="312"/>
      <c r="K229" s="312"/>
      <c r="L229" s="312"/>
      <c r="M229" s="312"/>
      <c r="N229" s="312"/>
      <c r="O229" s="312"/>
      <c r="P229" s="312"/>
      <c r="Q229" s="312"/>
      <c r="R229" s="312"/>
      <c r="S229" s="312"/>
      <c r="T229" s="312"/>
      <c r="U229" s="312"/>
      <c r="V229" s="312"/>
      <c r="W229" s="312"/>
      <c r="X229" s="312"/>
      <c r="Y229" s="312"/>
      <c r="Z229" s="312"/>
      <c r="AA229" s="312"/>
      <c r="AB229" s="312"/>
      <c r="AC229" s="312"/>
      <c r="AD229" s="312"/>
    </row>
    <row r="230" customFormat="false" ht="11.25" hidden="false" customHeight="false" outlineLevel="0" collapsed="false"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2"/>
      <c r="Y230" s="312"/>
      <c r="Z230" s="312"/>
      <c r="AA230" s="312"/>
      <c r="AB230" s="312"/>
      <c r="AC230" s="312"/>
      <c r="AD230" s="312"/>
    </row>
    <row r="231" customFormat="false" ht="11.25" hidden="false" customHeight="false" outlineLevel="0" collapsed="false">
      <c r="C231" s="312"/>
      <c r="D231" s="312"/>
      <c r="E231" s="312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</row>
    <row r="232" customFormat="false" ht="11.25" hidden="false" customHeight="false" outlineLevel="0" collapsed="false">
      <c r="C232" s="312"/>
      <c r="D232" s="312"/>
      <c r="E232" s="312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</row>
    <row r="233" customFormat="false" ht="11.25" hidden="false" customHeight="false" outlineLevel="0" collapsed="false">
      <c r="C233" s="312"/>
      <c r="D233" s="312"/>
      <c r="E233" s="312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  <c r="P233" s="312"/>
      <c r="Q233" s="312"/>
      <c r="R233" s="312"/>
      <c r="S233" s="312"/>
      <c r="T233" s="312"/>
      <c r="U233" s="312"/>
      <c r="V233" s="312"/>
      <c r="W233" s="312"/>
      <c r="X233" s="312"/>
      <c r="Y233" s="312"/>
      <c r="Z233" s="312"/>
      <c r="AA233" s="312"/>
      <c r="AB233" s="312"/>
      <c r="AC233" s="312"/>
      <c r="AD233" s="312"/>
    </row>
    <row r="234" customFormat="false" ht="11.25" hidden="false" customHeight="false" outlineLevel="0" collapsed="false">
      <c r="C234" s="312"/>
      <c r="D234" s="312"/>
      <c r="E234" s="312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  <c r="P234" s="312"/>
      <c r="Q234" s="312"/>
      <c r="R234" s="312"/>
      <c r="S234" s="312"/>
      <c r="T234" s="312"/>
      <c r="U234" s="312"/>
      <c r="V234" s="312"/>
      <c r="W234" s="312"/>
      <c r="X234" s="312"/>
      <c r="Y234" s="312"/>
      <c r="Z234" s="312"/>
      <c r="AA234" s="312"/>
      <c r="AB234" s="312"/>
      <c r="AC234" s="312"/>
      <c r="AD234" s="312"/>
    </row>
    <row r="235" customFormat="false" ht="11.25" hidden="false" customHeight="false" outlineLevel="0" collapsed="false">
      <c r="C235" s="312"/>
      <c r="D235" s="312"/>
      <c r="E235" s="312"/>
      <c r="F235" s="312"/>
      <c r="G235" s="312"/>
      <c r="H235" s="312"/>
      <c r="I235" s="312"/>
      <c r="J235" s="312"/>
      <c r="K235" s="312"/>
      <c r="L235" s="312"/>
      <c r="M235" s="312"/>
      <c r="N235" s="312"/>
      <c r="O235" s="312"/>
      <c r="P235" s="312"/>
      <c r="Q235" s="312"/>
      <c r="R235" s="312"/>
      <c r="S235" s="312"/>
      <c r="T235" s="312"/>
      <c r="U235" s="312"/>
      <c r="V235" s="312"/>
      <c r="W235" s="312"/>
      <c r="X235" s="312"/>
      <c r="Y235" s="312"/>
      <c r="Z235" s="312"/>
      <c r="AA235" s="312"/>
      <c r="AB235" s="312"/>
      <c r="AC235" s="312"/>
      <c r="AD235" s="312"/>
    </row>
    <row r="236" customFormat="false" ht="11.25" hidden="false" customHeight="false" outlineLevel="0" collapsed="false">
      <c r="C236" s="312"/>
      <c r="D236" s="312"/>
      <c r="E236" s="312"/>
      <c r="F236" s="312"/>
      <c r="G236" s="312"/>
      <c r="H236" s="312"/>
      <c r="I236" s="312"/>
      <c r="J236" s="312"/>
      <c r="K236" s="312"/>
      <c r="L236" s="312"/>
      <c r="M236" s="312"/>
      <c r="N236" s="312"/>
      <c r="O236" s="312"/>
      <c r="P236" s="312"/>
      <c r="Q236" s="312"/>
      <c r="R236" s="312"/>
      <c r="S236" s="312"/>
      <c r="T236" s="312"/>
      <c r="U236" s="312"/>
      <c r="V236" s="312"/>
      <c r="W236" s="312"/>
      <c r="X236" s="312"/>
      <c r="Y236" s="312"/>
      <c r="Z236" s="312"/>
      <c r="AA236" s="312"/>
      <c r="AB236" s="312"/>
      <c r="AC236" s="312"/>
      <c r="AD236" s="312"/>
    </row>
    <row r="237" customFormat="false" ht="11.25" hidden="false" customHeight="false" outlineLevel="0" collapsed="false">
      <c r="C237" s="312"/>
      <c r="D237" s="312"/>
      <c r="E237" s="312"/>
      <c r="F237" s="312"/>
      <c r="G237" s="312"/>
      <c r="H237" s="312"/>
      <c r="I237" s="312"/>
      <c r="J237" s="312"/>
      <c r="K237" s="312"/>
      <c r="L237" s="312"/>
      <c r="M237" s="312"/>
      <c r="N237" s="312"/>
      <c r="O237" s="312"/>
      <c r="P237" s="312"/>
      <c r="Q237" s="312"/>
      <c r="R237" s="312"/>
      <c r="S237" s="312"/>
      <c r="T237" s="312"/>
      <c r="U237" s="312"/>
      <c r="V237" s="312"/>
      <c r="W237" s="312"/>
      <c r="X237" s="312"/>
      <c r="Y237" s="312"/>
      <c r="Z237" s="312"/>
      <c r="AA237" s="312"/>
      <c r="AB237" s="312"/>
      <c r="AC237" s="312"/>
      <c r="AD237" s="312"/>
    </row>
    <row r="238" customFormat="false" ht="11.25" hidden="false" customHeight="false" outlineLevel="0" collapsed="false">
      <c r="C238" s="312"/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  <c r="P238" s="312"/>
      <c r="Q238" s="312"/>
      <c r="R238" s="312"/>
      <c r="S238" s="312"/>
      <c r="T238" s="312"/>
      <c r="U238" s="312"/>
      <c r="V238" s="312"/>
      <c r="W238" s="312"/>
      <c r="X238" s="312"/>
      <c r="Y238" s="312"/>
      <c r="Z238" s="312"/>
      <c r="AA238" s="312"/>
      <c r="AB238" s="312"/>
      <c r="AC238" s="312"/>
      <c r="AD238" s="312"/>
    </row>
    <row r="239" customFormat="false" ht="11.25" hidden="false" customHeight="false" outlineLevel="0" collapsed="false">
      <c r="C239" s="312"/>
      <c r="D239" s="312"/>
      <c r="E239" s="312"/>
      <c r="F239" s="312"/>
      <c r="G239" s="312"/>
      <c r="H239" s="312"/>
      <c r="I239" s="312"/>
      <c r="J239" s="312"/>
      <c r="K239" s="312"/>
      <c r="L239" s="312"/>
      <c r="M239" s="312"/>
      <c r="N239" s="312"/>
      <c r="O239" s="312"/>
      <c r="P239" s="312"/>
      <c r="Q239" s="312"/>
      <c r="R239" s="312"/>
      <c r="S239" s="312"/>
      <c r="T239" s="312"/>
      <c r="U239" s="312"/>
      <c r="V239" s="312"/>
      <c r="W239" s="312"/>
      <c r="X239" s="312"/>
      <c r="Y239" s="312"/>
      <c r="Z239" s="312"/>
      <c r="AA239" s="312"/>
      <c r="AB239" s="312"/>
      <c r="AC239" s="312"/>
      <c r="AD239" s="312"/>
    </row>
    <row r="240" customFormat="false" ht="11.25" hidden="false" customHeight="false" outlineLevel="0" collapsed="false">
      <c r="C240" s="312"/>
      <c r="D240" s="312"/>
      <c r="E240" s="312"/>
      <c r="F240" s="312"/>
      <c r="G240" s="312"/>
      <c r="H240" s="312"/>
      <c r="I240" s="312"/>
      <c r="J240" s="312"/>
      <c r="K240" s="312"/>
      <c r="L240" s="312"/>
      <c r="M240" s="312"/>
      <c r="N240" s="312"/>
      <c r="O240" s="312"/>
      <c r="P240" s="312"/>
      <c r="Q240" s="312"/>
      <c r="R240" s="312"/>
      <c r="S240" s="312"/>
      <c r="T240" s="312"/>
      <c r="U240" s="312"/>
      <c r="V240" s="312"/>
      <c r="W240" s="312"/>
      <c r="X240" s="312"/>
      <c r="Y240" s="312"/>
      <c r="Z240" s="312"/>
      <c r="AA240" s="312"/>
      <c r="AB240" s="312"/>
      <c r="AC240" s="312"/>
      <c r="AD240" s="312"/>
    </row>
    <row r="241" customFormat="false" ht="11.25" hidden="false" customHeight="false" outlineLevel="0" collapsed="false">
      <c r="C241" s="312"/>
      <c r="D241" s="312"/>
      <c r="E241" s="312"/>
      <c r="F241" s="312"/>
      <c r="G241" s="312"/>
      <c r="H241" s="312"/>
      <c r="I241" s="312"/>
      <c r="J241" s="312"/>
      <c r="K241" s="312"/>
      <c r="L241" s="312"/>
      <c r="M241" s="312"/>
      <c r="N241" s="312"/>
      <c r="O241" s="312"/>
      <c r="P241" s="312"/>
      <c r="Q241" s="312"/>
      <c r="R241" s="312"/>
      <c r="S241" s="312"/>
      <c r="T241" s="312"/>
      <c r="U241" s="312"/>
      <c r="V241" s="312"/>
      <c r="W241" s="312"/>
      <c r="X241" s="312"/>
      <c r="Y241" s="312"/>
      <c r="Z241" s="312"/>
      <c r="AA241" s="312"/>
      <c r="AB241" s="312"/>
      <c r="AC241" s="312"/>
      <c r="AD241" s="312"/>
    </row>
    <row r="242" customFormat="false" ht="11.25" hidden="false" customHeight="false" outlineLevel="0" collapsed="false">
      <c r="C242" s="312"/>
      <c r="D242" s="312"/>
      <c r="E242" s="312"/>
      <c r="F242" s="312"/>
      <c r="G242" s="312"/>
      <c r="H242" s="312"/>
      <c r="I242" s="312"/>
      <c r="J242" s="312"/>
      <c r="K242" s="312"/>
      <c r="L242" s="312"/>
      <c r="M242" s="312"/>
      <c r="N242" s="312"/>
      <c r="O242" s="312"/>
      <c r="P242" s="312"/>
      <c r="Q242" s="312"/>
      <c r="R242" s="312"/>
      <c r="S242" s="312"/>
      <c r="T242" s="312"/>
      <c r="U242" s="312"/>
      <c r="V242" s="312"/>
      <c r="W242" s="312"/>
      <c r="X242" s="312"/>
      <c r="Y242" s="312"/>
      <c r="Z242" s="312"/>
      <c r="AA242" s="312"/>
      <c r="AB242" s="312"/>
      <c r="AC242" s="312"/>
      <c r="AD242" s="312"/>
    </row>
    <row r="243" customFormat="false" ht="11.25" hidden="false" customHeight="false" outlineLevel="0" collapsed="false">
      <c r="C243" s="312"/>
      <c r="D243" s="312"/>
      <c r="E243" s="312"/>
      <c r="F243" s="312"/>
      <c r="G243" s="312"/>
      <c r="H243" s="312"/>
      <c r="I243" s="312"/>
      <c r="J243" s="312"/>
      <c r="K243" s="312"/>
      <c r="L243" s="312"/>
      <c r="M243" s="312"/>
      <c r="N243" s="312"/>
      <c r="O243" s="312"/>
      <c r="P243" s="312"/>
      <c r="Q243" s="312"/>
      <c r="R243" s="312"/>
      <c r="S243" s="312"/>
      <c r="T243" s="312"/>
      <c r="U243" s="312"/>
      <c r="V243" s="312"/>
      <c r="W243" s="312"/>
      <c r="X243" s="312"/>
      <c r="Y243" s="312"/>
      <c r="Z243" s="312"/>
      <c r="AA243" s="312"/>
      <c r="AB243" s="312"/>
      <c r="AC243" s="312"/>
      <c r="AD243" s="312"/>
    </row>
    <row r="244" customFormat="false" ht="11.25" hidden="false" customHeight="false" outlineLevel="0" collapsed="false">
      <c r="C244" s="312"/>
      <c r="D244" s="312"/>
      <c r="E244" s="312"/>
      <c r="F244" s="312"/>
      <c r="G244" s="312"/>
      <c r="H244" s="312"/>
      <c r="I244" s="312"/>
      <c r="J244" s="312"/>
      <c r="K244" s="312"/>
      <c r="L244" s="312"/>
      <c r="M244" s="312"/>
      <c r="N244" s="312"/>
      <c r="O244" s="312"/>
      <c r="P244" s="312"/>
      <c r="Q244" s="312"/>
      <c r="R244" s="312"/>
      <c r="S244" s="312"/>
      <c r="T244" s="312"/>
      <c r="U244" s="312"/>
      <c r="V244" s="312"/>
      <c r="W244" s="312"/>
      <c r="X244" s="312"/>
      <c r="Y244" s="312"/>
      <c r="Z244" s="312"/>
      <c r="AA244" s="312"/>
      <c r="AB244" s="312"/>
      <c r="AC244" s="312"/>
      <c r="AD244" s="312"/>
    </row>
    <row r="245" customFormat="false" ht="11.25" hidden="false" customHeight="false" outlineLevel="0" collapsed="false">
      <c r="C245" s="312"/>
      <c r="D245" s="312"/>
      <c r="E245" s="312"/>
      <c r="F245" s="312"/>
      <c r="G245" s="312"/>
      <c r="H245" s="312"/>
      <c r="I245" s="312"/>
      <c r="J245" s="312"/>
      <c r="K245" s="312"/>
      <c r="L245" s="312"/>
      <c r="M245" s="312"/>
      <c r="N245" s="312"/>
      <c r="O245" s="312"/>
      <c r="P245" s="312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  <c r="AA245" s="312"/>
      <c r="AB245" s="312"/>
      <c r="AC245" s="312"/>
      <c r="AD245" s="312"/>
    </row>
    <row r="246" customFormat="false" ht="11.25" hidden="false" customHeight="false" outlineLevel="0" collapsed="false">
      <c r="C246" s="312"/>
      <c r="D246" s="312"/>
      <c r="E246" s="312"/>
      <c r="F246" s="312"/>
      <c r="G246" s="312"/>
      <c r="H246" s="312"/>
      <c r="I246" s="312"/>
      <c r="J246" s="312"/>
      <c r="K246" s="312"/>
      <c r="L246" s="312"/>
      <c r="M246" s="312"/>
      <c r="N246" s="312"/>
      <c r="O246" s="312"/>
      <c r="P246" s="312"/>
      <c r="Q246" s="312"/>
      <c r="R246" s="312"/>
      <c r="S246" s="312"/>
      <c r="T246" s="312"/>
      <c r="U246" s="312"/>
      <c r="V246" s="312"/>
      <c r="W246" s="312"/>
      <c r="X246" s="312"/>
      <c r="Y246" s="312"/>
      <c r="Z246" s="312"/>
      <c r="AA246" s="312"/>
      <c r="AB246" s="312"/>
      <c r="AC246" s="312"/>
      <c r="AD246" s="312"/>
    </row>
    <row r="247" customFormat="false" ht="11.25" hidden="false" customHeight="false" outlineLevel="0" collapsed="false">
      <c r="C247" s="312"/>
      <c r="D247" s="312"/>
      <c r="E247" s="312"/>
      <c r="F247" s="312"/>
      <c r="G247" s="312"/>
      <c r="H247" s="312"/>
      <c r="I247" s="312"/>
      <c r="J247" s="312"/>
      <c r="K247" s="312"/>
      <c r="L247" s="312"/>
      <c r="M247" s="312"/>
      <c r="N247" s="312"/>
      <c r="O247" s="312"/>
      <c r="P247" s="312"/>
      <c r="Q247" s="312"/>
      <c r="R247" s="312"/>
      <c r="S247" s="312"/>
      <c r="T247" s="312"/>
      <c r="U247" s="312"/>
      <c r="V247" s="312"/>
      <c r="W247" s="312"/>
      <c r="X247" s="312"/>
      <c r="Y247" s="312"/>
      <c r="Z247" s="312"/>
      <c r="AA247" s="312"/>
      <c r="AB247" s="312"/>
      <c r="AC247" s="312"/>
      <c r="AD247" s="312"/>
    </row>
    <row r="248" customFormat="false" ht="11.25" hidden="false" customHeight="false" outlineLevel="0" collapsed="false">
      <c r="C248" s="312"/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  <c r="P248" s="312"/>
      <c r="Q248" s="312"/>
      <c r="R248" s="312"/>
      <c r="S248" s="312"/>
      <c r="T248" s="312"/>
      <c r="U248" s="312"/>
      <c r="V248" s="312"/>
      <c r="W248" s="312"/>
      <c r="X248" s="312"/>
      <c r="Y248" s="312"/>
      <c r="Z248" s="312"/>
      <c r="AA248" s="312"/>
      <c r="AB248" s="312"/>
      <c r="AC248" s="312"/>
      <c r="AD248" s="312"/>
    </row>
    <row r="249" customFormat="false" ht="11.25" hidden="false" customHeight="false" outlineLevel="0" collapsed="false">
      <c r="C249" s="312"/>
      <c r="D249" s="312"/>
      <c r="E249" s="312"/>
      <c r="F249" s="312"/>
      <c r="G249" s="312"/>
      <c r="H249" s="312"/>
      <c r="I249" s="312"/>
      <c r="J249" s="312"/>
      <c r="K249" s="312"/>
      <c r="L249" s="312"/>
      <c r="M249" s="312"/>
      <c r="N249" s="312"/>
      <c r="O249" s="312"/>
      <c r="P249" s="312"/>
      <c r="Q249" s="312"/>
      <c r="R249" s="312"/>
      <c r="S249" s="312"/>
      <c r="T249" s="312"/>
      <c r="U249" s="312"/>
      <c r="V249" s="312"/>
      <c r="W249" s="312"/>
      <c r="X249" s="312"/>
      <c r="Y249" s="312"/>
      <c r="Z249" s="312"/>
      <c r="AA249" s="312"/>
      <c r="AB249" s="312"/>
      <c r="AC249" s="312"/>
      <c r="AD249" s="312"/>
    </row>
    <row r="250" customFormat="false" ht="11.25" hidden="false" customHeight="false" outlineLevel="0" collapsed="false">
      <c r="C250" s="312"/>
      <c r="D250" s="312"/>
      <c r="E250" s="312"/>
      <c r="F250" s="312"/>
      <c r="G250" s="312"/>
      <c r="H250" s="312"/>
      <c r="I250" s="312"/>
      <c r="J250" s="312"/>
      <c r="K250" s="312"/>
      <c r="L250" s="312"/>
      <c r="M250" s="312"/>
      <c r="N250" s="312"/>
      <c r="O250" s="312"/>
      <c r="P250" s="312"/>
      <c r="Q250" s="312"/>
      <c r="R250" s="312"/>
      <c r="S250" s="312"/>
      <c r="T250" s="312"/>
      <c r="U250" s="312"/>
      <c r="V250" s="312"/>
      <c r="W250" s="312"/>
      <c r="X250" s="312"/>
      <c r="Y250" s="312"/>
      <c r="Z250" s="312"/>
      <c r="AA250" s="312"/>
      <c r="AB250" s="312"/>
      <c r="AC250" s="312"/>
      <c r="AD250" s="312"/>
    </row>
    <row r="251" customFormat="false" ht="11.25" hidden="false" customHeight="false" outlineLevel="0" collapsed="false">
      <c r="C251" s="312"/>
      <c r="D251" s="312"/>
      <c r="E251" s="312"/>
      <c r="F251" s="312"/>
      <c r="G251" s="312"/>
      <c r="H251" s="312"/>
      <c r="I251" s="312"/>
      <c r="J251" s="312"/>
      <c r="K251" s="312"/>
      <c r="L251" s="312"/>
      <c r="M251" s="312"/>
      <c r="N251" s="312"/>
      <c r="O251" s="312"/>
      <c r="P251" s="312"/>
      <c r="Q251" s="312"/>
      <c r="R251" s="312"/>
      <c r="S251" s="312"/>
      <c r="T251" s="312"/>
      <c r="U251" s="312"/>
      <c r="V251" s="312"/>
      <c r="W251" s="312"/>
      <c r="X251" s="312"/>
      <c r="Y251" s="312"/>
      <c r="Z251" s="312"/>
      <c r="AA251" s="312"/>
      <c r="AB251" s="312"/>
      <c r="AC251" s="312"/>
      <c r="AD251" s="312"/>
    </row>
    <row r="252" customFormat="false" ht="11.25" hidden="false" customHeight="false" outlineLevel="0" collapsed="false">
      <c r="C252" s="312"/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  <c r="P252" s="312"/>
      <c r="Q252" s="312"/>
      <c r="R252" s="312"/>
      <c r="S252" s="312"/>
      <c r="T252" s="312"/>
      <c r="U252" s="312"/>
      <c r="V252" s="312"/>
      <c r="W252" s="312"/>
      <c r="X252" s="312"/>
      <c r="Y252" s="312"/>
      <c r="Z252" s="312"/>
      <c r="AA252" s="312"/>
      <c r="AB252" s="312"/>
      <c r="AC252" s="312"/>
      <c r="AD252" s="312"/>
    </row>
    <row r="253" customFormat="false" ht="11.25" hidden="false" customHeight="false" outlineLevel="0" collapsed="false">
      <c r="C253" s="312"/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  <c r="P253" s="312"/>
      <c r="Q253" s="312"/>
      <c r="R253" s="312"/>
      <c r="S253" s="312"/>
      <c r="T253" s="312"/>
      <c r="U253" s="312"/>
      <c r="V253" s="312"/>
      <c r="W253" s="312"/>
      <c r="X253" s="312"/>
      <c r="Y253" s="312"/>
      <c r="Z253" s="312"/>
      <c r="AA253" s="312"/>
      <c r="AB253" s="312"/>
      <c r="AC253" s="312"/>
      <c r="AD253" s="312"/>
    </row>
    <row r="254" customFormat="false" ht="11.25" hidden="false" customHeight="false" outlineLevel="0" collapsed="false">
      <c r="C254" s="312"/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  <c r="P254" s="312"/>
      <c r="Q254" s="312"/>
      <c r="R254" s="312"/>
      <c r="S254" s="312"/>
      <c r="T254" s="312"/>
      <c r="U254" s="312"/>
      <c r="V254" s="312"/>
      <c r="W254" s="312"/>
      <c r="X254" s="312"/>
      <c r="Y254" s="312"/>
      <c r="Z254" s="312"/>
      <c r="AA254" s="312"/>
      <c r="AB254" s="312"/>
      <c r="AC254" s="312"/>
      <c r="AD254" s="312"/>
    </row>
    <row r="255" customFormat="false" ht="11.25" hidden="false" customHeight="false" outlineLevel="0" collapsed="false"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2"/>
      <c r="N255" s="312"/>
      <c r="O255" s="312"/>
      <c r="P255" s="312"/>
      <c r="Q255" s="312"/>
      <c r="R255" s="312"/>
      <c r="S255" s="312"/>
      <c r="T255" s="312"/>
      <c r="U255" s="312"/>
      <c r="V255" s="312"/>
      <c r="W255" s="312"/>
      <c r="X255" s="312"/>
      <c r="Y255" s="312"/>
      <c r="Z255" s="312"/>
      <c r="AA255" s="312"/>
      <c r="AB255" s="312"/>
      <c r="AC255" s="312"/>
      <c r="AD255" s="312"/>
    </row>
    <row r="256" customFormat="false" ht="11.25" hidden="false" customHeight="false" outlineLevel="0" collapsed="false">
      <c r="C256" s="312"/>
      <c r="D256" s="312"/>
      <c r="E256" s="312"/>
      <c r="F256" s="312"/>
      <c r="G256" s="312"/>
      <c r="H256" s="312"/>
      <c r="I256" s="312"/>
      <c r="J256" s="312"/>
      <c r="K256" s="312"/>
      <c r="L256" s="312"/>
      <c r="M256" s="312"/>
      <c r="N256" s="312"/>
      <c r="O256" s="312"/>
      <c r="P256" s="312"/>
      <c r="Q256" s="312"/>
      <c r="R256" s="312"/>
      <c r="S256" s="312"/>
      <c r="T256" s="312"/>
      <c r="U256" s="312"/>
      <c r="V256" s="312"/>
      <c r="W256" s="312"/>
      <c r="X256" s="312"/>
      <c r="Y256" s="312"/>
      <c r="Z256" s="312"/>
      <c r="AA256" s="312"/>
      <c r="AB256" s="312"/>
      <c r="AC256" s="312"/>
      <c r="AD256" s="312"/>
    </row>
    <row r="257" customFormat="false" ht="11.25" hidden="false" customHeight="false" outlineLevel="0" collapsed="false">
      <c r="C257" s="312"/>
      <c r="D257" s="312"/>
      <c r="E257" s="312"/>
      <c r="F257" s="312"/>
      <c r="G257" s="312"/>
      <c r="H257" s="312"/>
      <c r="I257" s="312"/>
      <c r="J257" s="312"/>
      <c r="K257" s="312"/>
      <c r="L257" s="312"/>
      <c r="M257" s="312"/>
      <c r="N257" s="312"/>
      <c r="O257" s="312"/>
      <c r="P257" s="312"/>
      <c r="Q257" s="312"/>
      <c r="R257" s="312"/>
      <c r="S257" s="312"/>
      <c r="T257" s="312"/>
      <c r="U257" s="312"/>
      <c r="V257" s="312"/>
      <c r="W257" s="312"/>
      <c r="X257" s="312"/>
      <c r="Y257" s="312"/>
      <c r="Z257" s="312"/>
      <c r="AA257" s="312"/>
      <c r="AB257" s="312"/>
      <c r="AC257" s="312"/>
      <c r="AD257" s="312"/>
    </row>
    <row r="258" customFormat="false" ht="11.25" hidden="false" customHeight="false" outlineLevel="0" collapsed="false">
      <c r="C258" s="312"/>
      <c r="D258" s="312"/>
      <c r="E258" s="312"/>
      <c r="F258" s="312"/>
      <c r="G258" s="312"/>
      <c r="H258" s="312"/>
      <c r="I258" s="312"/>
      <c r="J258" s="312"/>
      <c r="K258" s="312"/>
      <c r="L258" s="312"/>
      <c r="M258" s="312"/>
      <c r="N258" s="312"/>
      <c r="O258" s="312"/>
      <c r="P258" s="312"/>
      <c r="Q258" s="312"/>
      <c r="R258" s="312"/>
      <c r="S258" s="312"/>
      <c r="T258" s="312"/>
      <c r="U258" s="312"/>
      <c r="V258" s="312"/>
      <c r="W258" s="312"/>
      <c r="X258" s="312"/>
      <c r="Y258" s="312"/>
      <c r="Z258" s="312"/>
      <c r="AA258" s="312"/>
      <c r="AB258" s="312"/>
      <c r="AC258" s="312"/>
      <c r="AD258" s="312"/>
    </row>
    <row r="259" customFormat="false" ht="11.25" hidden="false" customHeight="false" outlineLevel="0" collapsed="false">
      <c r="C259" s="312"/>
      <c r="D259" s="312"/>
      <c r="E259" s="312"/>
      <c r="F259" s="312"/>
      <c r="G259" s="312"/>
      <c r="H259" s="312"/>
      <c r="I259" s="312"/>
      <c r="J259" s="312"/>
      <c r="K259" s="312"/>
      <c r="L259" s="312"/>
      <c r="M259" s="312"/>
      <c r="N259" s="312"/>
      <c r="O259" s="312"/>
      <c r="P259" s="312"/>
      <c r="Q259" s="312"/>
      <c r="R259" s="312"/>
      <c r="S259" s="312"/>
      <c r="T259" s="312"/>
      <c r="U259" s="312"/>
      <c r="V259" s="312"/>
      <c r="W259" s="312"/>
      <c r="X259" s="312"/>
      <c r="Y259" s="312"/>
      <c r="Z259" s="312"/>
      <c r="AA259" s="312"/>
      <c r="AB259" s="312"/>
      <c r="AC259" s="312"/>
      <c r="AD259" s="312"/>
    </row>
    <row r="260" customFormat="false" ht="11.25" hidden="false" customHeight="false" outlineLevel="0" collapsed="false">
      <c r="C260" s="312"/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  <c r="T260" s="312"/>
      <c r="U260" s="312"/>
      <c r="V260" s="312"/>
      <c r="W260" s="312"/>
      <c r="X260" s="312"/>
      <c r="Y260" s="312"/>
      <c r="Z260" s="312"/>
      <c r="AA260" s="312"/>
      <c r="AB260" s="312"/>
      <c r="AC260" s="312"/>
      <c r="AD260" s="312"/>
    </row>
    <row r="261" customFormat="false" ht="11.25" hidden="false" customHeight="false" outlineLevel="0" collapsed="false">
      <c r="C261" s="312"/>
      <c r="D261" s="312"/>
      <c r="E261" s="312"/>
      <c r="F261" s="312"/>
      <c r="G261" s="312"/>
      <c r="H261" s="312"/>
      <c r="I261" s="312"/>
      <c r="J261" s="312"/>
      <c r="K261" s="312"/>
      <c r="L261" s="312"/>
      <c r="M261" s="312"/>
      <c r="N261" s="312"/>
      <c r="O261" s="312"/>
      <c r="P261" s="312"/>
      <c r="Q261" s="312"/>
      <c r="R261" s="312"/>
      <c r="S261" s="312"/>
      <c r="T261" s="312"/>
      <c r="U261" s="312"/>
      <c r="V261" s="312"/>
      <c r="W261" s="312"/>
      <c r="X261" s="312"/>
      <c r="Y261" s="312"/>
      <c r="Z261" s="312"/>
      <c r="AA261" s="312"/>
      <c r="AB261" s="312"/>
      <c r="AC261" s="312"/>
      <c r="AD261" s="312"/>
    </row>
    <row r="262" customFormat="false" ht="11.25" hidden="false" customHeight="false" outlineLevel="0" collapsed="false"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12"/>
      <c r="Z262" s="312"/>
      <c r="AA262" s="312"/>
      <c r="AB262" s="312"/>
      <c r="AC262" s="312"/>
      <c r="AD262" s="312"/>
    </row>
    <row r="263" customFormat="false" ht="11.25" hidden="false" customHeight="false" outlineLevel="0" collapsed="false">
      <c r="C263" s="312"/>
      <c r="D263" s="312"/>
      <c r="E263" s="312"/>
      <c r="F263" s="312"/>
      <c r="G263" s="312"/>
      <c r="H263" s="312"/>
      <c r="I263" s="312"/>
      <c r="J263" s="312"/>
      <c r="K263" s="312"/>
      <c r="L263" s="312"/>
      <c r="M263" s="312"/>
      <c r="N263" s="312"/>
      <c r="O263" s="312"/>
      <c r="P263" s="312"/>
      <c r="Q263" s="312"/>
      <c r="R263" s="312"/>
      <c r="S263" s="312"/>
      <c r="T263" s="312"/>
      <c r="U263" s="312"/>
      <c r="V263" s="312"/>
      <c r="W263" s="312"/>
      <c r="X263" s="312"/>
      <c r="Y263" s="312"/>
      <c r="Z263" s="312"/>
      <c r="AA263" s="312"/>
      <c r="AB263" s="312"/>
      <c r="AC263" s="312"/>
      <c r="AD263" s="312"/>
    </row>
    <row r="264" customFormat="false" ht="11.25" hidden="false" customHeight="false" outlineLevel="0" collapsed="false">
      <c r="C264" s="312"/>
      <c r="D264" s="312"/>
      <c r="E264" s="312"/>
      <c r="F264" s="312"/>
      <c r="G264" s="312"/>
      <c r="H264" s="312"/>
      <c r="I264" s="312"/>
      <c r="J264" s="312"/>
      <c r="K264" s="312"/>
      <c r="L264" s="312"/>
      <c r="M264" s="312"/>
      <c r="N264" s="312"/>
      <c r="O264" s="312"/>
      <c r="P264" s="312"/>
      <c r="Q264" s="312"/>
      <c r="R264" s="312"/>
      <c r="S264" s="312"/>
      <c r="T264" s="312"/>
      <c r="U264" s="312"/>
      <c r="V264" s="312"/>
      <c r="W264" s="312"/>
      <c r="X264" s="312"/>
      <c r="Y264" s="312"/>
      <c r="Z264" s="312"/>
      <c r="AA264" s="312"/>
      <c r="AB264" s="312"/>
      <c r="AC264" s="312"/>
      <c r="AD264" s="312"/>
    </row>
    <row r="265" customFormat="false" ht="11.25" hidden="false" customHeight="false" outlineLevel="0" collapsed="false"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R265" s="312"/>
      <c r="S265" s="312"/>
      <c r="T265" s="312"/>
      <c r="U265" s="312"/>
      <c r="V265" s="312"/>
      <c r="W265" s="312"/>
      <c r="X265" s="312"/>
      <c r="Y265" s="312"/>
      <c r="Z265" s="312"/>
      <c r="AA265" s="312"/>
      <c r="AB265" s="312"/>
      <c r="AC265" s="312"/>
      <c r="AD265" s="312"/>
    </row>
    <row r="266" customFormat="false" ht="11.25" hidden="false" customHeight="false" outlineLevel="0" collapsed="false"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  <c r="T266" s="312"/>
      <c r="U266" s="312"/>
      <c r="V266" s="312"/>
      <c r="W266" s="312"/>
      <c r="X266" s="312"/>
      <c r="Y266" s="312"/>
      <c r="Z266" s="312"/>
      <c r="AA266" s="312"/>
      <c r="AB266" s="312"/>
      <c r="AC266" s="312"/>
      <c r="AD266" s="312"/>
    </row>
    <row r="267" customFormat="false" ht="11.25" hidden="false" customHeight="false" outlineLevel="0" collapsed="false"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  <c r="T267" s="312"/>
      <c r="U267" s="312"/>
      <c r="V267" s="312"/>
      <c r="W267" s="312"/>
      <c r="X267" s="312"/>
      <c r="Y267" s="312"/>
      <c r="Z267" s="312"/>
      <c r="AA267" s="312"/>
      <c r="AB267" s="312"/>
      <c r="AC267" s="312"/>
      <c r="AD267" s="312"/>
    </row>
    <row r="268" customFormat="false" ht="11.25" hidden="false" customHeight="false" outlineLevel="0" collapsed="false">
      <c r="C268" s="312"/>
      <c r="D268" s="312"/>
      <c r="E268" s="312"/>
      <c r="F268" s="312"/>
      <c r="G268" s="312"/>
      <c r="H268" s="312"/>
      <c r="I268" s="312"/>
      <c r="J268" s="312"/>
      <c r="K268" s="312"/>
      <c r="L268" s="312"/>
      <c r="M268" s="312"/>
      <c r="N268" s="312"/>
      <c r="O268" s="312"/>
      <c r="P268" s="312"/>
      <c r="Q268" s="312"/>
      <c r="R268" s="312"/>
      <c r="S268" s="312"/>
      <c r="T268" s="312"/>
      <c r="U268" s="312"/>
      <c r="V268" s="312"/>
      <c r="W268" s="312"/>
      <c r="X268" s="312"/>
      <c r="Y268" s="312"/>
      <c r="Z268" s="312"/>
      <c r="AA268" s="312"/>
      <c r="AB268" s="312"/>
      <c r="AC268" s="312"/>
      <c r="AD268" s="312"/>
    </row>
    <row r="269" customFormat="false" ht="11.25" hidden="false" customHeight="false" outlineLevel="0" collapsed="false"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  <c r="T269" s="312"/>
      <c r="U269" s="312"/>
      <c r="V269" s="312"/>
      <c r="W269" s="312"/>
      <c r="X269" s="312"/>
      <c r="Y269" s="312"/>
      <c r="Z269" s="312"/>
      <c r="AA269" s="312"/>
      <c r="AB269" s="312"/>
      <c r="AC269" s="312"/>
      <c r="AD269" s="312"/>
    </row>
    <row r="270" customFormat="false" ht="11.25" hidden="false" customHeight="false" outlineLevel="0" collapsed="false"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  <c r="T270" s="312"/>
      <c r="U270" s="312"/>
      <c r="V270" s="312"/>
      <c r="W270" s="312"/>
      <c r="X270" s="312"/>
      <c r="Y270" s="312"/>
      <c r="Z270" s="312"/>
      <c r="AA270" s="312"/>
      <c r="AB270" s="312"/>
      <c r="AC270" s="312"/>
      <c r="AD270" s="312"/>
    </row>
    <row r="271" customFormat="false" ht="11.25" hidden="false" customHeight="false" outlineLevel="0" collapsed="false"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  <c r="T271" s="312"/>
      <c r="U271" s="312"/>
      <c r="V271" s="312"/>
      <c r="W271" s="312"/>
      <c r="X271" s="312"/>
      <c r="Y271" s="312"/>
      <c r="Z271" s="312"/>
      <c r="AA271" s="312"/>
      <c r="AB271" s="312"/>
      <c r="AC271" s="312"/>
      <c r="AD271" s="312"/>
    </row>
    <row r="272" customFormat="false" ht="11.25" hidden="false" customHeight="false" outlineLevel="0" collapsed="false"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  <c r="T272" s="312"/>
      <c r="U272" s="312"/>
      <c r="V272" s="312"/>
      <c r="W272" s="312"/>
      <c r="X272" s="312"/>
      <c r="Y272" s="312"/>
      <c r="Z272" s="312"/>
      <c r="AA272" s="312"/>
      <c r="AB272" s="312"/>
      <c r="AC272" s="312"/>
      <c r="AD272" s="312"/>
    </row>
    <row r="273" customFormat="false" ht="11.25" hidden="false" customHeight="false" outlineLevel="0" collapsed="false"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  <c r="T273" s="312"/>
      <c r="U273" s="312"/>
      <c r="V273" s="312"/>
      <c r="W273" s="312"/>
      <c r="X273" s="312"/>
      <c r="Y273" s="312"/>
      <c r="Z273" s="312"/>
      <c r="AA273" s="312"/>
      <c r="AB273" s="312"/>
      <c r="AC273" s="312"/>
      <c r="AD273" s="312"/>
    </row>
    <row r="274" customFormat="false" ht="11.25" hidden="false" customHeight="false" outlineLevel="0" collapsed="false"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  <c r="T274" s="312"/>
      <c r="U274" s="312"/>
      <c r="V274" s="312"/>
      <c r="W274" s="312"/>
      <c r="X274" s="312"/>
      <c r="Y274" s="312"/>
      <c r="Z274" s="312"/>
      <c r="AA274" s="312"/>
      <c r="AB274" s="312"/>
      <c r="AC274" s="312"/>
      <c r="AD274" s="312"/>
    </row>
    <row r="275" customFormat="false" ht="11.25" hidden="false" customHeight="false" outlineLevel="0" collapsed="false"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/>
      <c r="W275" s="312"/>
      <c r="X275" s="312"/>
      <c r="Y275" s="312"/>
      <c r="Z275" s="312"/>
      <c r="AA275" s="312"/>
      <c r="AB275" s="312"/>
      <c r="AC275" s="312"/>
      <c r="AD275" s="312"/>
    </row>
    <row r="276" customFormat="false" ht="11.25" hidden="false" customHeight="false" outlineLevel="0" collapsed="false"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  <c r="T276" s="312"/>
      <c r="U276" s="312"/>
      <c r="V276" s="312"/>
      <c r="W276" s="312"/>
      <c r="X276" s="312"/>
      <c r="Y276" s="312"/>
      <c r="Z276" s="312"/>
      <c r="AA276" s="312"/>
      <c r="AB276" s="312"/>
      <c r="AC276" s="312"/>
      <c r="AD276" s="312"/>
    </row>
    <row r="277" customFormat="false" ht="11.25" hidden="false" customHeight="false" outlineLevel="0" collapsed="false"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  <c r="T277" s="312"/>
      <c r="U277" s="312"/>
      <c r="V277" s="312"/>
      <c r="W277" s="312"/>
      <c r="X277" s="312"/>
      <c r="Y277" s="312"/>
      <c r="Z277" s="312"/>
      <c r="AA277" s="312"/>
      <c r="AB277" s="312"/>
      <c r="AC277" s="312"/>
      <c r="AD277" s="312"/>
    </row>
    <row r="278" customFormat="false" ht="11.25" hidden="false" customHeight="false" outlineLevel="0" collapsed="false"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  <c r="T278" s="312"/>
      <c r="U278" s="312"/>
      <c r="V278" s="312"/>
      <c r="W278" s="312"/>
      <c r="X278" s="312"/>
      <c r="Y278" s="312"/>
      <c r="Z278" s="312"/>
      <c r="AA278" s="312"/>
      <c r="AB278" s="312"/>
      <c r="AC278" s="312"/>
      <c r="AD278" s="312"/>
    </row>
    <row r="279" customFormat="false" ht="11.25" hidden="false" customHeight="false" outlineLevel="0" collapsed="false"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  <c r="T279" s="312"/>
      <c r="U279" s="312"/>
      <c r="V279" s="312"/>
      <c r="W279" s="312"/>
      <c r="X279" s="312"/>
      <c r="Y279" s="312"/>
      <c r="Z279" s="312"/>
      <c r="AA279" s="312"/>
      <c r="AB279" s="312"/>
      <c r="AC279" s="312"/>
      <c r="AD279" s="312"/>
    </row>
    <row r="280" customFormat="false" ht="11.25" hidden="false" customHeight="false" outlineLevel="0" collapsed="false"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  <c r="T280" s="312"/>
      <c r="U280" s="312"/>
      <c r="V280" s="312"/>
      <c r="W280" s="312"/>
      <c r="X280" s="312"/>
      <c r="Y280" s="312"/>
      <c r="Z280" s="312"/>
      <c r="AA280" s="312"/>
      <c r="AB280" s="312"/>
      <c r="AC280" s="312"/>
      <c r="AD280" s="312"/>
    </row>
    <row r="281" customFormat="false" ht="11.25" hidden="false" customHeight="false" outlineLevel="0" collapsed="false"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/>
      <c r="W281" s="312"/>
      <c r="X281" s="312"/>
      <c r="Y281" s="312"/>
      <c r="Z281" s="312"/>
      <c r="AA281" s="312"/>
      <c r="AB281" s="312"/>
      <c r="AC281" s="312"/>
      <c r="AD281" s="312"/>
    </row>
    <row r="282" customFormat="false" ht="11.25" hidden="false" customHeight="false" outlineLevel="0" collapsed="false"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R282" s="312"/>
      <c r="S282" s="312"/>
      <c r="T282" s="312"/>
      <c r="U282" s="312"/>
      <c r="V282" s="312"/>
      <c r="W282" s="312"/>
      <c r="X282" s="312"/>
      <c r="Y282" s="312"/>
      <c r="Z282" s="312"/>
      <c r="AA282" s="312"/>
      <c r="AB282" s="312"/>
      <c r="AC282" s="312"/>
      <c r="AD282" s="312"/>
    </row>
    <row r="283" customFormat="false" ht="11.25" hidden="false" customHeight="false" outlineLevel="0" collapsed="false"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R283" s="312"/>
      <c r="S283" s="312"/>
      <c r="T283" s="312"/>
      <c r="U283" s="312"/>
      <c r="V283" s="312"/>
      <c r="W283" s="312"/>
      <c r="X283" s="312"/>
      <c r="Y283" s="312"/>
      <c r="Z283" s="312"/>
      <c r="AA283" s="312"/>
      <c r="AB283" s="312"/>
      <c r="AC283" s="312"/>
      <c r="AD283" s="312"/>
    </row>
    <row r="284" customFormat="false" ht="11.25" hidden="false" customHeight="false" outlineLevel="0" collapsed="false">
      <c r="C284" s="312"/>
      <c r="D284" s="312"/>
      <c r="E284" s="312"/>
      <c r="F284" s="312"/>
      <c r="G284" s="312"/>
      <c r="H284" s="312"/>
      <c r="I284" s="312"/>
      <c r="J284" s="312"/>
      <c r="K284" s="312"/>
      <c r="L284" s="312"/>
      <c r="M284" s="312"/>
      <c r="N284" s="312"/>
      <c r="O284" s="312"/>
      <c r="P284" s="312"/>
      <c r="Q284" s="312"/>
      <c r="R284" s="312"/>
      <c r="S284" s="312"/>
      <c r="T284" s="312"/>
      <c r="U284" s="312"/>
      <c r="V284" s="312"/>
      <c r="W284" s="312"/>
      <c r="X284" s="312"/>
      <c r="Y284" s="312"/>
      <c r="Z284" s="312"/>
      <c r="AA284" s="312"/>
      <c r="AB284" s="312"/>
      <c r="AC284" s="312"/>
      <c r="AD284" s="312"/>
    </row>
    <row r="285" customFormat="false" ht="11.25" hidden="false" customHeight="false" outlineLevel="0" collapsed="false">
      <c r="C285" s="312"/>
      <c r="D285" s="312"/>
      <c r="E285" s="312"/>
      <c r="F285" s="312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  <c r="T285" s="312"/>
      <c r="U285" s="312"/>
      <c r="V285" s="312"/>
      <c r="W285" s="312"/>
      <c r="X285" s="312"/>
      <c r="Y285" s="312"/>
      <c r="Z285" s="312"/>
      <c r="AA285" s="312"/>
      <c r="AB285" s="312"/>
      <c r="AC285" s="312"/>
      <c r="AD285" s="312"/>
    </row>
    <row r="286" customFormat="false" ht="11.25" hidden="false" customHeight="false" outlineLevel="0" collapsed="false">
      <c r="C286" s="312"/>
      <c r="D286" s="312"/>
      <c r="E286" s="312"/>
      <c r="F286" s="312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/>
      <c r="W286" s="312"/>
      <c r="X286" s="312"/>
      <c r="Y286" s="312"/>
      <c r="Z286" s="312"/>
      <c r="AA286" s="312"/>
      <c r="AB286" s="312"/>
      <c r="AC286" s="312"/>
      <c r="AD286" s="312"/>
    </row>
    <row r="287" customFormat="false" ht="11.25" hidden="false" customHeight="false" outlineLevel="0" collapsed="false">
      <c r="C287" s="312"/>
      <c r="D287" s="312"/>
      <c r="E287" s="312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/>
      <c r="W287" s="312"/>
      <c r="X287" s="312"/>
      <c r="Y287" s="312"/>
      <c r="Z287" s="312"/>
      <c r="AA287" s="312"/>
      <c r="AB287" s="312"/>
      <c r="AC287" s="312"/>
      <c r="AD287" s="312"/>
    </row>
    <row r="288" customFormat="false" ht="11.25" hidden="false" customHeight="false" outlineLevel="0" collapsed="false">
      <c r="C288" s="312"/>
      <c r="D288" s="312"/>
      <c r="E288" s="312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/>
      <c r="W288" s="312"/>
      <c r="X288" s="312"/>
      <c r="Y288" s="312"/>
      <c r="Z288" s="312"/>
      <c r="AA288" s="312"/>
      <c r="AB288" s="312"/>
      <c r="AC288" s="312"/>
      <c r="AD288" s="312"/>
    </row>
    <row r="289" customFormat="false" ht="11.25" hidden="false" customHeight="false" outlineLevel="0" collapsed="false">
      <c r="C289" s="312"/>
      <c r="D289" s="312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/>
      <c r="W289" s="312"/>
      <c r="X289" s="312"/>
      <c r="Y289" s="312"/>
      <c r="Z289" s="312"/>
      <c r="AA289" s="312"/>
      <c r="AB289" s="312"/>
      <c r="AC289" s="312"/>
      <c r="AD289" s="312"/>
    </row>
    <row r="290" customFormat="false" ht="11.25" hidden="false" customHeight="false" outlineLevel="0" collapsed="false">
      <c r="C290" s="312"/>
      <c r="D290" s="312"/>
      <c r="E290" s="312"/>
      <c r="F290" s="312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/>
      <c r="W290" s="312"/>
      <c r="X290" s="312"/>
      <c r="Y290" s="312"/>
      <c r="Z290" s="312"/>
      <c r="AA290" s="312"/>
      <c r="AB290" s="312"/>
      <c r="AC290" s="312"/>
      <c r="AD290" s="312"/>
    </row>
    <row r="291" customFormat="false" ht="11.25" hidden="false" customHeight="false" outlineLevel="0" collapsed="false">
      <c r="C291" s="312"/>
      <c r="D291" s="312"/>
      <c r="E291" s="312"/>
      <c r="F291" s="312"/>
      <c r="G291" s="312"/>
      <c r="H291" s="312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  <c r="T291" s="312"/>
      <c r="U291" s="312"/>
      <c r="V291" s="312"/>
      <c r="W291" s="312"/>
      <c r="X291" s="312"/>
      <c r="Y291" s="312"/>
      <c r="Z291" s="312"/>
      <c r="AA291" s="312"/>
      <c r="AB291" s="312"/>
      <c r="AC291" s="312"/>
      <c r="AD291" s="312"/>
    </row>
    <row r="292" customFormat="false" ht="11.25" hidden="false" customHeight="false" outlineLevel="0" collapsed="false">
      <c r="C292" s="312"/>
      <c r="D292" s="312"/>
      <c r="E292" s="312"/>
      <c r="F292" s="312"/>
      <c r="G292" s="312"/>
      <c r="H292" s="312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  <c r="T292" s="312"/>
      <c r="U292" s="312"/>
      <c r="V292" s="312"/>
      <c r="W292" s="312"/>
      <c r="X292" s="312"/>
      <c r="Y292" s="312"/>
      <c r="Z292" s="312"/>
      <c r="AA292" s="312"/>
      <c r="AB292" s="312"/>
      <c r="AC292" s="312"/>
      <c r="AD292" s="312"/>
    </row>
    <row r="293" customFormat="false" ht="11.25" hidden="false" customHeight="false" outlineLevel="0" collapsed="false">
      <c r="C293" s="312"/>
      <c r="D293" s="312"/>
      <c r="E293" s="312"/>
      <c r="F293" s="312"/>
      <c r="G293" s="312"/>
      <c r="H293" s="312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/>
      <c r="W293" s="312"/>
      <c r="X293" s="312"/>
      <c r="Y293" s="312"/>
      <c r="Z293" s="312"/>
      <c r="AA293" s="312"/>
      <c r="AB293" s="312"/>
      <c r="AC293" s="312"/>
      <c r="AD293" s="312"/>
    </row>
    <row r="294" customFormat="false" ht="11.25" hidden="false" customHeight="false" outlineLevel="0" collapsed="false">
      <c r="C294" s="312"/>
      <c r="D294" s="312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  <c r="T294" s="312"/>
      <c r="U294" s="312"/>
      <c r="V294" s="312"/>
      <c r="W294" s="312"/>
      <c r="X294" s="312"/>
      <c r="Y294" s="312"/>
      <c r="Z294" s="312"/>
      <c r="AA294" s="312"/>
      <c r="AB294" s="312"/>
      <c r="AC294" s="312"/>
      <c r="AD294" s="312"/>
    </row>
    <row r="295" customFormat="false" ht="11.25" hidden="false" customHeight="false" outlineLevel="0" collapsed="false">
      <c r="C295" s="312"/>
      <c r="D295" s="312"/>
      <c r="E295" s="312"/>
      <c r="F295" s="312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  <c r="T295" s="312"/>
      <c r="U295" s="312"/>
      <c r="V295" s="312"/>
      <c r="W295" s="312"/>
      <c r="X295" s="312"/>
      <c r="Y295" s="312"/>
      <c r="Z295" s="312"/>
      <c r="AA295" s="312"/>
      <c r="AB295" s="312"/>
      <c r="AC295" s="312"/>
      <c r="AD295" s="312"/>
    </row>
    <row r="296" customFormat="false" ht="11.25" hidden="false" customHeight="false" outlineLevel="0" collapsed="false">
      <c r="C296" s="312"/>
      <c r="D296" s="312"/>
      <c r="E296" s="312"/>
      <c r="F296" s="312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  <c r="T296" s="312"/>
      <c r="U296" s="312"/>
      <c r="V296" s="312"/>
      <c r="W296" s="312"/>
      <c r="X296" s="312"/>
      <c r="Y296" s="312"/>
      <c r="Z296" s="312"/>
      <c r="AA296" s="312"/>
      <c r="AB296" s="312"/>
      <c r="AC296" s="312"/>
      <c r="AD296" s="312"/>
    </row>
    <row r="297" customFormat="false" ht="11.25" hidden="false" customHeight="false" outlineLevel="0" collapsed="false">
      <c r="C297" s="312"/>
      <c r="D297" s="312"/>
      <c r="E297" s="312"/>
      <c r="F297" s="312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  <c r="T297" s="312"/>
      <c r="U297" s="312"/>
      <c r="V297" s="312"/>
      <c r="W297" s="312"/>
      <c r="X297" s="312"/>
      <c r="Y297" s="312"/>
      <c r="Z297" s="312"/>
      <c r="AA297" s="312"/>
      <c r="AB297" s="312"/>
      <c r="AC297" s="312"/>
      <c r="AD297" s="312"/>
    </row>
    <row r="298" customFormat="false" ht="11.25" hidden="false" customHeight="false" outlineLevel="0" collapsed="false">
      <c r="C298" s="312"/>
      <c r="D298" s="312"/>
      <c r="E298" s="312"/>
      <c r="F298" s="312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  <c r="T298" s="312"/>
      <c r="U298" s="312"/>
      <c r="V298" s="312"/>
      <c r="W298" s="312"/>
      <c r="X298" s="312"/>
      <c r="Y298" s="312"/>
      <c r="Z298" s="312"/>
      <c r="AA298" s="312"/>
      <c r="AB298" s="312"/>
      <c r="AC298" s="312"/>
      <c r="AD298" s="312"/>
    </row>
    <row r="299" customFormat="false" ht="11.25" hidden="false" customHeight="false" outlineLevel="0" collapsed="false"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/>
      <c r="W299" s="312"/>
      <c r="X299" s="312"/>
      <c r="Y299" s="312"/>
      <c r="Z299" s="312"/>
      <c r="AA299" s="312"/>
      <c r="AB299" s="312"/>
      <c r="AC299" s="312"/>
      <c r="AD299" s="312"/>
    </row>
    <row r="300" customFormat="false" ht="11.25" hidden="false" customHeight="false" outlineLevel="0" collapsed="false"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  <c r="Y300" s="312"/>
      <c r="Z300" s="312"/>
      <c r="AA300" s="312"/>
      <c r="AB300" s="312"/>
      <c r="AC300" s="312"/>
      <c r="AD300" s="312"/>
    </row>
    <row r="301" customFormat="false" ht="11.25" hidden="false" customHeight="false" outlineLevel="0" collapsed="false">
      <c r="C301" s="312"/>
      <c r="D301" s="312"/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/>
      <c r="W301" s="312"/>
      <c r="X301" s="312"/>
      <c r="Y301" s="312"/>
      <c r="Z301" s="312"/>
      <c r="AA301" s="312"/>
      <c r="AB301" s="312"/>
      <c r="AC301" s="312"/>
      <c r="AD301" s="312"/>
    </row>
    <row r="302" customFormat="false" ht="11.25" hidden="false" customHeight="false" outlineLevel="0" collapsed="false"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/>
      <c r="W302" s="312"/>
      <c r="X302" s="312"/>
      <c r="Y302" s="312"/>
      <c r="Z302" s="312"/>
      <c r="AA302" s="312"/>
      <c r="AB302" s="312"/>
      <c r="AC302" s="312"/>
      <c r="AD302" s="312"/>
    </row>
    <row r="303" customFormat="false" ht="11.25" hidden="false" customHeight="false" outlineLevel="0" collapsed="false">
      <c r="C303" s="312"/>
      <c r="D303" s="312"/>
      <c r="E303" s="312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/>
      <c r="W303" s="312"/>
      <c r="X303" s="312"/>
      <c r="Y303" s="312"/>
      <c r="Z303" s="312"/>
      <c r="AA303" s="312"/>
      <c r="AB303" s="312"/>
      <c r="AC303" s="312"/>
      <c r="AD303" s="312"/>
    </row>
    <row r="304" customFormat="false" ht="11.25" hidden="false" customHeight="false" outlineLevel="0" collapsed="false">
      <c r="C304" s="312"/>
      <c r="D304" s="312"/>
      <c r="E304" s="312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/>
      <c r="W304" s="312"/>
      <c r="X304" s="312"/>
      <c r="Y304" s="312"/>
      <c r="Z304" s="312"/>
      <c r="AA304" s="312"/>
      <c r="AB304" s="312"/>
      <c r="AC304" s="312"/>
      <c r="AD304" s="312"/>
    </row>
    <row r="305" customFormat="false" ht="11.25" hidden="false" customHeight="false" outlineLevel="0" collapsed="false">
      <c r="C305" s="312"/>
      <c r="D305" s="312"/>
      <c r="E305" s="312"/>
      <c r="F305" s="312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  <c r="T305" s="312"/>
      <c r="U305" s="312"/>
      <c r="V305" s="312"/>
      <c r="W305" s="312"/>
      <c r="X305" s="312"/>
      <c r="Y305" s="312"/>
      <c r="Z305" s="312"/>
      <c r="AA305" s="312"/>
      <c r="AB305" s="312"/>
      <c r="AC305" s="312"/>
      <c r="AD305" s="312"/>
    </row>
    <row r="306" customFormat="false" ht="11.25" hidden="false" customHeight="false" outlineLevel="0" collapsed="false">
      <c r="C306" s="312"/>
      <c r="D306" s="312"/>
      <c r="E306" s="312"/>
      <c r="F306" s="312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  <c r="T306" s="312"/>
      <c r="U306" s="312"/>
      <c r="V306" s="312"/>
      <c r="W306" s="312"/>
      <c r="X306" s="312"/>
      <c r="Y306" s="312"/>
      <c r="Z306" s="312"/>
      <c r="AA306" s="312"/>
      <c r="AB306" s="312"/>
      <c r="AC306" s="312"/>
      <c r="AD306" s="312"/>
    </row>
    <row r="307" customFormat="false" ht="11.25" hidden="false" customHeight="false" outlineLevel="0" collapsed="false"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  <c r="T307" s="312"/>
      <c r="U307" s="312"/>
      <c r="V307" s="312"/>
      <c r="W307" s="312"/>
      <c r="X307" s="312"/>
      <c r="Y307" s="312"/>
      <c r="Z307" s="312"/>
      <c r="AA307" s="312"/>
      <c r="AB307" s="312"/>
      <c r="AC307" s="312"/>
      <c r="AD307" s="312"/>
    </row>
    <row r="308" customFormat="false" ht="11.25" hidden="false" customHeight="false" outlineLevel="0" collapsed="false"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  <c r="T308" s="312"/>
      <c r="U308" s="312"/>
      <c r="V308" s="312"/>
      <c r="W308" s="312"/>
      <c r="X308" s="312"/>
      <c r="Y308" s="312"/>
      <c r="Z308" s="312"/>
      <c r="AA308" s="312"/>
      <c r="AB308" s="312"/>
      <c r="AC308" s="312"/>
      <c r="AD308" s="312"/>
    </row>
    <row r="309" customFormat="false" ht="11.25" hidden="false" customHeight="false" outlineLevel="0" collapsed="false">
      <c r="C309" s="312"/>
      <c r="D309" s="312"/>
      <c r="E309" s="312"/>
      <c r="F309" s="312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  <c r="T309" s="312"/>
      <c r="U309" s="312"/>
      <c r="V309" s="312"/>
      <c r="W309" s="312"/>
      <c r="X309" s="312"/>
      <c r="Y309" s="312"/>
      <c r="Z309" s="312"/>
      <c r="AA309" s="312"/>
      <c r="AB309" s="312"/>
      <c r="AC309" s="312"/>
      <c r="AD309" s="312"/>
    </row>
    <row r="310" customFormat="false" ht="11.25" hidden="false" customHeight="false" outlineLevel="0" collapsed="false">
      <c r="C310" s="312"/>
      <c r="D310" s="312"/>
      <c r="E310" s="312"/>
      <c r="F310" s="312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  <c r="T310" s="312"/>
      <c r="U310" s="312"/>
      <c r="V310" s="312"/>
      <c r="W310" s="312"/>
      <c r="X310" s="312"/>
      <c r="Y310" s="312"/>
      <c r="Z310" s="312"/>
      <c r="AA310" s="312"/>
      <c r="AB310" s="312"/>
      <c r="AC310" s="312"/>
      <c r="AD310" s="312"/>
    </row>
    <row r="311" customFormat="false" ht="11.25" hidden="false" customHeight="false" outlineLevel="0" collapsed="false">
      <c r="C311" s="312"/>
      <c r="D311" s="312"/>
      <c r="E311" s="312"/>
      <c r="F311" s="312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/>
      <c r="W311" s="312"/>
      <c r="X311" s="312"/>
      <c r="Y311" s="312"/>
      <c r="Z311" s="312"/>
      <c r="AA311" s="312"/>
      <c r="AB311" s="312"/>
      <c r="AC311" s="312"/>
      <c r="AD311" s="312"/>
    </row>
    <row r="312" customFormat="false" ht="11.25" hidden="false" customHeight="false" outlineLevel="0" collapsed="false">
      <c r="C312" s="312"/>
      <c r="D312" s="312"/>
      <c r="E312" s="312"/>
      <c r="F312" s="312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  <c r="T312" s="312"/>
      <c r="U312" s="312"/>
      <c r="V312" s="312"/>
      <c r="W312" s="312"/>
      <c r="X312" s="312"/>
      <c r="Y312" s="312"/>
      <c r="Z312" s="312"/>
      <c r="AA312" s="312"/>
      <c r="AB312" s="312"/>
      <c r="AC312" s="312"/>
      <c r="AD312" s="312"/>
    </row>
    <row r="313" customFormat="false" ht="11.25" hidden="false" customHeight="false" outlineLevel="0" collapsed="false">
      <c r="C313" s="312"/>
      <c r="D313" s="312"/>
      <c r="E313" s="312"/>
      <c r="F313" s="312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  <c r="T313" s="312"/>
      <c r="U313" s="312"/>
      <c r="V313" s="312"/>
      <c r="W313" s="312"/>
      <c r="X313" s="312"/>
      <c r="Y313" s="312"/>
      <c r="Z313" s="312"/>
      <c r="AA313" s="312"/>
      <c r="AB313" s="312"/>
      <c r="AC313" s="312"/>
      <c r="AD313" s="312"/>
    </row>
    <row r="314" customFormat="false" ht="11.25" hidden="false" customHeight="false" outlineLevel="0" collapsed="false">
      <c r="C314" s="312"/>
      <c r="D314" s="312"/>
      <c r="E314" s="312"/>
      <c r="F314" s="312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  <c r="T314" s="312"/>
      <c r="U314" s="312"/>
      <c r="V314" s="312"/>
      <c r="W314" s="312"/>
      <c r="X314" s="312"/>
      <c r="Y314" s="312"/>
      <c r="Z314" s="312"/>
      <c r="AA314" s="312"/>
      <c r="AB314" s="312"/>
      <c r="AC314" s="312"/>
      <c r="AD314" s="312"/>
    </row>
    <row r="315" customFormat="false" ht="11.25" hidden="false" customHeight="false" outlineLevel="0" collapsed="false">
      <c r="C315" s="312"/>
      <c r="D315" s="312"/>
      <c r="E315" s="312"/>
      <c r="F315" s="312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  <c r="T315" s="312"/>
      <c r="U315" s="312"/>
      <c r="V315" s="312"/>
      <c r="W315" s="312"/>
      <c r="X315" s="312"/>
      <c r="Y315" s="312"/>
      <c r="Z315" s="312"/>
      <c r="AA315" s="312"/>
      <c r="AB315" s="312"/>
      <c r="AC315" s="312"/>
      <c r="AD315" s="312"/>
    </row>
    <row r="316" customFormat="false" ht="11.25" hidden="false" customHeight="false" outlineLevel="0" collapsed="false">
      <c r="C316" s="312"/>
      <c r="D316" s="312"/>
      <c r="E316" s="312"/>
      <c r="F316" s="312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  <c r="T316" s="312"/>
      <c r="U316" s="312"/>
      <c r="V316" s="312"/>
      <c r="W316" s="312"/>
      <c r="X316" s="312"/>
      <c r="Y316" s="312"/>
      <c r="Z316" s="312"/>
      <c r="AA316" s="312"/>
      <c r="AB316" s="312"/>
      <c r="AC316" s="312"/>
      <c r="AD316" s="312"/>
    </row>
    <row r="317" customFormat="false" ht="11.25" hidden="false" customHeight="false" outlineLevel="0" collapsed="false">
      <c r="C317" s="312"/>
      <c r="D317" s="312"/>
      <c r="E317" s="312"/>
      <c r="F317" s="312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  <c r="T317" s="312"/>
      <c r="U317" s="312"/>
      <c r="V317" s="312"/>
      <c r="W317" s="312"/>
      <c r="X317" s="312"/>
      <c r="Y317" s="312"/>
      <c r="Z317" s="312"/>
      <c r="AA317" s="312"/>
      <c r="AB317" s="312"/>
      <c r="AC317" s="312"/>
      <c r="AD317" s="312"/>
    </row>
    <row r="318" customFormat="false" ht="11.25" hidden="false" customHeight="false" outlineLevel="0" collapsed="false"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R318" s="312"/>
      <c r="S318" s="312"/>
      <c r="T318" s="312"/>
      <c r="U318" s="312"/>
      <c r="V318" s="312"/>
      <c r="W318" s="312"/>
      <c r="X318" s="312"/>
      <c r="Y318" s="312"/>
      <c r="Z318" s="312"/>
      <c r="AA318" s="312"/>
      <c r="AB318" s="312"/>
      <c r="AC318" s="312"/>
      <c r="AD318" s="312"/>
    </row>
    <row r="319" customFormat="false" ht="11.25" hidden="false" customHeight="false" outlineLevel="0" collapsed="false">
      <c r="C319" s="312"/>
      <c r="D319" s="312"/>
      <c r="E319" s="312"/>
      <c r="F319" s="312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/>
      <c r="W319" s="312"/>
      <c r="X319" s="312"/>
      <c r="Y319" s="312"/>
      <c r="Z319" s="312"/>
      <c r="AA319" s="312"/>
      <c r="AB319" s="312"/>
      <c r="AC319" s="312"/>
      <c r="AD319" s="312"/>
    </row>
    <row r="320" customFormat="false" ht="11.25" hidden="false" customHeight="false" outlineLevel="0" collapsed="false">
      <c r="C320" s="312"/>
      <c r="D320" s="312"/>
      <c r="E320" s="312"/>
      <c r="F320" s="312"/>
      <c r="G320" s="312"/>
      <c r="H320" s="312"/>
      <c r="I320" s="312"/>
      <c r="J320" s="312"/>
      <c r="K320" s="312"/>
      <c r="L320" s="312"/>
      <c r="M320" s="312"/>
      <c r="N320" s="312"/>
      <c r="O320" s="312"/>
      <c r="P320" s="312"/>
      <c r="Q320" s="312"/>
      <c r="R320" s="312"/>
      <c r="S320" s="312"/>
      <c r="T320" s="312"/>
      <c r="U320" s="312"/>
      <c r="V320" s="312"/>
      <c r="W320" s="312"/>
      <c r="X320" s="312"/>
      <c r="Y320" s="312"/>
      <c r="Z320" s="312"/>
      <c r="AA320" s="312"/>
      <c r="AB320" s="312"/>
      <c r="AC320" s="312"/>
      <c r="AD320" s="312"/>
    </row>
    <row r="321" customFormat="false" ht="11.25" hidden="false" customHeight="false" outlineLevel="0" collapsed="false"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  <c r="T321" s="312"/>
      <c r="U321" s="312"/>
      <c r="V321" s="312"/>
      <c r="W321" s="312"/>
      <c r="X321" s="312"/>
      <c r="Y321" s="312"/>
      <c r="Z321" s="312"/>
      <c r="AA321" s="312"/>
      <c r="AB321" s="312"/>
      <c r="AC321" s="312"/>
      <c r="AD321" s="312"/>
    </row>
    <row r="322" customFormat="false" ht="11.25" hidden="false" customHeight="false" outlineLevel="0" collapsed="false">
      <c r="C322" s="312"/>
      <c r="D322" s="312"/>
      <c r="E322" s="312"/>
      <c r="F322" s="312"/>
      <c r="G322" s="312"/>
      <c r="H322" s="312"/>
      <c r="I322" s="312"/>
      <c r="J322" s="312"/>
      <c r="K322" s="312"/>
      <c r="L322" s="312"/>
      <c r="M322" s="312"/>
      <c r="N322" s="312"/>
      <c r="O322" s="312"/>
      <c r="P322" s="312"/>
      <c r="Q322" s="312"/>
      <c r="R322" s="312"/>
      <c r="S322" s="312"/>
      <c r="T322" s="312"/>
      <c r="U322" s="312"/>
      <c r="V322" s="312"/>
      <c r="W322" s="312"/>
      <c r="X322" s="312"/>
      <c r="Y322" s="312"/>
      <c r="Z322" s="312"/>
      <c r="AA322" s="312"/>
      <c r="AB322" s="312"/>
      <c r="AC322" s="312"/>
      <c r="AD322" s="312"/>
    </row>
    <row r="323" customFormat="false" ht="11.25" hidden="false" customHeight="false" outlineLevel="0" collapsed="false">
      <c r="C323" s="312"/>
      <c r="D323" s="312"/>
      <c r="E323" s="312"/>
      <c r="F323" s="312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  <c r="T323" s="312"/>
      <c r="U323" s="312"/>
      <c r="V323" s="312"/>
      <c r="W323" s="312"/>
      <c r="X323" s="312"/>
      <c r="Y323" s="312"/>
      <c r="Z323" s="312"/>
      <c r="AA323" s="312"/>
      <c r="AB323" s="312"/>
      <c r="AC323" s="312"/>
      <c r="AD323" s="312"/>
    </row>
    <row r="324" customFormat="false" ht="11.25" hidden="false" customHeight="false" outlineLevel="0" collapsed="false">
      <c r="C324" s="312"/>
      <c r="D324" s="312"/>
      <c r="E324" s="312"/>
      <c r="F324" s="312"/>
      <c r="G324" s="312"/>
      <c r="H324" s="312"/>
      <c r="I324" s="312"/>
      <c r="J324" s="312"/>
      <c r="K324" s="312"/>
      <c r="L324" s="312"/>
      <c r="M324" s="312"/>
      <c r="N324" s="312"/>
      <c r="O324" s="312"/>
      <c r="P324" s="312"/>
      <c r="Q324" s="312"/>
      <c r="R324" s="312"/>
      <c r="S324" s="312"/>
      <c r="T324" s="312"/>
      <c r="U324" s="312"/>
      <c r="V324" s="312"/>
      <c r="W324" s="312"/>
      <c r="X324" s="312"/>
      <c r="Y324" s="312"/>
      <c r="Z324" s="312"/>
      <c r="AA324" s="312"/>
      <c r="AB324" s="312"/>
      <c r="AC324" s="312"/>
      <c r="AD324" s="312"/>
    </row>
    <row r="325" customFormat="false" ht="11.25" hidden="false" customHeight="false" outlineLevel="0" collapsed="false">
      <c r="C325" s="312"/>
      <c r="D325" s="312"/>
      <c r="E325" s="312"/>
      <c r="F325" s="312"/>
      <c r="G325" s="312"/>
      <c r="H325" s="312"/>
      <c r="I325" s="312"/>
      <c r="J325" s="312"/>
      <c r="K325" s="312"/>
      <c r="L325" s="312"/>
      <c r="M325" s="312"/>
      <c r="N325" s="312"/>
      <c r="O325" s="312"/>
      <c r="P325" s="312"/>
      <c r="Q325" s="312"/>
      <c r="R325" s="312"/>
      <c r="S325" s="312"/>
      <c r="T325" s="312"/>
      <c r="U325" s="312"/>
      <c r="V325" s="312"/>
      <c r="W325" s="312"/>
      <c r="X325" s="312"/>
      <c r="Y325" s="312"/>
      <c r="Z325" s="312"/>
      <c r="AA325" s="312"/>
      <c r="AB325" s="312"/>
      <c r="AC325" s="312"/>
      <c r="AD325" s="312"/>
    </row>
    <row r="326" customFormat="false" ht="11.25" hidden="false" customHeight="false" outlineLevel="0" collapsed="false">
      <c r="C326" s="312"/>
      <c r="D326" s="312"/>
      <c r="E326" s="312"/>
      <c r="F326" s="312"/>
      <c r="G326" s="312"/>
      <c r="H326" s="312"/>
      <c r="I326" s="312"/>
      <c r="J326" s="312"/>
      <c r="K326" s="312"/>
      <c r="L326" s="312"/>
      <c r="M326" s="312"/>
      <c r="N326" s="312"/>
      <c r="O326" s="312"/>
      <c r="P326" s="312"/>
      <c r="Q326" s="312"/>
      <c r="R326" s="312"/>
      <c r="S326" s="312"/>
      <c r="T326" s="312"/>
      <c r="U326" s="312"/>
      <c r="V326" s="312"/>
      <c r="W326" s="312"/>
      <c r="X326" s="312"/>
      <c r="Y326" s="312"/>
      <c r="Z326" s="312"/>
      <c r="AA326" s="312"/>
      <c r="AB326" s="312"/>
      <c r="AC326" s="312"/>
      <c r="AD326" s="312"/>
    </row>
    <row r="327" customFormat="false" ht="11.25" hidden="false" customHeight="false" outlineLevel="0" collapsed="false">
      <c r="C327" s="312"/>
      <c r="D327" s="312"/>
      <c r="E327" s="312"/>
      <c r="F327" s="312"/>
      <c r="G327" s="312"/>
      <c r="H327" s="312"/>
      <c r="I327" s="312"/>
      <c r="J327" s="312"/>
      <c r="K327" s="312"/>
      <c r="L327" s="312"/>
      <c r="M327" s="312"/>
      <c r="N327" s="312"/>
      <c r="O327" s="312"/>
      <c r="P327" s="312"/>
      <c r="Q327" s="312"/>
      <c r="R327" s="312"/>
      <c r="S327" s="312"/>
      <c r="T327" s="312"/>
      <c r="U327" s="312"/>
      <c r="V327" s="312"/>
      <c r="W327" s="312"/>
      <c r="X327" s="312"/>
      <c r="Y327" s="312"/>
      <c r="Z327" s="312"/>
      <c r="AA327" s="312"/>
      <c r="AB327" s="312"/>
      <c r="AC327" s="312"/>
      <c r="AD327" s="312"/>
    </row>
    <row r="328" customFormat="false" ht="11.25" hidden="false" customHeight="false" outlineLevel="0" collapsed="false">
      <c r="C328" s="312"/>
      <c r="D328" s="312"/>
      <c r="E328" s="312"/>
      <c r="F328" s="312"/>
      <c r="G328" s="312"/>
      <c r="H328" s="312"/>
      <c r="I328" s="312"/>
      <c r="J328" s="312"/>
      <c r="K328" s="312"/>
      <c r="L328" s="312"/>
      <c r="M328" s="312"/>
      <c r="N328" s="312"/>
      <c r="O328" s="312"/>
      <c r="P328" s="312"/>
      <c r="Q328" s="312"/>
      <c r="R328" s="312"/>
      <c r="S328" s="312"/>
      <c r="T328" s="312"/>
      <c r="U328" s="312"/>
      <c r="V328" s="312"/>
      <c r="W328" s="312"/>
      <c r="X328" s="312"/>
      <c r="Y328" s="312"/>
      <c r="Z328" s="312"/>
      <c r="AA328" s="312"/>
      <c r="AB328" s="312"/>
      <c r="AC328" s="312"/>
      <c r="AD328" s="312"/>
    </row>
    <row r="329" customFormat="false" ht="11.25" hidden="false" customHeight="false" outlineLevel="0" collapsed="false">
      <c r="C329" s="312"/>
      <c r="D329" s="312"/>
      <c r="E329" s="312"/>
      <c r="F329" s="312"/>
      <c r="G329" s="312"/>
      <c r="H329" s="312"/>
      <c r="I329" s="312"/>
      <c r="J329" s="312"/>
      <c r="K329" s="312"/>
      <c r="L329" s="312"/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  <c r="Y329" s="312"/>
      <c r="Z329" s="312"/>
      <c r="AA329" s="312"/>
      <c r="AB329" s="312"/>
      <c r="AC329" s="312"/>
      <c r="AD329" s="312"/>
    </row>
    <row r="330" customFormat="false" ht="11.25" hidden="false" customHeight="false" outlineLevel="0" collapsed="false">
      <c r="C330" s="312"/>
      <c r="D330" s="312"/>
      <c r="E330" s="312"/>
      <c r="F330" s="312"/>
      <c r="G330" s="312"/>
      <c r="H330" s="312"/>
      <c r="I330" s="312"/>
      <c r="J330" s="312"/>
      <c r="K330" s="312"/>
      <c r="L330" s="312"/>
      <c r="M330" s="312"/>
      <c r="N330" s="312"/>
      <c r="O330" s="312"/>
      <c r="P330" s="312"/>
      <c r="Q330" s="312"/>
      <c r="R330" s="312"/>
      <c r="S330" s="312"/>
      <c r="T330" s="312"/>
      <c r="U330" s="312"/>
      <c r="V330" s="312"/>
      <c r="W330" s="312"/>
      <c r="X330" s="312"/>
      <c r="Y330" s="312"/>
      <c r="Z330" s="312"/>
      <c r="AA330" s="312"/>
      <c r="AB330" s="312"/>
      <c r="AC330" s="312"/>
      <c r="AD330" s="312"/>
    </row>
    <row r="331" customFormat="false" ht="11.25" hidden="false" customHeight="false" outlineLevel="0" collapsed="false">
      <c r="C331" s="312"/>
      <c r="D331" s="312"/>
      <c r="E331" s="312"/>
      <c r="F331" s="312"/>
      <c r="G331" s="312"/>
      <c r="H331" s="312"/>
      <c r="I331" s="312"/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  <c r="T331" s="312"/>
      <c r="U331" s="312"/>
      <c r="V331" s="312"/>
      <c r="W331" s="312"/>
      <c r="X331" s="312"/>
      <c r="Y331" s="312"/>
      <c r="Z331" s="312"/>
      <c r="AA331" s="312"/>
      <c r="AB331" s="312"/>
      <c r="AC331" s="312"/>
      <c r="AD331" s="312"/>
    </row>
    <row r="332" customFormat="false" ht="11.25" hidden="false" customHeight="false" outlineLevel="0" collapsed="false">
      <c r="C332" s="312"/>
      <c r="D332" s="312"/>
      <c r="E332" s="312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  <c r="Y332" s="312"/>
      <c r="Z332" s="312"/>
      <c r="AA332" s="312"/>
      <c r="AB332" s="312"/>
      <c r="AC332" s="312"/>
      <c r="AD332" s="312"/>
    </row>
    <row r="333" customFormat="false" ht="11.25" hidden="false" customHeight="false" outlineLevel="0" collapsed="false">
      <c r="C333" s="312"/>
      <c r="D333" s="312"/>
      <c r="E333" s="312"/>
      <c r="F333" s="312"/>
      <c r="G333" s="312"/>
      <c r="H333" s="312"/>
      <c r="I333" s="312"/>
      <c r="J333" s="312"/>
      <c r="K333" s="312"/>
      <c r="L333" s="312"/>
      <c r="M333" s="312"/>
      <c r="N333" s="312"/>
      <c r="O333" s="312"/>
      <c r="P333" s="312"/>
      <c r="Q333" s="312"/>
      <c r="R333" s="312"/>
      <c r="S333" s="312"/>
      <c r="T333" s="312"/>
      <c r="U333" s="312"/>
      <c r="V333" s="312"/>
      <c r="W333" s="312"/>
      <c r="X333" s="312"/>
      <c r="Y333" s="312"/>
      <c r="Z333" s="312"/>
      <c r="AA333" s="312"/>
      <c r="AB333" s="312"/>
      <c r="AC333" s="312"/>
      <c r="AD333" s="312"/>
    </row>
    <row r="334" customFormat="false" ht="11.25" hidden="false" customHeight="false" outlineLevel="0" collapsed="false">
      <c r="C334" s="312"/>
      <c r="D334" s="312"/>
      <c r="E334" s="312"/>
      <c r="F334" s="312"/>
      <c r="G334" s="312"/>
      <c r="H334" s="312"/>
      <c r="I334" s="312"/>
      <c r="J334" s="312"/>
      <c r="K334" s="312"/>
      <c r="L334" s="312"/>
      <c r="M334" s="312"/>
      <c r="N334" s="312"/>
      <c r="O334" s="312"/>
      <c r="P334" s="312"/>
      <c r="Q334" s="312"/>
      <c r="R334" s="312"/>
      <c r="S334" s="312"/>
      <c r="T334" s="312"/>
      <c r="U334" s="312"/>
      <c r="V334" s="312"/>
      <c r="W334" s="312"/>
      <c r="X334" s="312"/>
      <c r="Y334" s="312"/>
      <c r="Z334" s="312"/>
      <c r="AA334" s="312"/>
      <c r="AB334" s="312"/>
      <c r="AC334" s="312"/>
      <c r="AD334" s="312"/>
    </row>
    <row r="335" customFormat="false" ht="11.25" hidden="false" customHeight="false" outlineLevel="0" collapsed="false">
      <c r="C335" s="312"/>
      <c r="D335" s="312"/>
      <c r="E335" s="312"/>
      <c r="F335" s="312"/>
      <c r="G335" s="312"/>
      <c r="H335" s="312"/>
      <c r="I335" s="312"/>
      <c r="J335" s="312"/>
      <c r="K335" s="312"/>
      <c r="L335" s="312"/>
      <c r="M335" s="312"/>
      <c r="N335" s="312"/>
      <c r="O335" s="312"/>
      <c r="P335" s="312"/>
      <c r="Q335" s="312"/>
      <c r="R335" s="312"/>
      <c r="S335" s="312"/>
      <c r="T335" s="312"/>
      <c r="U335" s="312"/>
      <c r="V335" s="312"/>
      <c r="W335" s="312"/>
      <c r="X335" s="312"/>
      <c r="Y335" s="312"/>
      <c r="Z335" s="312"/>
      <c r="AA335" s="312"/>
      <c r="AB335" s="312"/>
      <c r="AC335" s="312"/>
      <c r="AD335" s="312"/>
    </row>
    <row r="336" customFormat="false" ht="11.25" hidden="false" customHeight="false" outlineLevel="0" collapsed="false">
      <c r="C336" s="312"/>
      <c r="D336" s="312"/>
      <c r="E336" s="312"/>
      <c r="F336" s="312"/>
      <c r="G336" s="312"/>
      <c r="H336" s="312"/>
      <c r="I336" s="312"/>
      <c r="J336" s="312"/>
      <c r="K336" s="312"/>
      <c r="L336" s="312"/>
      <c r="M336" s="312"/>
      <c r="N336" s="312"/>
      <c r="O336" s="312"/>
      <c r="P336" s="312"/>
      <c r="Q336" s="312"/>
      <c r="R336" s="312"/>
      <c r="S336" s="312"/>
      <c r="T336" s="312"/>
      <c r="U336" s="312"/>
      <c r="V336" s="312"/>
      <c r="W336" s="312"/>
      <c r="X336" s="312"/>
      <c r="Y336" s="312"/>
      <c r="Z336" s="312"/>
      <c r="AA336" s="312"/>
      <c r="AB336" s="312"/>
      <c r="AC336" s="312"/>
      <c r="AD336" s="312"/>
    </row>
    <row r="337" customFormat="false" ht="11.25" hidden="false" customHeight="false" outlineLevel="0" collapsed="false">
      <c r="C337" s="312"/>
      <c r="D337" s="312"/>
      <c r="E337" s="312"/>
      <c r="F337" s="312"/>
      <c r="G337" s="312"/>
      <c r="H337" s="312"/>
      <c r="I337" s="312"/>
      <c r="J337" s="312"/>
      <c r="K337" s="312"/>
      <c r="L337" s="312"/>
      <c r="M337" s="312"/>
      <c r="N337" s="312"/>
      <c r="O337" s="312"/>
      <c r="P337" s="312"/>
      <c r="Q337" s="312"/>
      <c r="R337" s="312"/>
      <c r="S337" s="312"/>
      <c r="T337" s="312"/>
      <c r="U337" s="312"/>
      <c r="V337" s="312"/>
      <c r="W337" s="312"/>
      <c r="X337" s="312"/>
      <c r="Y337" s="312"/>
      <c r="Z337" s="312"/>
      <c r="AA337" s="312"/>
      <c r="AB337" s="312"/>
      <c r="AC337" s="312"/>
      <c r="AD337" s="312"/>
    </row>
    <row r="338" customFormat="false" ht="11.25" hidden="false" customHeight="false" outlineLevel="0" collapsed="false">
      <c r="C338" s="312"/>
      <c r="D338" s="312"/>
      <c r="E338" s="312"/>
      <c r="F338" s="312"/>
      <c r="G338" s="312"/>
      <c r="H338" s="312"/>
      <c r="I338" s="312"/>
      <c r="J338" s="312"/>
      <c r="K338" s="312"/>
      <c r="L338" s="312"/>
      <c r="M338" s="312"/>
      <c r="N338" s="312"/>
      <c r="O338" s="312"/>
      <c r="P338" s="312"/>
      <c r="Q338" s="312"/>
      <c r="R338" s="312"/>
      <c r="S338" s="312"/>
      <c r="T338" s="312"/>
      <c r="U338" s="312"/>
      <c r="V338" s="312"/>
      <c r="W338" s="312"/>
      <c r="X338" s="312"/>
      <c r="Y338" s="312"/>
      <c r="Z338" s="312"/>
      <c r="AA338" s="312"/>
      <c r="AB338" s="312"/>
      <c r="AC338" s="312"/>
      <c r="AD338" s="312"/>
    </row>
    <row r="339" customFormat="false" ht="11.25" hidden="false" customHeight="false" outlineLevel="0" collapsed="false">
      <c r="C339" s="312"/>
      <c r="D339" s="312"/>
      <c r="E339" s="312"/>
      <c r="F339" s="312"/>
      <c r="G339" s="312"/>
      <c r="H339" s="312"/>
      <c r="I339" s="312"/>
      <c r="J339" s="312"/>
      <c r="K339" s="312"/>
      <c r="L339" s="312"/>
      <c r="M339" s="312"/>
      <c r="N339" s="312"/>
      <c r="O339" s="312"/>
      <c r="P339" s="312"/>
      <c r="Q339" s="312"/>
      <c r="R339" s="312"/>
      <c r="S339" s="312"/>
      <c r="T339" s="312"/>
      <c r="U339" s="312"/>
      <c r="V339" s="312"/>
      <c r="W339" s="312"/>
      <c r="X339" s="312"/>
      <c r="Y339" s="312"/>
      <c r="Z339" s="312"/>
      <c r="AA339" s="312"/>
      <c r="AB339" s="312"/>
      <c r="AC339" s="312"/>
      <c r="AD339" s="312"/>
    </row>
    <row r="340" customFormat="false" ht="11.25" hidden="false" customHeight="false" outlineLevel="0" collapsed="false">
      <c r="C340" s="312"/>
      <c r="D340" s="312"/>
      <c r="E340" s="312"/>
      <c r="F340" s="312"/>
      <c r="G340" s="312"/>
      <c r="H340" s="312"/>
      <c r="I340" s="312"/>
      <c r="J340" s="312"/>
      <c r="K340" s="312"/>
      <c r="L340" s="312"/>
      <c r="M340" s="312"/>
      <c r="N340" s="312"/>
      <c r="O340" s="312"/>
      <c r="P340" s="312"/>
      <c r="Q340" s="312"/>
      <c r="R340" s="312"/>
      <c r="S340" s="312"/>
      <c r="T340" s="312"/>
      <c r="U340" s="312"/>
      <c r="V340" s="312"/>
      <c r="W340" s="312"/>
      <c r="X340" s="312"/>
      <c r="Y340" s="312"/>
      <c r="Z340" s="312"/>
      <c r="AA340" s="312"/>
      <c r="AB340" s="312"/>
      <c r="AC340" s="312"/>
      <c r="AD340" s="312"/>
    </row>
    <row r="341" customFormat="false" ht="11.25" hidden="false" customHeight="false" outlineLevel="0" collapsed="false">
      <c r="C341" s="312"/>
      <c r="D341" s="312"/>
      <c r="E341" s="312"/>
      <c r="F341" s="312"/>
      <c r="G341" s="312"/>
      <c r="H341" s="312"/>
      <c r="I341" s="312"/>
      <c r="J341" s="312"/>
      <c r="K341" s="312"/>
      <c r="L341" s="312"/>
      <c r="M341" s="312"/>
      <c r="N341" s="312"/>
      <c r="O341" s="312"/>
      <c r="P341" s="312"/>
      <c r="Q341" s="312"/>
      <c r="R341" s="312"/>
      <c r="S341" s="312"/>
      <c r="T341" s="312"/>
      <c r="U341" s="312"/>
      <c r="V341" s="312"/>
      <c r="W341" s="312"/>
      <c r="X341" s="312"/>
      <c r="Y341" s="312"/>
      <c r="Z341" s="312"/>
      <c r="AA341" s="312"/>
      <c r="AB341" s="312"/>
      <c r="AC341" s="312"/>
      <c r="AD341" s="312"/>
    </row>
    <row r="342" customFormat="false" ht="11.25" hidden="false" customHeight="false" outlineLevel="0" collapsed="false">
      <c r="C342" s="312"/>
      <c r="D342" s="312"/>
      <c r="E342" s="312"/>
      <c r="F342" s="312"/>
      <c r="G342" s="312"/>
      <c r="H342" s="312"/>
      <c r="I342" s="312"/>
      <c r="J342" s="312"/>
      <c r="K342" s="312"/>
      <c r="L342" s="312"/>
      <c r="M342" s="312"/>
      <c r="N342" s="312"/>
      <c r="O342" s="312"/>
      <c r="P342" s="312"/>
      <c r="Q342" s="312"/>
      <c r="R342" s="312"/>
      <c r="S342" s="312"/>
      <c r="T342" s="312"/>
      <c r="U342" s="312"/>
      <c r="V342" s="312"/>
      <c r="W342" s="312"/>
      <c r="X342" s="312"/>
      <c r="Y342" s="312"/>
      <c r="Z342" s="312"/>
      <c r="AA342" s="312"/>
      <c r="AB342" s="312"/>
      <c r="AC342" s="312"/>
      <c r="AD342" s="312"/>
    </row>
    <row r="343" customFormat="false" ht="11.25" hidden="false" customHeight="false" outlineLevel="0" collapsed="false">
      <c r="C343" s="312"/>
      <c r="D343" s="312"/>
      <c r="E343" s="312"/>
      <c r="F343" s="312"/>
      <c r="G343" s="312"/>
      <c r="H343" s="312"/>
      <c r="I343" s="312"/>
      <c r="J343" s="312"/>
      <c r="K343" s="312"/>
      <c r="L343" s="312"/>
      <c r="M343" s="312"/>
      <c r="N343" s="312"/>
      <c r="O343" s="312"/>
      <c r="P343" s="312"/>
      <c r="Q343" s="312"/>
      <c r="R343" s="312"/>
      <c r="S343" s="312"/>
      <c r="T343" s="312"/>
      <c r="U343" s="312"/>
      <c r="V343" s="312"/>
      <c r="W343" s="312"/>
      <c r="X343" s="312"/>
      <c r="Y343" s="312"/>
      <c r="Z343" s="312"/>
      <c r="AA343" s="312"/>
      <c r="AB343" s="312"/>
      <c r="AC343" s="312"/>
      <c r="AD343" s="312"/>
    </row>
    <row r="344" customFormat="false" ht="11.25" hidden="false" customHeight="false" outlineLevel="0" collapsed="false">
      <c r="C344" s="312"/>
      <c r="D344" s="312"/>
      <c r="E344" s="312"/>
      <c r="F344" s="312"/>
      <c r="G344" s="312"/>
      <c r="H344" s="312"/>
      <c r="I344" s="312"/>
      <c r="J344" s="312"/>
      <c r="K344" s="312"/>
      <c r="L344" s="312"/>
      <c r="M344" s="312"/>
      <c r="N344" s="312"/>
      <c r="O344" s="312"/>
      <c r="P344" s="312"/>
      <c r="Q344" s="312"/>
      <c r="R344" s="312"/>
      <c r="S344" s="312"/>
      <c r="T344" s="312"/>
      <c r="U344" s="312"/>
      <c r="V344" s="312"/>
      <c r="W344" s="312"/>
      <c r="X344" s="312"/>
      <c r="Y344" s="312"/>
      <c r="Z344" s="312"/>
      <c r="AA344" s="312"/>
      <c r="AB344" s="312"/>
      <c r="AC344" s="312"/>
      <c r="AD344" s="312"/>
    </row>
    <row r="345" customFormat="false" ht="11.25" hidden="false" customHeight="false" outlineLevel="0" collapsed="false">
      <c r="C345" s="312"/>
      <c r="D345" s="312"/>
      <c r="E345" s="312"/>
      <c r="F345" s="312"/>
      <c r="G345" s="312"/>
      <c r="H345" s="312"/>
      <c r="I345" s="312"/>
      <c r="J345" s="312"/>
      <c r="K345" s="312"/>
      <c r="L345" s="312"/>
      <c r="M345" s="312"/>
      <c r="N345" s="312"/>
      <c r="O345" s="312"/>
      <c r="P345" s="312"/>
      <c r="Q345" s="312"/>
      <c r="R345" s="312"/>
      <c r="S345" s="312"/>
      <c r="T345" s="312"/>
      <c r="U345" s="312"/>
      <c r="V345" s="312"/>
      <c r="W345" s="312"/>
      <c r="X345" s="312"/>
      <c r="Y345" s="312"/>
      <c r="Z345" s="312"/>
      <c r="AA345" s="312"/>
      <c r="AB345" s="312"/>
      <c r="AC345" s="312"/>
      <c r="AD345" s="312"/>
    </row>
    <row r="346" customFormat="false" ht="11.25" hidden="false" customHeight="false" outlineLevel="0" collapsed="false">
      <c r="C346" s="312"/>
      <c r="D346" s="312"/>
      <c r="E346" s="312"/>
      <c r="F346" s="312"/>
      <c r="G346" s="312"/>
      <c r="H346" s="312"/>
      <c r="I346" s="312"/>
      <c r="J346" s="312"/>
      <c r="K346" s="312"/>
      <c r="L346" s="312"/>
      <c r="M346" s="312"/>
      <c r="N346" s="312"/>
      <c r="O346" s="312"/>
      <c r="P346" s="312"/>
      <c r="Q346" s="312"/>
      <c r="R346" s="312"/>
      <c r="S346" s="312"/>
      <c r="T346" s="312"/>
      <c r="U346" s="312"/>
      <c r="V346" s="312"/>
      <c r="W346" s="312"/>
      <c r="X346" s="312"/>
      <c r="Y346" s="312"/>
      <c r="Z346" s="312"/>
      <c r="AA346" s="312"/>
      <c r="AB346" s="312"/>
      <c r="AC346" s="312"/>
      <c r="AD346" s="312"/>
    </row>
    <row r="347" customFormat="false" ht="11.25" hidden="false" customHeight="false" outlineLevel="0" collapsed="false">
      <c r="C347" s="312"/>
      <c r="D347" s="312"/>
      <c r="E347" s="312"/>
      <c r="F347" s="312"/>
      <c r="G347" s="312"/>
      <c r="H347" s="312"/>
      <c r="I347" s="312"/>
      <c r="J347" s="312"/>
      <c r="K347" s="312"/>
      <c r="L347" s="312"/>
      <c r="M347" s="312"/>
      <c r="N347" s="312"/>
      <c r="O347" s="312"/>
      <c r="P347" s="312"/>
      <c r="Q347" s="312"/>
      <c r="R347" s="312"/>
      <c r="S347" s="312"/>
      <c r="T347" s="312"/>
      <c r="U347" s="312"/>
      <c r="V347" s="312"/>
      <c r="W347" s="312"/>
      <c r="X347" s="312"/>
      <c r="Y347" s="312"/>
      <c r="Z347" s="312"/>
      <c r="AA347" s="312"/>
      <c r="AB347" s="312"/>
      <c r="AC347" s="312"/>
      <c r="AD347" s="312"/>
    </row>
    <row r="348" customFormat="false" ht="11.25" hidden="false" customHeight="false" outlineLevel="0" collapsed="false">
      <c r="C348" s="312"/>
      <c r="D348" s="312"/>
      <c r="E348" s="312"/>
      <c r="F348" s="312"/>
      <c r="G348" s="312"/>
      <c r="H348" s="312"/>
      <c r="I348" s="312"/>
      <c r="J348" s="312"/>
      <c r="K348" s="312"/>
      <c r="L348" s="312"/>
      <c r="M348" s="312"/>
      <c r="N348" s="312"/>
      <c r="O348" s="312"/>
      <c r="P348" s="312"/>
      <c r="Q348" s="312"/>
      <c r="R348" s="312"/>
      <c r="S348" s="312"/>
      <c r="T348" s="312"/>
      <c r="U348" s="312"/>
      <c r="V348" s="312"/>
      <c r="W348" s="312"/>
      <c r="X348" s="312"/>
      <c r="Y348" s="312"/>
      <c r="Z348" s="312"/>
      <c r="AA348" s="312"/>
      <c r="AB348" s="312"/>
      <c r="AC348" s="312"/>
      <c r="AD348" s="312"/>
    </row>
    <row r="349" customFormat="false" ht="11.25" hidden="false" customHeight="false" outlineLevel="0" collapsed="false">
      <c r="C349" s="312"/>
      <c r="D349" s="312"/>
      <c r="E349" s="312"/>
      <c r="F349" s="312"/>
      <c r="G349" s="312"/>
      <c r="H349" s="312"/>
      <c r="I349" s="312"/>
      <c r="J349" s="312"/>
      <c r="K349" s="312"/>
      <c r="L349" s="312"/>
      <c r="M349" s="312"/>
      <c r="N349" s="312"/>
      <c r="O349" s="312"/>
      <c r="P349" s="312"/>
      <c r="Q349" s="312"/>
      <c r="R349" s="312"/>
      <c r="S349" s="312"/>
      <c r="T349" s="312"/>
      <c r="U349" s="312"/>
      <c r="V349" s="312"/>
      <c r="W349" s="312"/>
      <c r="X349" s="312"/>
      <c r="Y349" s="312"/>
      <c r="Z349" s="312"/>
      <c r="AA349" s="312"/>
      <c r="AB349" s="312"/>
      <c r="AC349" s="312"/>
      <c r="AD349" s="312"/>
    </row>
    <row r="350" customFormat="false" ht="11.25" hidden="false" customHeight="false" outlineLevel="0" collapsed="false"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R350" s="312"/>
      <c r="S350" s="312"/>
      <c r="T350" s="312"/>
      <c r="U350" s="312"/>
      <c r="V350" s="312"/>
      <c r="W350" s="312"/>
      <c r="X350" s="312"/>
      <c r="Y350" s="312"/>
      <c r="Z350" s="312"/>
      <c r="AA350" s="312"/>
      <c r="AB350" s="312"/>
      <c r="AC350" s="312"/>
      <c r="AD350" s="312"/>
    </row>
    <row r="351" customFormat="false" ht="11.25" hidden="false" customHeight="false" outlineLevel="0" collapsed="false">
      <c r="C351" s="312"/>
      <c r="D351" s="312"/>
      <c r="E351" s="312"/>
      <c r="F351" s="312"/>
      <c r="G351" s="312"/>
      <c r="H351" s="312"/>
      <c r="I351" s="312"/>
      <c r="J351" s="312"/>
      <c r="K351" s="312"/>
      <c r="L351" s="312"/>
      <c r="M351" s="312"/>
      <c r="N351" s="312"/>
      <c r="O351" s="312"/>
      <c r="P351" s="312"/>
      <c r="Q351" s="312"/>
      <c r="R351" s="312"/>
      <c r="S351" s="312"/>
      <c r="T351" s="312"/>
      <c r="U351" s="312"/>
      <c r="V351" s="312"/>
      <c r="W351" s="312"/>
      <c r="X351" s="312"/>
      <c r="Y351" s="312"/>
      <c r="Z351" s="312"/>
      <c r="AA351" s="312"/>
      <c r="AB351" s="312"/>
      <c r="AC351" s="312"/>
      <c r="AD351" s="312"/>
    </row>
    <row r="352" customFormat="false" ht="11.25" hidden="false" customHeight="false" outlineLevel="0" collapsed="false">
      <c r="C352" s="312"/>
      <c r="D352" s="312"/>
      <c r="E352" s="312"/>
      <c r="F352" s="312"/>
      <c r="G352" s="312"/>
      <c r="H352" s="312"/>
      <c r="I352" s="312"/>
      <c r="J352" s="312"/>
      <c r="K352" s="312"/>
      <c r="L352" s="312"/>
      <c r="M352" s="312"/>
      <c r="N352" s="312"/>
      <c r="O352" s="312"/>
      <c r="P352" s="312"/>
      <c r="Q352" s="312"/>
      <c r="R352" s="312"/>
      <c r="S352" s="312"/>
      <c r="T352" s="312"/>
      <c r="U352" s="312"/>
      <c r="V352" s="312"/>
      <c r="W352" s="312"/>
      <c r="X352" s="312"/>
      <c r="Y352" s="312"/>
      <c r="Z352" s="312"/>
      <c r="AA352" s="312"/>
      <c r="AB352" s="312"/>
      <c r="AC352" s="312"/>
      <c r="AD352" s="312"/>
    </row>
    <row r="353" customFormat="false" ht="11.25" hidden="false" customHeight="false" outlineLevel="0" collapsed="false">
      <c r="C353" s="312"/>
      <c r="D353" s="312"/>
      <c r="E353" s="312"/>
      <c r="F353" s="312"/>
      <c r="G353" s="312"/>
      <c r="H353" s="312"/>
      <c r="I353" s="312"/>
      <c r="J353" s="312"/>
      <c r="K353" s="312"/>
      <c r="L353" s="312"/>
      <c r="M353" s="312"/>
      <c r="N353" s="312"/>
      <c r="O353" s="312"/>
      <c r="P353" s="312"/>
      <c r="Q353" s="312"/>
      <c r="R353" s="312"/>
      <c r="S353" s="312"/>
      <c r="T353" s="312"/>
      <c r="U353" s="312"/>
      <c r="V353" s="312"/>
      <c r="W353" s="312"/>
      <c r="X353" s="312"/>
      <c r="Y353" s="312"/>
      <c r="Z353" s="312"/>
      <c r="AA353" s="312"/>
      <c r="AB353" s="312"/>
      <c r="AC353" s="312"/>
      <c r="AD353" s="312"/>
    </row>
    <row r="354" customFormat="false" ht="11.25" hidden="false" customHeight="false" outlineLevel="0" collapsed="false">
      <c r="C354" s="312"/>
      <c r="D354" s="312"/>
      <c r="E354" s="312"/>
      <c r="F354" s="312"/>
      <c r="G354" s="312"/>
      <c r="H354" s="312"/>
      <c r="I354" s="312"/>
      <c r="J354" s="312"/>
      <c r="K354" s="312"/>
      <c r="L354" s="312"/>
      <c r="M354" s="312"/>
      <c r="N354" s="312"/>
      <c r="O354" s="312"/>
      <c r="P354" s="312"/>
      <c r="Q354" s="312"/>
      <c r="R354" s="312"/>
      <c r="S354" s="312"/>
      <c r="T354" s="312"/>
      <c r="U354" s="312"/>
      <c r="V354" s="312"/>
      <c r="W354" s="312"/>
      <c r="X354" s="312"/>
      <c r="Y354" s="312"/>
      <c r="Z354" s="312"/>
      <c r="AA354" s="312"/>
      <c r="AB354" s="312"/>
      <c r="AC354" s="312"/>
      <c r="AD354" s="312"/>
    </row>
    <row r="355" customFormat="false" ht="11.25" hidden="false" customHeight="false" outlineLevel="0" collapsed="false">
      <c r="C355" s="312"/>
      <c r="D355" s="312"/>
      <c r="E355" s="312"/>
      <c r="F355" s="312"/>
      <c r="G355" s="312"/>
      <c r="H355" s="312"/>
      <c r="I355" s="312"/>
      <c r="J355" s="312"/>
      <c r="K355" s="312"/>
      <c r="L355" s="312"/>
      <c r="M355" s="312"/>
      <c r="N355" s="312"/>
      <c r="O355" s="312"/>
      <c r="P355" s="312"/>
      <c r="Q355" s="312"/>
      <c r="R355" s="312"/>
      <c r="S355" s="312"/>
      <c r="T355" s="312"/>
      <c r="U355" s="312"/>
      <c r="V355" s="312"/>
      <c r="W355" s="312"/>
      <c r="X355" s="312"/>
      <c r="Y355" s="312"/>
      <c r="Z355" s="312"/>
      <c r="AA355" s="312"/>
      <c r="AB355" s="312"/>
      <c r="AC355" s="312"/>
      <c r="AD355" s="312"/>
    </row>
    <row r="356" customFormat="false" ht="11.25" hidden="false" customHeight="false" outlineLevel="0" collapsed="false">
      <c r="C356" s="312"/>
      <c r="D356" s="312"/>
      <c r="E356" s="312"/>
      <c r="F356" s="312"/>
      <c r="G356" s="312"/>
      <c r="H356" s="312"/>
      <c r="I356" s="312"/>
      <c r="J356" s="312"/>
      <c r="K356" s="312"/>
      <c r="L356" s="312"/>
      <c r="M356" s="312"/>
      <c r="N356" s="312"/>
      <c r="O356" s="312"/>
      <c r="P356" s="312"/>
      <c r="Q356" s="312"/>
      <c r="R356" s="312"/>
      <c r="S356" s="312"/>
      <c r="T356" s="312"/>
      <c r="U356" s="312"/>
      <c r="V356" s="312"/>
      <c r="W356" s="312"/>
      <c r="X356" s="312"/>
      <c r="Y356" s="312"/>
      <c r="Z356" s="312"/>
      <c r="AA356" s="312"/>
      <c r="AB356" s="312"/>
      <c r="AC356" s="312"/>
      <c r="AD356" s="312"/>
    </row>
    <row r="357" customFormat="false" ht="11.25" hidden="false" customHeight="false" outlineLevel="0" collapsed="false">
      <c r="C357" s="312"/>
      <c r="D357" s="312"/>
      <c r="E357" s="312"/>
      <c r="F357" s="312"/>
      <c r="G357" s="312"/>
      <c r="H357" s="312"/>
      <c r="I357" s="312"/>
      <c r="J357" s="312"/>
      <c r="K357" s="312"/>
      <c r="L357" s="312"/>
      <c r="M357" s="312"/>
      <c r="N357" s="312"/>
      <c r="O357" s="312"/>
      <c r="P357" s="312"/>
      <c r="Q357" s="312"/>
      <c r="R357" s="312"/>
      <c r="S357" s="312"/>
      <c r="T357" s="312"/>
      <c r="U357" s="312"/>
      <c r="V357" s="312"/>
      <c r="W357" s="312"/>
      <c r="X357" s="312"/>
      <c r="Y357" s="312"/>
      <c r="Z357" s="312"/>
      <c r="AA357" s="312"/>
      <c r="AB357" s="312"/>
      <c r="AC357" s="312"/>
      <c r="AD357" s="312"/>
    </row>
    <row r="358" customFormat="false" ht="11.25" hidden="false" customHeight="false" outlineLevel="0" collapsed="false">
      <c r="C358" s="312"/>
      <c r="D358" s="312"/>
      <c r="E358" s="312"/>
      <c r="F358" s="312"/>
      <c r="G358" s="312"/>
      <c r="H358" s="312"/>
      <c r="I358" s="312"/>
      <c r="J358" s="312"/>
      <c r="K358" s="312"/>
      <c r="L358" s="312"/>
      <c r="M358" s="312"/>
      <c r="N358" s="312"/>
      <c r="O358" s="312"/>
      <c r="P358" s="312"/>
      <c r="Q358" s="312"/>
      <c r="R358" s="312"/>
      <c r="S358" s="312"/>
      <c r="T358" s="312"/>
      <c r="U358" s="312"/>
      <c r="V358" s="312"/>
      <c r="W358" s="312"/>
      <c r="X358" s="312"/>
      <c r="Y358" s="312"/>
      <c r="Z358" s="312"/>
      <c r="AA358" s="312"/>
      <c r="AB358" s="312"/>
      <c r="AC358" s="312"/>
      <c r="AD358" s="312"/>
    </row>
    <row r="359" customFormat="false" ht="11.25" hidden="false" customHeight="false" outlineLevel="0" collapsed="false">
      <c r="C359" s="312"/>
      <c r="D359" s="312"/>
      <c r="E359" s="312"/>
      <c r="F359" s="312"/>
      <c r="G359" s="312"/>
      <c r="H359" s="312"/>
      <c r="I359" s="312"/>
      <c r="J359" s="312"/>
      <c r="K359" s="312"/>
      <c r="L359" s="312"/>
      <c r="M359" s="312"/>
      <c r="N359" s="312"/>
      <c r="O359" s="312"/>
      <c r="P359" s="312"/>
      <c r="Q359" s="312"/>
      <c r="R359" s="312"/>
      <c r="S359" s="312"/>
      <c r="T359" s="312"/>
      <c r="U359" s="312"/>
      <c r="V359" s="312"/>
      <c r="W359" s="312"/>
      <c r="X359" s="312"/>
      <c r="Y359" s="312"/>
      <c r="Z359" s="312"/>
      <c r="AA359" s="312"/>
      <c r="AB359" s="312"/>
      <c r="AC359" s="312"/>
      <c r="AD359" s="312"/>
    </row>
    <row r="360" customFormat="false" ht="11.25" hidden="false" customHeight="false" outlineLevel="0" collapsed="false">
      <c r="C360" s="312"/>
      <c r="D360" s="312"/>
      <c r="E360" s="312"/>
      <c r="F360" s="312"/>
      <c r="G360" s="312"/>
      <c r="H360" s="312"/>
      <c r="I360" s="312"/>
      <c r="J360" s="312"/>
      <c r="K360" s="312"/>
      <c r="L360" s="312"/>
      <c r="M360" s="312"/>
      <c r="N360" s="312"/>
      <c r="O360" s="312"/>
      <c r="P360" s="312"/>
      <c r="Q360" s="312"/>
      <c r="R360" s="312"/>
      <c r="S360" s="312"/>
      <c r="T360" s="312"/>
      <c r="U360" s="312"/>
      <c r="V360" s="312"/>
      <c r="W360" s="312"/>
      <c r="X360" s="312"/>
      <c r="Y360" s="312"/>
      <c r="Z360" s="312"/>
      <c r="AA360" s="312"/>
      <c r="AB360" s="312"/>
      <c r="AC360" s="312"/>
      <c r="AD360" s="312"/>
    </row>
    <row r="361" customFormat="false" ht="11.25" hidden="false" customHeight="false" outlineLevel="0" collapsed="false">
      <c r="C361" s="312"/>
      <c r="D361" s="312"/>
      <c r="E361" s="312"/>
      <c r="F361" s="312"/>
      <c r="G361" s="312"/>
      <c r="H361" s="312"/>
      <c r="I361" s="312"/>
      <c r="J361" s="312"/>
      <c r="K361" s="312"/>
      <c r="L361" s="312"/>
      <c r="M361" s="312"/>
      <c r="N361" s="312"/>
      <c r="O361" s="312"/>
      <c r="P361" s="312"/>
      <c r="Q361" s="312"/>
      <c r="R361" s="312"/>
      <c r="S361" s="312"/>
      <c r="T361" s="312"/>
      <c r="U361" s="312"/>
      <c r="V361" s="312"/>
      <c r="W361" s="312"/>
      <c r="X361" s="312"/>
      <c r="Y361" s="312"/>
      <c r="Z361" s="312"/>
      <c r="AA361" s="312"/>
      <c r="AB361" s="312"/>
      <c r="AC361" s="312"/>
      <c r="AD361" s="312"/>
    </row>
    <row r="362" customFormat="false" ht="11.25" hidden="false" customHeight="false" outlineLevel="0" collapsed="false">
      <c r="C362" s="312"/>
      <c r="D362" s="312"/>
      <c r="E362" s="312"/>
      <c r="F362" s="312"/>
      <c r="G362" s="312"/>
      <c r="H362" s="312"/>
      <c r="I362" s="312"/>
      <c r="J362" s="312"/>
      <c r="K362" s="312"/>
      <c r="L362" s="312"/>
      <c r="M362" s="312"/>
      <c r="N362" s="312"/>
      <c r="O362" s="312"/>
      <c r="P362" s="312"/>
      <c r="Q362" s="312"/>
      <c r="R362" s="312"/>
      <c r="S362" s="312"/>
      <c r="T362" s="312"/>
      <c r="U362" s="312"/>
      <c r="V362" s="312"/>
      <c r="W362" s="312"/>
      <c r="X362" s="312"/>
      <c r="Y362" s="312"/>
      <c r="Z362" s="312"/>
      <c r="AA362" s="312"/>
      <c r="AB362" s="312"/>
      <c r="AC362" s="312"/>
      <c r="AD362" s="312"/>
    </row>
    <row r="363" customFormat="false" ht="11.25" hidden="false" customHeight="false" outlineLevel="0" collapsed="false">
      <c r="C363" s="312"/>
      <c r="D363" s="312"/>
      <c r="E363" s="312"/>
      <c r="F363" s="312"/>
      <c r="G363" s="312"/>
      <c r="H363" s="312"/>
      <c r="I363" s="312"/>
      <c r="J363" s="312"/>
      <c r="K363" s="312"/>
      <c r="L363" s="312"/>
      <c r="M363" s="312"/>
      <c r="N363" s="312"/>
      <c r="O363" s="312"/>
      <c r="P363" s="312"/>
      <c r="Q363" s="312"/>
      <c r="R363" s="312"/>
      <c r="S363" s="312"/>
      <c r="T363" s="312"/>
      <c r="U363" s="312"/>
      <c r="V363" s="312"/>
      <c r="W363" s="312"/>
      <c r="X363" s="312"/>
      <c r="Y363" s="312"/>
      <c r="Z363" s="312"/>
      <c r="AA363" s="312"/>
      <c r="AB363" s="312"/>
      <c r="AC363" s="312"/>
      <c r="AD363" s="312"/>
    </row>
    <row r="364" customFormat="false" ht="11.25" hidden="false" customHeight="false" outlineLevel="0" collapsed="false">
      <c r="C364" s="312"/>
      <c r="D364" s="312"/>
      <c r="E364" s="312"/>
      <c r="F364" s="312"/>
      <c r="G364" s="312"/>
      <c r="H364" s="312"/>
      <c r="I364" s="312"/>
      <c r="J364" s="312"/>
      <c r="K364" s="312"/>
      <c r="L364" s="312"/>
      <c r="M364" s="312"/>
      <c r="N364" s="312"/>
      <c r="O364" s="312"/>
      <c r="P364" s="312"/>
      <c r="Q364" s="312"/>
      <c r="R364" s="312"/>
      <c r="S364" s="312"/>
      <c r="T364" s="312"/>
      <c r="U364" s="312"/>
      <c r="V364" s="312"/>
      <c r="W364" s="312"/>
      <c r="X364" s="312"/>
      <c r="Y364" s="312"/>
      <c r="Z364" s="312"/>
      <c r="AA364" s="312"/>
      <c r="AB364" s="312"/>
      <c r="AC364" s="312"/>
      <c r="AD364" s="312"/>
    </row>
    <row r="365" customFormat="false" ht="11.25" hidden="false" customHeight="false" outlineLevel="0" collapsed="false">
      <c r="C365" s="312"/>
      <c r="D365" s="312"/>
      <c r="E365" s="312"/>
      <c r="F365" s="312"/>
      <c r="G365" s="312"/>
      <c r="H365" s="312"/>
      <c r="I365" s="312"/>
      <c r="J365" s="312"/>
      <c r="K365" s="312"/>
      <c r="L365" s="312"/>
      <c r="M365" s="312"/>
      <c r="N365" s="312"/>
      <c r="O365" s="312"/>
      <c r="P365" s="312"/>
      <c r="Q365" s="312"/>
      <c r="R365" s="312"/>
      <c r="S365" s="312"/>
      <c r="T365" s="312"/>
      <c r="U365" s="312"/>
      <c r="V365" s="312"/>
      <c r="W365" s="312"/>
      <c r="X365" s="312"/>
      <c r="Y365" s="312"/>
      <c r="Z365" s="312"/>
      <c r="AA365" s="312"/>
      <c r="AB365" s="312"/>
      <c r="AC365" s="312"/>
      <c r="AD365" s="312"/>
    </row>
    <row r="366" customFormat="false" ht="11.25" hidden="false" customHeight="false" outlineLevel="0" collapsed="false">
      <c r="C366" s="312"/>
      <c r="D366" s="312"/>
      <c r="E366" s="312"/>
      <c r="F366" s="312"/>
      <c r="G366" s="312"/>
      <c r="H366" s="312"/>
      <c r="I366" s="312"/>
      <c r="J366" s="312"/>
      <c r="K366" s="312"/>
      <c r="L366" s="312"/>
      <c r="M366" s="312"/>
      <c r="N366" s="312"/>
      <c r="O366" s="312"/>
      <c r="P366" s="312"/>
      <c r="Q366" s="312"/>
      <c r="R366" s="312"/>
      <c r="S366" s="312"/>
      <c r="T366" s="312"/>
      <c r="U366" s="312"/>
      <c r="V366" s="312"/>
      <c r="W366" s="312"/>
      <c r="X366" s="312"/>
      <c r="Y366" s="312"/>
      <c r="Z366" s="312"/>
      <c r="AA366" s="312"/>
      <c r="AB366" s="312"/>
      <c r="AC366" s="312"/>
      <c r="AD366" s="312"/>
    </row>
    <row r="367" customFormat="false" ht="11.25" hidden="false" customHeight="false" outlineLevel="0" collapsed="false">
      <c r="C367" s="312"/>
      <c r="D367" s="312"/>
      <c r="E367" s="312"/>
      <c r="F367" s="312"/>
      <c r="G367" s="312"/>
      <c r="H367" s="312"/>
      <c r="I367" s="312"/>
      <c r="J367" s="312"/>
      <c r="K367" s="312"/>
      <c r="L367" s="312"/>
      <c r="M367" s="312"/>
      <c r="N367" s="312"/>
      <c r="O367" s="312"/>
      <c r="P367" s="312"/>
      <c r="Q367" s="312"/>
      <c r="R367" s="312"/>
      <c r="S367" s="312"/>
      <c r="T367" s="312"/>
      <c r="U367" s="312"/>
      <c r="V367" s="312"/>
      <c r="W367" s="312"/>
      <c r="X367" s="312"/>
      <c r="Y367" s="312"/>
      <c r="Z367" s="312"/>
      <c r="AA367" s="312"/>
      <c r="AB367" s="312"/>
      <c r="AC367" s="312"/>
      <c r="AD367" s="312"/>
    </row>
    <row r="368" customFormat="false" ht="11.25" hidden="false" customHeight="false" outlineLevel="0" collapsed="false">
      <c r="C368" s="312"/>
      <c r="D368" s="312"/>
      <c r="E368" s="312"/>
      <c r="F368" s="312"/>
      <c r="G368" s="312"/>
      <c r="H368" s="312"/>
      <c r="I368" s="312"/>
      <c r="J368" s="312"/>
      <c r="K368" s="312"/>
      <c r="L368" s="312"/>
      <c r="M368" s="312"/>
      <c r="N368" s="312"/>
      <c r="O368" s="312"/>
      <c r="P368" s="312"/>
      <c r="Q368" s="312"/>
      <c r="R368" s="312"/>
      <c r="S368" s="312"/>
      <c r="T368" s="312"/>
      <c r="U368" s="312"/>
      <c r="V368" s="312"/>
      <c r="W368" s="312"/>
      <c r="X368" s="312"/>
      <c r="Y368" s="312"/>
      <c r="Z368" s="312"/>
      <c r="AA368" s="312"/>
      <c r="AB368" s="312"/>
      <c r="AC368" s="312"/>
      <c r="AD368" s="312"/>
    </row>
    <row r="369" customFormat="false" ht="11.25" hidden="false" customHeight="false" outlineLevel="0" collapsed="false">
      <c r="C369" s="312"/>
      <c r="D369" s="312"/>
      <c r="E369" s="312"/>
      <c r="F369" s="312"/>
      <c r="G369" s="312"/>
      <c r="H369" s="312"/>
      <c r="I369" s="312"/>
      <c r="J369" s="312"/>
      <c r="K369" s="312"/>
      <c r="L369" s="312"/>
      <c r="M369" s="312"/>
      <c r="N369" s="312"/>
      <c r="O369" s="312"/>
      <c r="P369" s="312"/>
      <c r="Q369" s="312"/>
      <c r="R369" s="312"/>
      <c r="S369" s="312"/>
      <c r="T369" s="312"/>
      <c r="U369" s="312"/>
      <c r="V369" s="312"/>
      <c r="W369" s="312"/>
      <c r="X369" s="312"/>
      <c r="Y369" s="312"/>
      <c r="Z369" s="312"/>
      <c r="AA369" s="312"/>
      <c r="AB369" s="312"/>
      <c r="AC369" s="312"/>
      <c r="AD369" s="312"/>
    </row>
    <row r="370" customFormat="false" ht="11.25" hidden="false" customHeight="false" outlineLevel="0" collapsed="false">
      <c r="C370" s="312"/>
      <c r="D370" s="312"/>
      <c r="E370" s="312"/>
      <c r="F370" s="312"/>
      <c r="G370" s="312"/>
      <c r="H370" s="312"/>
      <c r="I370" s="312"/>
      <c r="J370" s="312"/>
      <c r="K370" s="312"/>
      <c r="L370" s="312"/>
      <c r="M370" s="312"/>
      <c r="N370" s="312"/>
      <c r="O370" s="312"/>
      <c r="P370" s="312"/>
      <c r="Q370" s="312"/>
      <c r="R370" s="312"/>
      <c r="S370" s="312"/>
      <c r="T370" s="312"/>
      <c r="U370" s="312"/>
      <c r="V370" s="312"/>
      <c r="W370" s="312"/>
      <c r="X370" s="312"/>
      <c r="Y370" s="312"/>
      <c r="Z370" s="312"/>
      <c r="AA370" s="312"/>
      <c r="AB370" s="312"/>
      <c r="AC370" s="312"/>
      <c r="AD370" s="312"/>
    </row>
    <row r="371" customFormat="false" ht="11.25" hidden="false" customHeight="false" outlineLevel="0" collapsed="false">
      <c r="C371" s="312"/>
      <c r="D371" s="312"/>
      <c r="E371" s="312"/>
      <c r="F371" s="312"/>
      <c r="G371" s="312"/>
      <c r="H371" s="312"/>
      <c r="I371" s="312"/>
      <c r="J371" s="312"/>
      <c r="K371" s="312"/>
      <c r="L371" s="312"/>
      <c r="M371" s="312"/>
      <c r="N371" s="312"/>
      <c r="O371" s="312"/>
      <c r="P371" s="312"/>
      <c r="Q371" s="312"/>
      <c r="R371" s="312"/>
      <c r="S371" s="312"/>
      <c r="T371" s="312"/>
      <c r="U371" s="312"/>
      <c r="V371" s="312"/>
      <c r="W371" s="312"/>
      <c r="X371" s="312"/>
      <c r="Y371" s="312"/>
      <c r="Z371" s="312"/>
      <c r="AA371" s="312"/>
      <c r="AB371" s="312"/>
      <c r="AC371" s="312"/>
      <c r="AD371" s="312"/>
    </row>
    <row r="372" customFormat="false" ht="11.25" hidden="false" customHeight="false" outlineLevel="0" collapsed="false">
      <c r="C372" s="312"/>
      <c r="D372" s="312"/>
      <c r="E372" s="312"/>
      <c r="F372" s="312"/>
      <c r="G372" s="312"/>
      <c r="H372" s="312"/>
      <c r="I372" s="312"/>
      <c r="J372" s="312"/>
      <c r="K372" s="312"/>
      <c r="L372" s="312"/>
      <c r="M372" s="312"/>
      <c r="N372" s="312"/>
      <c r="O372" s="312"/>
      <c r="P372" s="312"/>
      <c r="Q372" s="312"/>
      <c r="R372" s="312"/>
      <c r="S372" s="312"/>
      <c r="T372" s="312"/>
      <c r="U372" s="312"/>
      <c r="V372" s="312"/>
      <c r="W372" s="312"/>
      <c r="X372" s="312"/>
      <c r="Y372" s="312"/>
      <c r="Z372" s="312"/>
      <c r="AA372" s="312"/>
      <c r="AB372" s="312"/>
      <c r="AC372" s="312"/>
      <c r="AD372" s="312"/>
    </row>
    <row r="373" customFormat="false" ht="11.25" hidden="false" customHeight="false" outlineLevel="0" collapsed="false">
      <c r="C373" s="312"/>
      <c r="D373" s="312"/>
      <c r="E373" s="312"/>
      <c r="F373" s="312"/>
      <c r="G373" s="312"/>
      <c r="H373" s="312"/>
      <c r="I373" s="312"/>
      <c r="J373" s="312"/>
      <c r="K373" s="312"/>
      <c r="L373" s="312"/>
      <c r="M373" s="312"/>
      <c r="N373" s="312"/>
      <c r="O373" s="312"/>
      <c r="P373" s="312"/>
      <c r="Q373" s="312"/>
      <c r="R373" s="312"/>
      <c r="S373" s="312"/>
      <c r="T373" s="312"/>
      <c r="U373" s="312"/>
      <c r="V373" s="312"/>
      <c r="W373" s="312"/>
      <c r="X373" s="312"/>
      <c r="Y373" s="312"/>
      <c r="Z373" s="312"/>
      <c r="AA373" s="312"/>
      <c r="AB373" s="312"/>
      <c r="AC373" s="312"/>
      <c r="AD373" s="312"/>
    </row>
    <row r="374" customFormat="false" ht="11.25" hidden="false" customHeight="false" outlineLevel="0" collapsed="false">
      <c r="C374" s="312"/>
      <c r="D374" s="312"/>
      <c r="E374" s="312"/>
      <c r="F374" s="312"/>
      <c r="G374" s="312"/>
      <c r="H374" s="312"/>
      <c r="I374" s="312"/>
      <c r="J374" s="312"/>
      <c r="K374" s="312"/>
      <c r="L374" s="312"/>
      <c r="M374" s="312"/>
      <c r="N374" s="312"/>
      <c r="O374" s="312"/>
      <c r="P374" s="312"/>
      <c r="Q374" s="312"/>
      <c r="R374" s="312"/>
      <c r="S374" s="312"/>
      <c r="T374" s="312"/>
      <c r="U374" s="312"/>
      <c r="V374" s="312"/>
      <c r="W374" s="312"/>
      <c r="X374" s="312"/>
      <c r="Y374" s="312"/>
      <c r="Z374" s="312"/>
      <c r="AA374" s="312"/>
      <c r="AB374" s="312"/>
      <c r="AC374" s="312"/>
      <c r="AD374" s="312"/>
    </row>
    <row r="375" customFormat="false" ht="11.25" hidden="false" customHeight="false" outlineLevel="0" collapsed="false">
      <c r="C375" s="312"/>
      <c r="D375" s="312"/>
      <c r="E375" s="312"/>
      <c r="F375" s="312"/>
      <c r="G375" s="312"/>
      <c r="H375" s="312"/>
      <c r="I375" s="312"/>
      <c r="J375" s="312"/>
      <c r="K375" s="312"/>
      <c r="L375" s="312"/>
      <c r="M375" s="312"/>
      <c r="N375" s="312"/>
      <c r="O375" s="312"/>
      <c r="P375" s="312"/>
      <c r="Q375" s="312"/>
      <c r="R375" s="312"/>
      <c r="S375" s="312"/>
      <c r="T375" s="312"/>
      <c r="U375" s="312"/>
      <c r="V375" s="312"/>
      <c r="W375" s="312"/>
      <c r="X375" s="312"/>
      <c r="Y375" s="312"/>
      <c r="Z375" s="312"/>
      <c r="AA375" s="312"/>
      <c r="AB375" s="312"/>
      <c r="AC375" s="312"/>
      <c r="AD375" s="312"/>
    </row>
    <row r="376" customFormat="false" ht="11.25" hidden="false" customHeight="false" outlineLevel="0" collapsed="false">
      <c r="C376" s="312"/>
      <c r="D376" s="312"/>
      <c r="E376" s="312"/>
      <c r="F376" s="312"/>
      <c r="G376" s="312"/>
      <c r="H376" s="312"/>
      <c r="I376" s="312"/>
      <c r="J376" s="312"/>
      <c r="K376" s="312"/>
      <c r="L376" s="312"/>
      <c r="M376" s="312"/>
      <c r="N376" s="312"/>
      <c r="O376" s="312"/>
      <c r="P376" s="312"/>
      <c r="Q376" s="312"/>
      <c r="R376" s="312"/>
      <c r="S376" s="312"/>
      <c r="T376" s="312"/>
      <c r="U376" s="312"/>
      <c r="V376" s="312"/>
      <c r="W376" s="312"/>
      <c r="X376" s="312"/>
      <c r="Y376" s="312"/>
      <c r="Z376" s="312"/>
      <c r="AA376" s="312"/>
      <c r="AB376" s="312"/>
      <c r="AC376" s="312"/>
      <c r="AD376" s="312"/>
    </row>
    <row r="377" customFormat="false" ht="11.25" hidden="false" customHeight="false" outlineLevel="0" collapsed="false">
      <c r="C377" s="312"/>
      <c r="D377" s="312"/>
      <c r="E377" s="312"/>
      <c r="F377" s="312"/>
      <c r="G377" s="312"/>
      <c r="H377" s="312"/>
      <c r="I377" s="312"/>
      <c r="J377" s="312"/>
      <c r="K377" s="312"/>
      <c r="L377" s="312"/>
      <c r="M377" s="312"/>
      <c r="N377" s="312"/>
      <c r="O377" s="312"/>
      <c r="P377" s="312"/>
      <c r="Q377" s="312"/>
      <c r="R377" s="312"/>
      <c r="S377" s="312"/>
      <c r="T377" s="312"/>
      <c r="U377" s="312"/>
      <c r="V377" s="312"/>
      <c r="W377" s="312"/>
      <c r="X377" s="312"/>
      <c r="Y377" s="312"/>
      <c r="Z377" s="312"/>
      <c r="AA377" s="312"/>
      <c r="AB377" s="312"/>
      <c r="AC377" s="312"/>
      <c r="AD377" s="312"/>
    </row>
    <row r="378" customFormat="false" ht="11.25" hidden="false" customHeight="false" outlineLevel="0" collapsed="false">
      <c r="C378" s="312"/>
      <c r="D378" s="312"/>
      <c r="E378" s="312"/>
      <c r="F378" s="312"/>
      <c r="G378" s="312"/>
      <c r="H378" s="312"/>
      <c r="I378" s="312"/>
      <c r="J378" s="312"/>
      <c r="K378" s="312"/>
      <c r="L378" s="312"/>
      <c r="M378" s="312"/>
      <c r="N378" s="312"/>
      <c r="O378" s="312"/>
      <c r="P378" s="312"/>
      <c r="Q378" s="312"/>
      <c r="R378" s="312"/>
      <c r="S378" s="312"/>
      <c r="T378" s="312"/>
      <c r="U378" s="312"/>
      <c r="V378" s="312"/>
      <c r="W378" s="312"/>
      <c r="X378" s="312"/>
      <c r="Y378" s="312"/>
      <c r="Z378" s="312"/>
      <c r="AA378" s="312"/>
      <c r="AB378" s="312"/>
      <c r="AC378" s="312"/>
      <c r="AD378" s="312"/>
    </row>
    <row r="379" customFormat="false" ht="11.25" hidden="false" customHeight="false" outlineLevel="0" collapsed="false">
      <c r="C379" s="312"/>
      <c r="D379" s="312"/>
      <c r="E379" s="312"/>
      <c r="F379" s="312"/>
      <c r="G379" s="312"/>
      <c r="H379" s="312"/>
      <c r="I379" s="312"/>
      <c r="J379" s="312"/>
      <c r="K379" s="312"/>
      <c r="L379" s="312"/>
      <c r="M379" s="312"/>
      <c r="N379" s="312"/>
      <c r="O379" s="312"/>
      <c r="P379" s="312"/>
      <c r="Q379" s="312"/>
      <c r="R379" s="312"/>
      <c r="S379" s="312"/>
      <c r="T379" s="312"/>
      <c r="U379" s="312"/>
      <c r="V379" s="312"/>
      <c r="W379" s="312"/>
      <c r="X379" s="312"/>
      <c r="Y379" s="312"/>
      <c r="Z379" s="312"/>
      <c r="AA379" s="312"/>
      <c r="AB379" s="312"/>
      <c r="AC379" s="312"/>
      <c r="AD379" s="312"/>
    </row>
    <row r="380" customFormat="false" ht="11.25" hidden="false" customHeight="false" outlineLevel="0" collapsed="false">
      <c r="C380" s="312"/>
      <c r="D380" s="312"/>
      <c r="E380" s="312"/>
      <c r="F380" s="312"/>
      <c r="G380" s="312"/>
      <c r="H380" s="312"/>
      <c r="I380" s="312"/>
      <c r="J380" s="312"/>
      <c r="K380" s="312"/>
      <c r="L380" s="312"/>
      <c r="M380" s="312"/>
      <c r="N380" s="312"/>
      <c r="O380" s="312"/>
      <c r="P380" s="312"/>
      <c r="Q380" s="312"/>
      <c r="R380" s="312"/>
      <c r="S380" s="312"/>
      <c r="T380" s="312"/>
      <c r="U380" s="312"/>
      <c r="V380" s="312"/>
      <c r="W380" s="312"/>
      <c r="X380" s="312"/>
      <c r="Y380" s="312"/>
      <c r="Z380" s="312"/>
      <c r="AA380" s="312"/>
      <c r="AB380" s="312"/>
      <c r="AC380" s="312"/>
      <c r="AD380" s="312"/>
    </row>
    <row r="381" customFormat="false" ht="11.25" hidden="false" customHeight="false" outlineLevel="0" collapsed="false">
      <c r="C381" s="312"/>
      <c r="D381" s="312"/>
      <c r="E381" s="312"/>
      <c r="F381" s="312"/>
      <c r="G381" s="312"/>
      <c r="H381" s="312"/>
      <c r="I381" s="312"/>
      <c r="J381" s="312"/>
      <c r="K381" s="312"/>
      <c r="L381" s="312"/>
      <c r="M381" s="312"/>
      <c r="N381" s="312"/>
      <c r="O381" s="312"/>
      <c r="P381" s="312"/>
      <c r="Q381" s="312"/>
      <c r="R381" s="312"/>
      <c r="S381" s="312"/>
      <c r="T381" s="312"/>
      <c r="U381" s="312"/>
      <c r="V381" s="312"/>
      <c r="W381" s="312"/>
      <c r="X381" s="312"/>
      <c r="Y381" s="312"/>
      <c r="Z381" s="312"/>
      <c r="AA381" s="312"/>
      <c r="AB381" s="312"/>
      <c r="AC381" s="312"/>
      <c r="AD381" s="312"/>
    </row>
    <row r="382" customFormat="false" ht="11.25" hidden="false" customHeight="false" outlineLevel="0" collapsed="false">
      <c r="C382" s="312"/>
      <c r="D382" s="312"/>
      <c r="E382" s="312"/>
      <c r="F382" s="312"/>
      <c r="G382" s="312"/>
      <c r="H382" s="312"/>
      <c r="I382" s="312"/>
      <c r="J382" s="312"/>
      <c r="K382" s="312"/>
      <c r="L382" s="312"/>
      <c r="M382" s="312"/>
      <c r="N382" s="312"/>
      <c r="O382" s="312"/>
      <c r="P382" s="312"/>
      <c r="Q382" s="312"/>
      <c r="R382" s="312"/>
      <c r="S382" s="312"/>
      <c r="T382" s="312"/>
      <c r="U382" s="312"/>
      <c r="V382" s="312"/>
      <c r="W382" s="312"/>
      <c r="X382" s="312"/>
      <c r="Y382" s="312"/>
      <c r="Z382" s="312"/>
      <c r="AA382" s="312"/>
      <c r="AB382" s="312"/>
      <c r="AC382" s="312"/>
      <c r="AD382" s="312"/>
    </row>
    <row r="383" customFormat="false" ht="11.25" hidden="false" customHeight="false" outlineLevel="0" collapsed="false"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R383" s="312"/>
      <c r="S383" s="312"/>
      <c r="T383" s="312"/>
      <c r="U383" s="312"/>
      <c r="V383" s="312"/>
      <c r="W383" s="312"/>
      <c r="X383" s="312"/>
      <c r="Y383" s="312"/>
      <c r="Z383" s="312"/>
      <c r="AA383" s="312"/>
      <c r="AB383" s="312"/>
      <c r="AC383" s="312"/>
      <c r="AD383" s="312"/>
    </row>
    <row r="384" customFormat="false" ht="11.25" hidden="false" customHeight="false" outlineLevel="0" collapsed="false">
      <c r="C384" s="312"/>
      <c r="D384" s="312"/>
      <c r="E384" s="312"/>
      <c r="F384" s="312"/>
      <c r="G384" s="312"/>
      <c r="H384" s="312"/>
      <c r="I384" s="312"/>
      <c r="J384" s="312"/>
      <c r="K384" s="312"/>
      <c r="L384" s="312"/>
      <c r="M384" s="312"/>
      <c r="N384" s="312"/>
      <c r="O384" s="312"/>
      <c r="P384" s="312"/>
      <c r="Q384" s="312"/>
      <c r="R384" s="312"/>
      <c r="S384" s="312"/>
      <c r="T384" s="312"/>
      <c r="U384" s="312"/>
      <c r="V384" s="312"/>
      <c r="W384" s="312"/>
      <c r="X384" s="312"/>
      <c r="Y384" s="312"/>
      <c r="Z384" s="312"/>
      <c r="AA384" s="312"/>
      <c r="AB384" s="312"/>
      <c r="AC384" s="312"/>
      <c r="AD384" s="312"/>
    </row>
    <row r="385" customFormat="false" ht="11.25" hidden="false" customHeight="false" outlineLevel="0" collapsed="false">
      <c r="C385" s="312"/>
      <c r="D385" s="312"/>
      <c r="E385" s="312"/>
      <c r="F385" s="312"/>
      <c r="G385" s="312"/>
      <c r="H385" s="312"/>
      <c r="I385" s="312"/>
      <c r="J385" s="312"/>
      <c r="K385" s="312"/>
      <c r="L385" s="312"/>
      <c r="M385" s="312"/>
      <c r="N385" s="312"/>
      <c r="O385" s="312"/>
      <c r="P385" s="312"/>
      <c r="Q385" s="312"/>
      <c r="R385" s="312"/>
      <c r="S385" s="312"/>
      <c r="T385" s="312"/>
      <c r="U385" s="312"/>
      <c r="V385" s="312"/>
      <c r="W385" s="312"/>
      <c r="X385" s="312"/>
      <c r="Y385" s="312"/>
      <c r="Z385" s="312"/>
      <c r="AA385" s="312"/>
      <c r="AB385" s="312"/>
      <c r="AC385" s="312"/>
      <c r="AD385" s="312"/>
    </row>
    <row r="386" customFormat="false" ht="11.25" hidden="false" customHeight="false" outlineLevel="0" collapsed="false">
      <c r="C386" s="312"/>
      <c r="D386" s="312"/>
      <c r="E386" s="312"/>
      <c r="F386" s="312"/>
      <c r="G386" s="312"/>
      <c r="H386" s="312"/>
      <c r="I386" s="312"/>
      <c r="J386" s="312"/>
      <c r="K386" s="312"/>
      <c r="L386" s="312"/>
      <c r="M386" s="312"/>
      <c r="N386" s="312"/>
      <c r="O386" s="312"/>
      <c r="P386" s="312"/>
      <c r="Q386" s="312"/>
      <c r="R386" s="312"/>
      <c r="S386" s="312"/>
      <c r="T386" s="312"/>
      <c r="U386" s="312"/>
      <c r="V386" s="312"/>
      <c r="W386" s="312"/>
      <c r="X386" s="312"/>
      <c r="Y386" s="312"/>
      <c r="Z386" s="312"/>
      <c r="AA386" s="312"/>
      <c r="AB386" s="312"/>
      <c r="AC386" s="312"/>
      <c r="AD386" s="312"/>
    </row>
    <row r="387" customFormat="false" ht="11.25" hidden="false" customHeight="false" outlineLevel="0" collapsed="false">
      <c r="C387" s="312"/>
      <c r="D387" s="312"/>
      <c r="E387" s="312"/>
      <c r="F387" s="312"/>
      <c r="G387" s="312"/>
      <c r="H387" s="312"/>
      <c r="I387" s="312"/>
      <c r="J387" s="312"/>
      <c r="K387" s="312"/>
      <c r="L387" s="312"/>
      <c r="M387" s="312"/>
      <c r="N387" s="312"/>
      <c r="O387" s="312"/>
      <c r="P387" s="312"/>
      <c r="Q387" s="312"/>
      <c r="R387" s="312"/>
      <c r="S387" s="312"/>
      <c r="T387" s="312"/>
      <c r="U387" s="312"/>
      <c r="V387" s="312"/>
      <c r="W387" s="312"/>
      <c r="X387" s="312"/>
      <c r="Y387" s="312"/>
      <c r="Z387" s="312"/>
      <c r="AA387" s="312"/>
      <c r="AB387" s="312"/>
      <c r="AC387" s="312"/>
      <c r="AD387" s="312"/>
    </row>
    <row r="388" customFormat="false" ht="11.25" hidden="false" customHeight="false" outlineLevel="0" collapsed="false">
      <c r="C388" s="312"/>
      <c r="D388" s="312"/>
      <c r="E388" s="312"/>
      <c r="F388" s="312"/>
      <c r="G388" s="312"/>
      <c r="H388" s="312"/>
      <c r="I388" s="312"/>
      <c r="J388" s="312"/>
      <c r="K388" s="312"/>
      <c r="L388" s="312"/>
      <c r="M388" s="312"/>
      <c r="N388" s="312"/>
      <c r="O388" s="312"/>
      <c r="P388" s="312"/>
      <c r="Q388" s="312"/>
      <c r="R388" s="312"/>
      <c r="S388" s="312"/>
      <c r="T388" s="312"/>
      <c r="U388" s="312"/>
      <c r="V388" s="312"/>
      <c r="W388" s="312"/>
      <c r="X388" s="312"/>
      <c r="Y388" s="312"/>
      <c r="Z388" s="312"/>
      <c r="AA388" s="312"/>
      <c r="AB388" s="312"/>
      <c r="AC388" s="312"/>
      <c r="AD388" s="312"/>
    </row>
    <row r="389" customFormat="false" ht="11.25" hidden="false" customHeight="false" outlineLevel="0" collapsed="false">
      <c r="C389" s="312"/>
      <c r="D389" s="312"/>
      <c r="E389" s="312"/>
      <c r="F389" s="312"/>
      <c r="G389" s="312"/>
      <c r="H389" s="312"/>
      <c r="I389" s="312"/>
      <c r="J389" s="312"/>
      <c r="K389" s="312"/>
      <c r="L389" s="312"/>
      <c r="M389" s="312"/>
      <c r="N389" s="312"/>
      <c r="O389" s="312"/>
      <c r="P389" s="312"/>
      <c r="Q389" s="312"/>
      <c r="R389" s="312"/>
      <c r="S389" s="312"/>
      <c r="T389" s="312"/>
      <c r="U389" s="312"/>
      <c r="V389" s="312"/>
      <c r="W389" s="312"/>
      <c r="X389" s="312"/>
      <c r="Y389" s="312"/>
      <c r="Z389" s="312"/>
      <c r="AA389" s="312"/>
      <c r="AB389" s="312"/>
      <c r="AC389" s="312"/>
      <c r="AD389" s="312"/>
    </row>
    <row r="390" customFormat="false" ht="11.25" hidden="false" customHeight="false" outlineLevel="0" collapsed="false">
      <c r="C390" s="312"/>
      <c r="D390" s="312"/>
      <c r="E390" s="312"/>
      <c r="F390" s="312"/>
      <c r="G390" s="312"/>
      <c r="H390" s="312"/>
      <c r="I390" s="312"/>
      <c r="J390" s="312"/>
      <c r="K390" s="312"/>
      <c r="L390" s="312"/>
      <c r="M390" s="312"/>
      <c r="N390" s="312"/>
      <c r="O390" s="312"/>
      <c r="P390" s="312"/>
      <c r="Q390" s="312"/>
      <c r="R390" s="312"/>
      <c r="S390" s="312"/>
      <c r="T390" s="312"/>
      <c r="U390" s="312"/>
      <c r="V390" s="312"/>
      <c r="W390" s="312"/>
      <c r="X390" s="312"/>
      <c r="Y390" s="312"/>
      <c r="Z390" s="312"/>
      <c r="AA390" s="312"/>
      <c r="AB390" s="312"/>
      <c r="AC390" s="312"/>
      <c r="AD390" s="312"/>
    </row>
    <row r="391" customFormat="false" ht="11.25" hidden="false" customHeight="false" outlineLevel="0" collapsed="false">
      <c r="C391" s="312"/>
      <c r="D391" s="312"/>
      <c r="E391" s="312"/>
      <c r="F391" s="312"/>
      <c r="G391" s="312"/>
      <c r="H391" s="312"/>
      <c r="I391" s="312"/>
      <c r="J391" s="312"/>
      <c r="K391" s="312"/>
      <c r="L391" s="312"/>
      <c r="M391" s="312"/>
      <c r="N391" s="312"/>
      <c r="O391" s="312"/>
      <c r="P391" s="312"/>
      <c r="Q391" s="312"/>
      <c r="R391" s="312"/>
      <c r="S391" s="312"/>
      <c r="T391" s="312"/>
      <c r="U391" s="312"/>
      <c r="V391" s="312"/>
      <c r="W391" s="312"/>
      <c r="X391" s="312"/>
      <c r="Y391" s="312"/>
      <c r="Z391" s="312"/>
      <c r="AA391" s="312"/>
      <c r="AB391" s="312"/>
      <c r="AC391" s="312"/>
      <c r="AD391" s="312"/>
    </row>
    <row r="392" customFormat="false" ht="11.25" hidden="false" customHeight="false" outlineLevel="0" collapsed="false">
      <c r="C392" s="312"/>
      <c r="D392" s="312"/>
      <c r="E392" s="312"/>
      <c r="F392" s="312"/>
      <c r="G392" s="312"/>
      <c r="H392" s="312"/>
      <c r="I392" s="312"/>
      <c r="J392" s="312"/>
      <c r="K392" s="312"/>
      <c r="L392" s="312"/>
      <c r="M392" s="312"/>
      <c r="N392" s="312"/>
      <c r="O392" s="312"/>
      <c r="P392" s="312"/>
      <c r="Q392" s="312"/>
      <c r="R392" s="312"/>
      <c r="S392" s="312"/>
      <c r="T392" s="312"/>
      <c r="U392" s="312"/>
      <c r="V392" s="312"/>
      <c r="W392" s="312"/>
      <c r="X392" s="312"/>
      <c r="Y392" s="312"/>
      <c r="Z392" s="312"/>
      <c r="AA392" s="312"/>
      <c r="AB392" s="312"/>
      <c r="AC392" s="312"/>
      <c r="AD392" s="312"/>
    </row>
    <row r="393" customFormat="false" ht="11.25" hidden="false" customHeight="false" outlineLevel="0" collapsed="false">
      <c r="C393" s="312"/>
      <c r="D393" s="312"/>
      <c r="E393" s="312"/>
      <c r="F393" s="312"/>
      <c r="G393" s="312"/>
      <c r="H393" s="312"/>
      <c r="I393" s="312"/>
      <c r="J393" s="312"/>
      <c r="K393" s="312"/>
      <c r="L393" s="312"/>
      <c r="M393" s="312"/>
      <c r="N393" s="312"/>
      <c r="O393" s="312"/>
      <c r="P393" s="312"/>
      <c r="Q393" s="312"/>
      <c r="R393" s="312"/>
      <c r="S393" s="312"/>
      <c r="T393" s="312"/>
      <c r="U393" s="312"/>
      <c r="V393" s="312"/>
      <c r="W393" s="312"/>
      <c r="X393" s="312"/>
      <c r="Y393" s="312"/>
      <c r="Z393" s="312"/>
      <c r="AA393" s="312"/>
      <c r="AB393" s="312"/>
      <c r="AC393" s="312"/>
      <c r="AD393" s="312"/>
    </row>
    <row r="394" customFormat="false" ht="11.25" hidden="false" customHeight="false" outlineLevel="0" collapsed="false">
      <c r="C394" s="312"/>
      <c r="D394" s="312"/>
      <c r="E394" s="312"/>
      <c r="F394" s="312"/>
      <c r="G394" s="312"/>
      <c r="H394" s="312"/>
      <c r="I394" s="312"/>
      <c r="J394" s="312"/>
      <c r="K394" s="312"/>
      <c r="L394" s="312"/>
      <c r="M394" s="312"/>
      <c r="N394" s="312"/>
      <c r="O394" s="312"/>
      <c r="P394" s="312"/>
      <c r="Q394" s="312"/>
      <c r="R394" s="312"/>
      <c r="S394" s="312"/>
      <c r="T394" s="312"/>
      <c r="U394" s="312"/>
      <c r="V394" s="312"/>
      <c r="W394" s="312"/>
      <c r="X394" s="312"/>
      <c r="Y394" s="312"/>
      <c r="Z394" s="312"/>
      <c r="AA394" s="312"/>
      <c r="AB394" s="312"/>
      <c r="AC394" s="312"/>
      <c r="AD394" s="312"/>
    </row>
    <row r="395" customFormat="false" ht="11.25" hidden="false" customHeight="false" outlineLevel="0" collapsed="false">
      <c r="C395" s="312"/>
      <c r="D395" s="312"/>
      <c r="E395" s="312"/>
      <c r="F395" s="312"/>
      <c r="G395" s="312"/>
      <c r="H395" s="312"/>
      <c r="I395" s="312"/>
      <c r="J395" s="312"/>
      <c r="K395" s="312"/>
      <c r="L395" s="312"/>
      <c r="M395" s="312"/>
      <c r="N395" s="312"/>
      <c r="O395" s="312"/>
      <c r="P395" s="312"/>
      <c r="Q395" s="312"/>
      <c r="R395" s="312"/>
      <c r="S395" s="312"/>
      <c r="T395" s="312"/>
      <c r="U395" s="312"/>
      <c r="V395" s="312"/>
      <c r="W395" s="312"/>
      <c r="X395" s="312"/>
      <c r="Y395" s="312"/>
      <c r="Z395" s="312"/>
      <c r="AA395" s="312"/>
      <c r="AB395" s="312"/>
      <c r="AC395" s="312"/>
      <c r="AD395" s="312"/>
    </row>
    <row r="396" customFormat="false" ht="11.25" hidden="false" customHeight="false" outlineLevel="0" collapsed="false">
      <c r="C396" s="312"/>
      <c r="D396" s="312"/>
      <c r="E396" s="312"/>
      <c r="F396" s="312"/>
      <c r="G396" s="312"/>
      <c r="H396" s="312"/>
      <c r="I396" s="312"/>
      <c r="J396" s="312"/>
      <c r="K396" s="312"/>
      <c r="L396" s="312"/>
      <c r="M396" s="312"/>
      <c r="N396" s="312"/>
      <c r="O396" s="312"/>
      <c r="P396" s="312"/>
      <c r="Q396" s="312"/>
      <c r="R396" s="312"/>
      <c r="S396" s="312"/>
      <c r="T396" s="312"/>
      <c r="U396" s="312"/>
      <c r="V396" s="312"/>
      <c r="W396" s="312"/>
      <c r="X396" s="312"/>
      <c r="Y396" s="312"/>
      <c r="Z396" s="312"/>
      <c r="AA396" s="312"/>
      <c r="AB396" s="312"/>
      <c r="AC396" s="312"/>
      <c r="AD396" s="312"/>
    </row>
    <row r="397" customFormat="false" ht="11.25" hidden="false" customHeight="false" outlineLevel="0" collapsed="false">
      <c r="C397" s="312"/>
      <c r="D397" s="312"/>
      <c r="E397" s="312"/>
      <c r="F397" s="312"/>
      <c r="G397" s="312"/>
      <c r="H397" s="312"/>
      <c r="I397" s="312"/>
      <c r="J397" s="312"/>
      <c r="K397" s="312"/>
      <c r="L397" s="312"/>
      <c r="M397" s="312"/>
      <c r="N397" s="312"/>
      <c r="O397" s="312"/>
      <c r="P397" s="312"/>
      <c r="Q397" s="312"/>
      <c r="R397" s="312"/>
      <c r="S397" s="312"/>
      <c r="T397" s="312"/>
      <c r="U397" s="312"/>
      <c r="V397" s="312"/>
      <c r="W397" s="312"/>
      <c r="X397" s="312"/>
      <c r="Y397" s="312"/>
      <c r="Z397" s="312"/>
      <c r="AA397" s="312"/>
      <c r="AB397" s="312"/>
      <c r="AC397" s="312"/>
      <c r="AD397" s="312"/>
    </row>
    <row r="398" customFormat="false" ht="11.25" hidden="false" customHeight="false" outlineLevel="0" collapsed="false">
      <c r="C398" s="312"/>
      <c r="D398" s="312"/>
      <c r="E398" s="312"/>
      <c r="F398" s="312"/>
      <c r="G398" s="312"/>
      <c r="H398" s="312"/>
      <c r="I398" s="312"/>
      <c r="J398" s="312"/>
      <c r="K398" s="312"/>
      <c r="L398" s="312"/>
      <c r="M398" s="312"/>
      <c r="N398" s="312"/>
      <c r="O398" s="312"/>
      <c r="P398" s="312"/>
      <c r="Q398" s="312"/>
      <c r="R398" s="312"/>
      <c r="S398" s="312"/>
      <c r="T398" s="312"/>
      <c r="U398" s="312"/>
      <c r="V398" s="312"/>
      <c r="W398" s="312"/>
      <c r="X398" s="312"/>
      <c r="Y398" s="312"/>
      <c r="Z398" s="312"/>
      <c r="AA398" s="312"/>
      <c r="AB398" s="312"/>
      <c r="AC398" s="312"/>
      <c r="AD398" s="312"/>
    </row>
    <row r="399" customFormat="false" ht="11.25" hidden="false" customHeight="false" outlineLevel="0" collapsed="false">
      <c r="C399" s="312"/>
      <c r="D399" s="312"/>
      <c r="E399" s="312"/>
      <c r="F399" s="312"/>
      <c r="G399" s="312"/>
      <c r="H399" s="312"/>
      <c r="I399" s="312"/>
      <c r="J399" s="312"/>
      <c r="K399" s="312"/>
      <c r="L399" s="312"/>
      <c r="M399" s="312"/>
      <c r="N399" s="312"/>
      <c r="O399" s="312"/>
      <c r="P399" s="312"/>
      <c r="Q399" s="312"/>
      <c r="R399" s="312"/>
      <c r="S399" s="312"/>
      <c r="T399" s="312"/>
      <c r="U399" s="312"/>
      <c r="V399" s="312"/>
      <c r="W399" s="312"/>
      <c r="X399" s="312"/>
      <c r="Y399" s="312"/>
      <c r="Z399" s="312"/>
      <c r="AA399" s="312"/>
      <c r="AB399" s="312"/>
      <c r="AC399" s="312"/>
      <c r="AD399" s="312"/>
    </row>
    <row r="400" customFormat="false" ht="11.25" hidden="false" customHeight="false" outlineLevel="0" collapsed="false">
      <c r="C400" s="312"/>
      <c r="D400" s="312"/>
      <c r="E400" s="312"/>
      <c r="F400" s="312"/>
      <c r="G400" s="312"/>
      <c r="H400" s="312"/>
      <c r="I400" s="312"/>
      <c r="J400" s="312"/>
      <c r="K400" s="312"/>
      <c r="L400" s="312"/>
      <c r="M400" s="312"/>
      <c r="N400" s="312"/>
      <c r="O400" s="312"/>
      <c r="P400" s="312"/>
      <c r="Q400" s="312"/>
      <c r="R400" s="312"/>
      <c r="S400" s="312"/>
      <c r="T400" s="312"/>
      <c r="U400" s="312"/>
      <c r="V400" s="312"/>
      <c r="W400" s="312"/>
      <c r="X400" s="312"/>
      <c r="Y400" s="312"/>
      <c r="Z400" s="312"/>
      <c r="AA400" s="312"/>
      <c r="AB400" s="312"/>
      <c r="AC400" s="312"/>
      <c r="AD400" s="312"/>
    </row>
    <row r="401" customFormat="false" ht="11.25" hidden="false" customHeight="false" outlineLevel="0" collapsed="false">
      <c r="C401" s="312"/>
      <c r="D401" s="312"/>
      <c r="E401" s="312"/>
      <c r="F401" s="312"/>
      <c r="G401" s="312"/>
      <c r="H401" s="312"/>
      <c r="I401" s="312"/>
      <c r="J401" s="312"/>
      <c r="K401" s="312"/>
      <c r="L401" s="312"/>
      <c r="M401" s="312"/>
      <c r="N401" s="312"/>
      <c r="O401" s="312"/>
      <c r="P401" s="312"/>
      <c r="Q401" s="312"/>
      <c r="R401" s="312"/>
      <c r="S401" s="312"/>
      <c r="T401" s="312"/>
      <c r="U401" s="312"/>
      <c r="V401" s="312"/>
      <c r="W401" s="312"/>
      <c r="X401" s="312"/>
      <c r="Y401" s="312"/>
      <c r="Z401" s="312"/>
      <c r="AA401" s="312"/>
      <c r="AB401" s="312"/>
      <c r="AC401" s="312"/>
      <c r="AD401" s="312"/>
    </row>
    <row r="402" customFormat="false" ht="11.25" hidden="false" customHeight="false" outlineLevel="0" collapsed="false">
      <c r="C402" s="312"/>
      <c r="D402" s="312"/>
      <c r="E402" s="312"/>
      <c r="F402" s="312"/>
      <c r="G402" s="312"/>
      <c r="H402" s="312"/>
      <c r="I402" s="312"/>
      <c r="J402" s="312"/>
      <c r="K402" s="312"/>
      <c r="L402" s="312"/>
      <c r="M402" s="312"/>
      <c r="N402" s="312"/>
      <c r="O402" s="312"/>
      <c r="P402" s="312"/>
      <c r="Q402" s="312"/>
      <c r="R402" s="312"/>
      <c r="S402" s="312"/>
      <c r="T402" s="312"/>
      <c r="U402" s="312"/>
      <c r="V402" s="312"/>
      <c r="W402" s="312"/>
      <c r="X402" s="312"/>
      <c r="Y402" s="312"/>
      <c r="Z402" s="312"/>
      <c r="AA402" s="312"/>
      <c r="AB402" s="312"/>
      <c r="AC402" s="312"/>
      <c r="AD402" s="312"/>
    </row>
    <row r="403" customFormat="false" ht="11.25" hidden="false" customHeight="false" outlineLevel="0" collapsed="false">
      <c r="C403" s="312"/>
      <c r="D403" s="312"/>
      <c r="E403" s="312"/>
      <c r="F403" s="312"/>
      <c r="G403" s="312"/>
      <c r="H403" s="312"/>
      <c r="I403" s="312"/>
      <c r="J403" s="312"/>
      <c r="K403" s="312"/>
      <c r="L403" s="312"/>
      <c r="M403" s="312"/>
      <c r="N403" s="312"/>
      <c r="O403" s="312"/>
      <c r="P403" s="312"/>
      <c r="Q403" s="312"/>
      <c r="R403" s="312"/>
      <c r="S403" s="312"/>
      <c r="T403" s="312"/>
      <c r="U403" s="312"/>
      <c r="V403" s="312"/>
      <c r="W403" s="312"/>
      <c r="X403" s="312"/>
      <c r="Y403" s="312"/>
      <c r="Z403" s="312"/>
      <c r="AA403" s="312"/>
      <c r="AB403" s="312"/>
      <c r="AC403" s="312"/>
      <c r="AD403" s="312"/>
    </row>
    <row r="404" customFormat="false" ht="11.25" hidden="false" customHeight="false" outlineLevel="0" collapsed="false">
      <c r="C404" s="312"/>
      <c r="D404" s="312"/>
      <c r="E404" s="312"/>
      <c r="F404" s="312"/>
      <c r="G404" s="312"/>
      <c r="H404" s="312"/>
      <c r="I404" s="312"/>
      <c r="J404" s="312"/>
      <c r="K404" s="312"/>
      <c r="L404" s="312"/>
      <c r="M404" s="312"/>
      <c r="N404" s="312"/>
      <c r="O404" s="312"/>
      <c r="P404" s="312"/>
      <c r="Q404" s="312"/>
      <c r="R404" s="312"/>
      <c r="S404" s="312"/>
      <c r="T404" s="312"/>
      <c r="U404" s="312"/>
      <c r="V404" s="312"/>
      <c r="W404" s="312"/>
      <c r="X404" s="312"/>
      <c r="Y404" s="312"/>
      <c r="Z404" s="312"/>
      <c r="AA404" s="312"/>
      <c r="AB404" s="312"/>
      <c r="AC404" s="312"/>
      <c r="AD404" s="312"/>
    </row>
    <row r="405" customFormat="false" ht="11.25" hidden="false" customHeight="false" outlineLevel="0" collapsed="false">
      <c r="C405" s="312"/>
      <c r="D405" s="312"/>
      <c r="E405" s="312"/>
      <c r="F405" s="312"/>
      <c r="G405" s="312"/>
      <c r="H405" s="312"/>
      <c r="I405" s="312"/>
      <c r="J405" s="312"/>
      <c r="K405" s="312"/>
      <c r="L405" s="312"/>
      <c r="M405" s="312"/>
      <c r="N405" s="312"/>
      <c r="O405" s="312"/>
      <c r="P405" s="312"/>
      <c r="Q405" s="312"/>
      <c r="R405" s="312"/>
      <c r="S405" s="312"/>
      <c r="T405" s="312"/>
      <c r="U405" s="312"/>
      <c r="V405" s="312"/>
      <c r="W405" s="312"/>
      <c r="X405" s="312"/>
      <c r="Y405" s="312"/>
      <c r="Z405" s="312"/>
      <c r="AA405" s="312"/>
      <c r="AB405" s="312"/>
      <c r="AC405" s="312"/>
      <c r="AD405" s="312"/>
    </row>
    <row r="406" customFormat="false" ht="11.25" hidden="false" customHeight="false" outlineLevel="0" collapsed="false">
      <c r="C406" s="312"/>
      <c r="D406" s="312"/>
      <c r="E406" s="312"/>
      <c r="F406" s="312"/>
      <c r="G406" s="312"/>
      <c r="H406" s="312"/>
      <c r="I406" s="312"/>
      <c r="J406" s="312"/>
      <c r="K406" s="312"/>
      <c r="L406" s="312"/>
      <c r="M406" s="312"/>
      <c r="N406" s="312"/>
      <c r="O406" s="312"/>
      <c r="P406" s="312"/>
      <c r="Q406" s="312"/>
      <c r="R406" s="312"/>
      <c r="S406" s="312"/>
      <c r="T406" s="312"/>
      <c r="U406" s="312"/>
      <c r="V406" s="312"/>
      <c r="W406" s="312"/>
      <c r="X406" s="312"/>
      <c r="Y406" s="312"/>
      <c r="Z406" s="312"/>
      <c r="AA406" s="312"/>
      <c r="AB406" s="312"/>
      <c r="AC406" s="312"/>
      <c r="AD406" s="312"/>
    </row>
    <row r="407" customFormat="false" ht="11.25" hidden="false" customHeight="false" outlineLevel="0" collapsed="false">
      <c r="C407" s="312"/>
      <c r="D407" s="312"/>
      <c r="E407" s="312"/>
      <c r="F407" s="312"/>
      <c r="G407" s="312"/>
      <c r="H407" s="312"/>
      <c r="I407" s="312"/>
      <c r="J407" s="312"/>
      <c r="K407" s="312"/>
      <c r="L407" s="312"/>
      <c r="M407" s="312"/>
      <c r="N407" s="312"/>
      <c r="O407" s="312"/>
      <c r="P407" s="312"/>
      <c r="Q407" s="312"/>
      <c r="R407" s="312"/>
      <c r="S407" s="312"/>
      <c r="T407" s="312"/>
      <c r="U407" s="312"/>
      <c r="V407" s="312"/>
      <c r="W407" s="312"/>
      <c r="X407" s="312"/>
      <c r="Y407" s="312"/>
      <c r="Z407" s="312"/>
      <c r="AA407" s="312"/>
      <c r="AB407" s="312"/>
      <c r="AC407" s="312"/>
      <c r="AD407" s="312"/>
    </row>
    <row r="408" customFormat="false" ht="11.25" hidden="false" customHeight="false" outlineLevel="0" collapsed="false">
      <c r="C408" s="312"/>
      <c r="D408" s="312"/>
      <c r="E408" s="312"/>
      <c r="F408" s="312"/>
      <c r="G408" s="312"/>
      <c r="H408" s="312"/>
      <c r="I408" s="312"/>
      <c r="J408" s="312"/>
      <c r="K408" s="312"/>
      <c r="L408" s="312"/>
      <c r="M408" s="312"/>
      <c r="N408" s="312"/>
      <c r="O408" s="312"/>
      <c r="P408" s="312"/>
      <c r="Q408" s="312"/>
      <c r="R408" s="312"/>
      <c r="S408" s="312"/>
      <c r="T408" s="312"/>
      <c r="U408" s="312"/>
      <c r="V408" s="312"/>
      <c r="W408" s="312"/>
      <c r="X408" s="312"/>
      <c r="Y408" s="312"/>
      <c r="Z408" s="312"/>
      <c r="AA408" s="312"/>
      <c r="AB408" s="312"/>
      <c r="AC408" s="312"/>
      <c r="AD408" s="312"/>
    </row>
    <row r="409" customFormat="false" ht="11.25" hidden="false" customHeight="false" outlineLevel="0" collapsed="false">
      <c r="C409" s="312"/>
      <c r="D409" s="312"/>
      <c r="E409" s="312"/>
      <c r="F409" s="312"/>
      <c r="G409" s="312"/>
      <c r="H409" s="312"/>
      <c r="I409" s="312"/>
      <c r="J409" s="312"/>
      <c r="K409" s="312"/>
      <c r="L409" s="312"/>
      <c r="M409" s="312"/>
      <c r="N409" s="312"/>
      <c r="O409" s="312"/>
      <c r="P409" s="312"/>
      <c r="Q409" s="312"/>
      <c r="R409" s="312"/>
      <c r="S409" s="312"/>
      <c r="T409" s="312"/>
      <c r="U409" s="312"/>
      <c r="V409" s="312"/>
      <c r="W409" s="312"/>
      <c r="X409" s="312"/>
      <c r="Y409" s="312"/>
      <c r="Z409" s="312"/>
      <c r="AA409" s="312"/>
      <c r="AB409" s="312"/>
      <c r="AC409" s="312"/>
      <c r="AD409" s="312"/>
    </row>
    <row r="410" customFormat="false" ht="11.25" hidden="false" customHeight="false" outlineLevel="0" collapsed="false">
      <c r="C410" s="312"/>
      <c r="D410" s="312"/>
      <c r="E410" s="312"/>
      <c r="F410" s="312"/>
      <c r="G410" s="312"/>
      <c r="H410" s="312"/>
      <c r="I410" s="312"/>
      <c r="J410" s="312"/>
      <c r="K410" s="312"/>
      <c r="L410" s="312"/>
      <c r="M410" s="312"/>
      <c r="N410" s="312"/>
      <c r="O410" s="312"/>
      <c r="P410" s="312"/>
      <c r="Q410" s="312"/>
      <c r="R410" s="312"/>
      <c r="S410" s="312"/>
      <c r="T410" s="312"/>
      <c r="U410" s="312"/>
      <c r="V410" s="312"/>
      <c r="W410" s="312"/>
      <c r="X410" s="312"/>
      <c r="Y410" s="312"/>
      <c r="Z410" s="312"/>
      <c r="AA410" s="312"/>
      <c r="AB410" s="312"/>
      <c r="AC410" s="312"/>
      <c r="AD410" s="312"/>
    </row>
    <row r="411" customFormat="false" ht="11.25" hidden="false" customHeight="false" outlineLevel="0" collapsed="false">
      <c r="C411" s="312"/>
      <c r="D411" s="312"/>
      <c r="E411" s="312"/>
      <c r="F411" s="312"/>
      <c r="G411" s="312"/>
      <c r="H411" s="312"/>
      <c r="I411" s="312"/>
      <c r="J411" s="312"/>
      <c r="K411" s="312"/>
      <c r="L411" s="312"/>
      <c r="M411" s="312"/>
      <c r="N411" s="312"/>
      <c r="O411" s="312"/>
      <c r="P411" s="312"/>
      <c r="Q411" s="312"/>
      <c r="R411" s="312"/>
      <c r="S411" s="312"/>
      <c r="T411" s="312"/>
      <c r="U411" s="312"/>
      <c r="V411" s="312"/>
      <c r="W411" s="312"/>
      <c r="X411" s="312"/>
      <c r="Y411" s="312"/>
      <c r="Z411" s="312"/>
      <c r="AA411" s="312"/>
      <c r="AB411" s="312"/>
      <c r="AC411" s="312"/>
      <c r="AD411" s="312"/>
    </row>
    <row r="412" customFormat="false" ht="11.25" hidden="false" customHeight="false" outlineLevel="0" collapsed="false">
      <c r="C412" s="312"/>
      <c r="D412" s="312"/>
      <c r="E412" s="312"/>
      <c r="F412" s="312"/>
      <c r="G412" s="312"/>
      <c r="H412" s="312"/>
      <c r="I412" s="312"/>
      <c r="J412" s="312"/>
      <c r="K412" s="312"/>
      <c r="L412" s="312"/>
      <c r="M412" s="312"/>
      <c r="N412" s="312"/>
      <c r="O412" s="312"/>
      <c r="P412" s="312"/>
      <c r="Q412" s="312"/>
      <c r="R412" s="312"/>
      <c r="S412" s="312"/>
      <c r="T412" s="312"/>
      <c r="U412" s="312"/>
      <c r="V412" s="312"/>
      <c r="W412" s="312"/>
      <c r="X412" s="312"/>
      <c r="Y412" s="312"/>
      <c r="Z412" s="312"/>
      <c r="AA412" s="312"/>
      <c r="AB412" s="312"/>
      <c r="AC412" s="312"/>
      <c r="AD412" s="312"/>
    </row>
    <row r="413" customFormat="false" ht="11.25" hidden="false" customHeight="false" outlineLevel="0" collapsed="false">
      <c r="C413" s="312"/>
      <c r="D413" s="312"/>
      <c r="E413" s="312"/>
      <c r="F413" s="312"/>
      <c r="G413" s="312"/>
      <c r="H413" s="312"/>
      <c r="I413" s="312"/>
      <c r="J413" s="312"/>
      <c r="K413" s="312"/>
      <c r="L413" s="312"/>
      <c r="M413" s="312"/>
      <c r="N413" s="312"/>
      <c r="O413" s="312"/>
      <c r="P413" s="312"/>
      <c r="Q413" s="312"/>
      <c r="R413" s="312"/>
      <c r="S413" s="312"/>
      <c r="T413" s="312"/>
      <c r="U413" s="312"/>
      <c r="V413" s="312"/>
      <c r="W413" s="312"/>
      <c r="X413" s="312"/>
      <c r="Y413" s="312"/>
      <c r="Z413" s="312"/>
      <c r="AA413" s="312"/>
      <c r="AB413" s="312"/>
      <c r="AC413" s="312"/>
      <c r="AD413" s="312"/>
    </row>
    <row r="414" customFormat="false" ht="11.25" hidden="false" customHeight="false" outlineLevel="0" collapsed="false">
      <c r="C414" s="312"/>
      <c r="D414" s="312"/>
      <c r="E414" s="312"/>
      <c r="F414" s="312"/>
      <c r="G414" s="312"/>
      <c r="H414" s="312"/>
      <c r="I414" s="312"/>
      <c r="J414" s="312"/>
      <c r="K414" s="312"/>
      <c r="L414" s="312"/>
      <c r="M414" s="312"/>
      <c r="N414" s="312"/>
      <c r="O414" s="312"/>
      <c r="P414" s="312"/>
      <c r="Q414" s="312"/>
      <c r="R414" s="312"/>
      <c r="S414" s="312"/>
      <c r="T414" s="312"/>
      <c r="U414" s="312"/>
      <c r="V414" s="312"/>
      <c r="W414" s="312"/>
      <c r="X414" s="312"/>
      <c r="Y414" s="312"/>
      <c r="Z414" s="312"/>
      <c r="AA414" s="312"/>
      <c r="AB414" s="312"/>
      <c r="AC414" s="312"/>
      <c r="AD414" s="312"/>
    </row>
    <row r="415" customFormat="false" ht="11.25" hidden="false" customHeight="false" outlineLevel="0" collapsed="false">
      <c r="C415" s="312"/>
      <c r="D415" s="312"/>
      <c r="E415" s="312"/>
      <c r="F415" s="31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312"/>
      <c r="T415" s="312"/>
      <c r="U415" s="312"/>
      <c r="V415" s="312"/>
      <c r="W415" s="312"/>
      <c r="X415" s="312"/>
      <c r="Y415" s="312"/>
      <c r="Z415" s="312"/>
      <c r="AA415" s="312"/>
      <c r="AB415" s="312"/>
      <c r="AC415" s="312"/>
      <c r="AD415" s="312"/>
    </row>
    <row r="416" customFormat="false" ht="11.25" hidden="false" customHeight="false" outlineLevel="0" collapsed="false">
      <c r="C416" s="312"/>
      <c r="D416" s="312"/>
      <c r="E416" s="312"/>
      <c r="F416" s="312"/>
      <c r="G416" s="312"/>
      <c r="H416" s="312"/>
      <c r="I416" s="312"/>
      <c r="J416" s="312"/>
      <c r="K416" s="312"/>
      <c r="L416" s="312"/>
      <c r="M416" s="312"/>
      <c r="N416" s="312"/>
      <c r="O416" s="312"/>
      <c r="P416" s="312"/>
      <c r="Q416" s="312"/>
      <c r="R416" s="312"/>
      <c r="S416" s="312"/>
      <c r="T416" s="312"/>
      <c r="U416" s="312"/>
      <c r="V416" s="312"/>
      <c r="W416" s="312"/>
      <c r="X416" s="312"/>
      <c r="Y416" s="312"/>
      <c r="Z416" s="312"/>
      <c r="AA416" s="312"/>
      <c r="AB416" s="312"/>
      <c r="AC416" s="312"/>
      <c r="AD416" s="312"/>
    </row>
    <row r="417" customFormat="false" ht="11.25" hidden="false" customHeight="false" outlineLevel="0" collapsed="false">
      <c r="C417" s="312"/>
      <c r="D417" s="312"/>
      <c r="E417" s="312"/>
      <c r="F417" s="312"/>
      <c r="G417" s="312"/>
      <c r="H417" s="312"/>
      <c r="I417" s="312"/>
      <c r="J417" s="312"/>
      <c r="K417" s="312"/>
      <c r="L417" s="312"/>
      <c r="M417" s="312"/>
      <c r="N417" s="312"/>
      <c r="O417" s="312"/>
      <c r="P417" s="312"/>
      <c r="Q417" s="312"/>
      <c r="R417" s="312"/>
      <c r="S417" s="312"/>
      <c r="T417" s="312"/>
      <c r="U417" s="312"/>
      <c r="V417" s="312"/>
      <c r="W417" s="312"/>
      <c r="X417" s="312"/>
      <c r="Y417" s="312"/>
      <c r="Z417" s="312"/>
      <c r="AA417" s="312"/>
      <c r="AB417" s="312"/>
      <c r="AC417" s="312"/>
      <c r="AD417" s="312"/>
    </row>
    <row r="418" customFormat="false" ht="11.25" hidden="false" customHeight="false" outlineLevel="0" collapsed="false">
      <c r="C418" s="312"/>
      <c r="D418" s="312"/>
      <c r="E418" s="312"/>
      <c r="F418" s="312"/>
      <c r="G418" s="312"/>
      <c r="H418" s="312"/>
      <c r="I418" s="312"/>
      <c r="J418" s="312"/>
      <c r="K418" s="312"/>
      <c r="L418" s="312"/>
      <c r="M418" s="312"/>
      <c r="N418" s="312"/>
      <c r="O418" s="312"/>
      <c r="P418" s="312"/>
      <c r="Q418" s="312"/>
      <c r="R418" s="312"/>
      <c r="S418" s="312"/>
      <c r="T418" s="312"/>
      <c r="U418" s="312"/>
      <c r="V418" s="312"/>
      <c r="W418" s="312"/>
      <c r="X418" s="312"/>
      <c r="Y418" s="312"/>
      <c r="Z418" s="312"/>
      <c r="AA418" s="312"/>
      <c r="AB418" s="312"/>
      <c r="AC418" s="312"/>
      <c r="AD418" s="312"/>
    </row>
    <row r="419" customFormat="false" ht="11.25" hidden="false" customHeight="false" outlineLevel="0" collapsed="false">
      <c r="C419" s="312"/>
      <c r="D419" s="312"/>
      <c r="E419" s="312"/>
      <c r="F419" s="312"/>
      <c r="G419" s="312"/>
      <c r="H419" s="312"/>
      <c r="I419" s="312"/>
      <c r="J419" s="312"/>
      <c r="K419" s="312"/>
      <c r="L419" s="312"/>
      <c r="M419" s="312"/>
      <c r="N419" s="312"/>
      <c r="O419" s="312"/>
      <c r="P419" s="312"/>
      <c r="Q419" s="312"/>
      <c r="R419" s="312"/>
      <c r="S419" s="312"/>
      <c r="T419" s="312"/>
      <c r="U419" s="312"/>
      <c r="V419" s="312"/>
      <c r="W419" s="312"/>
      <c r="X419" s="312"/>
      <c r="Y419" s="312"/>
      <c r="Z419" s="312"/>
      <c r="AA419" s="312"/>
      <c r="AB419" s="312"/>
      <c r="AC419" s="312"/>
      <c r="AD419" s="312"/>
    </row>
    <row r="420" customFormat="false" ht="11.25" hidden="false" customHeight="false" outlineLevel="0" collapsed="false">
      <c r="C420" s="312"/>
      <c r="D420" s="312"/>
      <c r="E420" s="312"/>
      <c r="F420" s="312"/>
      <c r="G420" s="312"/>
      <c r="H420" s="312"/>
      <c r="I420" s="312"/>
      <c r="J420" s="312"/>
      <c r="K420" s="312"/>
      <c r="L420" s="312"/>
      <c r="M420" s="312"/>
      <c r="N420" s="312"/>
      <c r="O420" s="312"/>
      <c r="P420" s="312"/>
      <c r="Q420" s="312"/>
      <c r="R420" s="312"/>
      <c r="S420" s="312"/>
      <c r="T420" s="312"/>
      <c r="U420" s="312"/>
      <c r="V420" s="312"/>
      <c r="W420" s="312"/>
      <c r="X420" s="312"/>
      <c r="Y420" s="312"/>
      <c r="Z420" s="312"/>
      <c r="AA420" s="312"/>
      <c r="AB420" s="312"/>
      <c r="AC420" s="312"/>
      <c r="AD420" s="312"/>
    </row>
    <row r="421" customFormat="false" ht="11.25" hidden="false" customHeight="false" outlineLevel="0" collapsed="false">
      <c r="C421" s="312"/>
      <c r="D421" s="312"/>
      <c r="E421" s="312"/>
      <c r="F421" s="312"/>
      <c r="G421" s="312"/>
      <c r="H421" s="312"/>
      <c r="I421" s="312"/>
      <c r="J421" s="312"/>
      <c r="K421" s="312"/>
      <c r="L421" s="312"/>
      <c r="M421" s="312"/>
      <c r="N421" s="312"/>
      <c r="O421" s="312"/>
      <c r="P421" s="312"/>
      <c r="Q421" s="312"/>
      <c r="R421" s="312"/>
      <c r="S421" s="312"/>
      <c r="T421" s="312"/>
      <c r="U421" s="312"/>
      <c r="V421" s="312"/>
      <c r="W421" s="312"/>
      <c r="X421" s="312"/>
      <c r="Y421" s="312"/>
      <c r="Z421" s="312"/>
      <c r="AA421" s="312"/>
      <c r="AB421" s="312"/>
      <c r="AC421" s="312"/>
      <c r="AD421" s="312"/>
    </row>
    <row r="422" customFormat="false" ht="11.25" hidden="false" customHeight="false" outlineLevel="0" collapsed="false">
      <c r="C422" s="312"/>
      <c r="D422" s="312"/>
      <c r="E422" s="312"/>
      <c r="F422" s="312"/>
      <c r="G422" s="312"/>
      <c r="H422" s="312"/>
      <c r="I422" s="312"/>
      <c r="J422" s="312"/>
      <c r="K422" s="312"/>
      <c r="L422" s="312"/>
      <c r="M422" s="312"/>
      <c r="N422" s="312"/>
      <c r="O422" s="312"/>
      <c r="P422" s="312"/>
      <c r="Q422" s="312"/>
      <c r="R422" s="312"/>
      <c r="S422" s="312"/>
      <c r="T422" s="312"/>
      <c r="U422" s="312"/>
      <c r="V422" s="312"/>
      <c r="W422" s="312"/>
      <c r="X422" s="312"/>
      <c r="Y422" s="312"/>
      <c r="Z422" s="312"/>
      <c r="AA422" s="312"/>
      <c r="AB422" s="312"/>
      <c r="AC422" s="312"/>
      <c r="AD422" s="312"/>
    </row>
    <row r="423" customFormat="false" ht="11.25" hidden="false" customHeight="false" outlineLevel="0" collapsed="false">
      <c r="C423" s="312"/>
      <c r="D423" s="312"/>
      <c r="E423" s="312"/>
      <c r="F423" s="312"/>
      <c r="G423" s="312"/>
      <c r="H423" s="312"/>
      <c r="I423" s="312"/>
      <c r="J423" s="312"/>
      <c r="K423" s="312"/>
      <c r="L423" s="312"/>
      <c r="M423" s="312"/>
      <c r="N423" s="312"/>
      <c r="O423" s="312"/>
      <c r="P423" s="312"/>
      <c r="Q423" s="312"/>
      <c r="R423" s="312"/>
      <c r="S423" s="312"/>
      <c r="T423" s="312"/>
      <c r="U423" s="312"/>
      <c r="V423" s="312"/>
      <c r="W423" s="312"/>
      <c r="X423" s="312"/>
      <c r="Y423" s="312"/>
      <c r="Z423" s="312"/>
      <c r="AA423" s="312"/>
      <c r="AB423" s="312"/>
      <c r="AC423" s="312"/>
      <c r="AD423" s="312"/>
    </row>
    <row r="424" customFormat="false" ht="11.25" hidden="false" customHeight="false" outlineLevel="0" collapsed="false">
      <c r="C424" s="312"/>
      <c r="D424" s="312"/>
      <c r="E424" s="312"/>
      <c r="F424" s="312"/>
      <c r="G424" s="312"/>
      <c r="H424" s="312"/>
      <c r="I424" s="312"/>
      <c r="J424" s="312"/>
      <c r="K424" s="312"/>
      <c r="L424" s="312"/>
      <c r="M424" s="312"/>
      <c r="N424" s="312"/>
      <c r="O424" s="312"/>
      <c r="P424" s="312"/>
      <c r="Q424" s="312"/>
      <c r="R424" s="312"/>
      <c r="S424" s="312"/>
      <c r="T424" s="312"/>
      <c r="U424" s="312"/>
      <c r="V424" s="312"/>
      <c r="W424" s="312"/>
      <c r="X424" s="312"/>
      <c r="Y424" s="312"/>
      <c r="Z424" s="312"/>
      <c r="AA424" s="312"/>
      <c r="AB424" s="312"/>
      <c r="AC424" s="312"/>
      <c r="AD424" s="312"/>
    </row>
    <row r="425" customFormat="false" ht="11.25" hidden="false" customHeight="false" outlineLevel="0" collapsed="false">
      <c r="C425" s="312"/>
      <c r="D425" s="312"/>
      <c r="E425" s="312"/>
      <c r="F425" s="312"/>
      <c r="G425" s="312"/>
      <c r="H425" s="312"/>
      <c r="I425" s="312"/>
      <c r="J425" s="312"/>
      <c r="K425" s="312"/>
      <c r="L425" s="312"/>
      <c r="M425" s="312"/>
      <c r="N425" s="312"/>
      <c r="O425" s="312"/>
      <c r="P425" s="312"/>
      <c r="Q425" s="312"/>
      <c r="R425" s="312"/>
      <c r="S425" s="312"/>
      <c r="T425" s="312"/>
      <c r="U425" s="312"/>
      <c r="V425" s="312"/>
      <c r="W425" s="312"/>
      <c r="X425" s="312"/>
      <c r="Y425" s="312"/>
      <c r="Z425" s="312"/>
      <c r="AA425" s="312"/>
      <c r="AB425" s="312"/>
      <c r="AC425" s="312"/>
      <c r="AD425" s="312"/>
    </row>
    <row r="426" customFormat="false" ht="11.25" hidden="false" customHeight="false" outlineLevel="0" collapsed="false">
      <c r="C426" s="312"/>
      <c r="D426" s="312"/>
      <c r="E426" s="312"/>
      <c r="F426" s="312"/>
      <c r="G426" s="312"/>
      <c r="H426" s="312"/>
      <c r="I426" s="312"/>
      <c r="J426" s="312"/>
      <c r="K426" s="312"/>
      <c r="L426" s="312"/>
      <c r="M426" s="312"/>
      <c r="N426" s="312"/>
      <c r="O426" s="312"/>
      <c r="P426" s="312"/>
      <c r="Q426" s="312"/>
      <c r="R426" s="312"/>
      <c r="S426" s="312"/>
      <c r="T426" s="312"/>
      <c r="U426" s="312"/>
      <c r="V426" s="312"/>
      <c r="W426" s="312"/>
      <c r="X426" s="312"/>
      <c r="Y426" s="312"/>
      <c r="Z426" s="312"/>
      <c r="AA426" s="312"/>
      <c r="AB426" s="312"/>
      <c r="AC426" s="312"/>
      <c r="AD426" s="312"/>
    </row>
    <row r="427" customFormat="false" ht="11.25" hidden="false" customHeight="false" outlineLevel="0" collapsed="false">
      <c r="C427" s="312"/>
      <c r="D427" s="312"/>
      <c r="E427" s="312"/>
      <c r="F427" s="312"/>
      <c r="G427" s="312"/>
      <c r="H427" s="312"/>
      <c r="I427" s="312"/>
      <c r="J427" s="312"/>
      <c r="K427" s="312"/>
      <c r="L427" s="312"/>
      <c r="M427" s="312"/>
      <c r="N427" s="312"/>
      <c r="O427" s="312"/>
      <c r="P427" s="312"/>
      <c r="Q427" s="312"/>
      <c r="R427" s="312"/>
      <c r="S427" s="312"/>
      <c r="T427" s="312"/>
      <c r="U427" s="312"/>
      <c r="V427" s="312"/>
      <c r="W427" s="312"/>
      <c r="X427" s="312"/>
      <c r="Y427" s="312"/>
      <c r="Z427" s="312"/>
      <c r="AA427" s="312"/>
      <c r="AB427" s="312"/>
      <c r="AC427" s="312"/>
      <c r="AD427" s="312"/>
    </row>
    <row r="428" customFormat="false" ht="11.25" hidden="false" customHeight="false" outlineLevel="0" collapsed="false">
      <c r="C428" s="312"/>
      <c r="D428" s="312"/>
      <c r="E428" s="312"/>
      <c r="F428" s="312"/>
      <c r="G428" s="312"/>
      <c r="H428" s="312"/>
      <c r="I428" s="312"/>
      <c r="J428" s="312"/>
      <c r="K428" s="312"/>
      <c r="L428" s="312"/>
      <c r="M428" s="312"/>
      <c r="N428" s="312"/>
      <c r="O428" s="312"/>
      <c r="P428" s="312"/>
      <c r="Q428" s="312"/>
      <c r="R428" s="312"/>
      <c r="S428" s="312"/>
      <c r="T428" s="312"/>
      <c r="U428" s="312"/>
      <c r="V428" s="312"/>
      <c r="W428" s="312"/>
      <c r="X428" s="312"/>
      <c r="Y428" s="312"/>
      <c r="Z428" s="312"/>
      <c r="AA428" s="312"/>
      <c r="AB428" s="312"/>
      <c r="AC428" s="312"/>
      <c r="AD428" s="312"/>
    </row>
    <row r="429" customFormat="false" ht="11.25" hidden="false" customHeight="false" outlineLevel="0" collapsed="false">
      <c r="C429" s="312"/>
      <c r="D429" s="312"/>
      <c r="E429" s="312"/>
      <c r="F429" s="312"/>
      <c r="G429" s="312"/>
      <c r="H429" s="312"/>
      <c r="I429" s="312"/>
      <c r="J429" s="312"/>
      <c r="K429" s="312"/>
      <c r="L429" s="312"/>
      <c r="M429" s="312"/>
      <c r="N429" s="312"/>
      <c r="O429" s="312"/>
      <c r="P429" s="312"/>
      <c r="Q429" s="312"/>
      <c r="R429" s="312"/>
      <c r="S429" s="312"/>
      <c r="T429" s="312"/>
      <c r="U429" s="312"/>
      <c r="V429" s="312"/>
      <c r="W429" s="312"/>
      <c r="X429" s="312"/>
      <c r="Y429" s="312"/>
      <c r="Z429" s="312"/>
      <c r="AA429" s="312"/>
      <c r="AB429" s="312"/>
      <c r="AC429" s="312"/>
      <c r="AD429" s="312"/>
    </row>
    <row r="430" customFormat="false" ht="11.25" hidden="false" customHeight="false" outlineLevel="0" collapsed="false">
      <c r="C430" s="312"/>
      <c r="D430" s="312"/>
      <c r="E430" s="312"/>
      <c r="F430" s="312"/>
      <c r="G430" s="312"/>
      <c r="H430" s="312"/>
      <c r="I430" s="312"/>
      <c r="J430" s="312"/>
      <c r="K430" s="312"/>
      <c r="L430" s="312"/>
      <c r="M430" s="312"/>
      <c r="N430" s="312"/>
      <c r="O430" s="312"/>
      <c r="P430" s="312"/>
      <c r="Q430" s="312"/>
      <c r="R430" s="312"/>
      <c r="S430" s="312"/>
      <c r="T430" s="312"/>
      <c r="U430" s="312"/>
      <c r="V430" s="312"/>
      <c r="W430" s="312"/>
      <c r="X430" s="312"/>
      <c r="Y430" s="312"/>
      <c r="Z430" s="312"/>
      <c r="AA430" s="312"/>
      <c r="AB430" s="312"/>
      <c r="AC430" s="312"/>
      <c r="AD430" s="312"/>
    </row>
    <row r="431" customFormat="false" ht="11.25" hidden="false" customHeight="false" outlineLevel="0" collapsed="false">
      <c r="C431" s="312"/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12"/>
      <c r="O431" s="312"/>
      <c r="P431" s="312"/>
      <c r="Q431" s="312"/>
      <c r="R431" s="312"/>
      <c r="S431" s="312"/>
      <c r="T431" s="312"/>
      <c r="U431" s="312"/>
      <c r="V431" s="312"/>
      <c r="W431" s="312"/>
      <c r="X431" s="312"/>
      <c r="Y431" s="312"/>
      <c r="Z431" s="312"/>
      <c r="AA431" s="312"/>
      <c r="AB431" s="312"/>
      <c r="AC431" s="312"/>
      <c r="AD431" s="312"/>
    </row>
    <row r="432" customFormat="false" ht="11.25" hidden="false" customHeight="false" outlineLevel="0" collapsed="false">
      <c r="C432" s="312"/>
      <c r="D432" s="312"/>
      <c r="E432" s="312"/>
      <c r="F432" s="312"/>
      <c r="G432" s="312"/>
      <c r="H432" s="312"/>
      <c r="I432" s="312"/>
      <c r="J432" s="312"/>
      <c r="K432" s="312"/>
      <c r="L432" s="312"/>
      <c r="M432" s="312"/>
      <c r="N432" s="312"/>
      <c r="O432" s="312"/>
      <c r="P432" s="312"/>
      <c r="Q432" s="312"/>
      <c r="R432" s="312"/>
      <c r="S432" s="312"/>
      <c r="T432" s="312"/>
      <c r="U432" s="312"/>
      <c r="V432" s="312"/>
      <c r="W432" s="312"/>
      <c r="X432" s="312"/>
      <c r="Y432" s="312"/>
      <c r="Z432" s="312"/>
      <c r="AA432" s="312"/>
      <c r="AB432" s="312"/>
      <c r="AC432" s="312"/>
      <c r="AD432" s="312"/>
    </row>
    <row r="433" customFormat="false" ht="11.25" hidden="false" customHeight="false" outlineLevel="0" collapsed="false">
      <c r="C433" s="312"/>
      <c r="D433" s="312"/>
      <c r="E433" s="312"/>
      <c r="F433" s="312"/>
      <c r="G433" s="312"/>
      <c r="H433" s="312"/>
      <c r="I433" s="312"/>
      <c r="J433" s="312"/>
      <c r="K433" s="312"/>
      <c r="L433" s="312"/>
      <c r="M433" s="312"/>
      <c r="N433" s="312"/>
      <c r="O433" s="312"/>
      <c r="P433" s="312"/>
      <c r="Q433" s="312"/>
      <c r="R433" s="312"/>
      <c r="S433" s="312"/>
      <c r="T433" s="312"/>
      <c r="U433" s="312"/>
      <c r="V433" s="312"/>
      <c r="W433" s="312"/>
      <c r="X433" s="312"/>
      <c r="Y433" s="312"/>
      <c r="Z433" s="312"/>
      <c r="AA433" s="312"/>
      <c r="AB433" s="312"/>
      <c r="AC433" s="312"/>
      <c r="AD433" s="312"/>
    </row>
    <row r="434" customFormat="false" ht="11.25" hidden="false" customHeight="false" outlineLevel="0" collapsed="false">
      <c r="C434" s="312"/>
      <c r="D434" s="312"/>
      <c r="E434" s="312"/>
      <c r="F434" s="312"/>
      <c r="G434" s="312"/>
      <c r="H434" s="312"/>
      <c r="I434" s="312"/>
      <c r="J434" s="312"/>
      <c r="K434" s="312"/>
      <c r="L434" s="312"/>
      <c r="M434" s="312"/>
      <c r="N434" s="312"/>
      <c r="O434" s="312"/>
      <c r="P434" s="312"/>
      <c r="Q434" s="312"/>
      <c r="R434" s="312"/>
      <c r="S434" s="312"/>
      <c r="T434" s="312"/>
      <c r="U434" s="312"/>
      <c r="V434" s="312"/>
      <c r="W434" s="312"/>
      <c r="X434" s="312"/>
      <c r="Y434" s="312"/>
      <c r="Z434" s="312"/>
      <c r="AA434" s="312"/>
      <c r="AB434" s="312"/>
      <c r="AC434" s="312"/>
      <c r="AD434" s="312"/>
    </row>
    <row r="435" customFormat="false" ht="11.25" hidden="false" customHeight="false" outlineLevel="0" collapsed="false">
      <c r="C435" s="312"/>
      <c r="D435" s="312"/>
      <c r="E435" s="312"/>
      <c r="F435" s="312"/>
      <c r="G435" s="312"/>
      <c r="H435" s="312"/>
      <c r="I435" s="312"/>
      <c r="J435" s="312"/>
      <c r="K435" s="312"/>
      <c r="L435" s="312"/>
      <c r="M435" s="312"/>
      <c r="N435" s="312"/>
      <c r="O435" s="312"/>
      <c r="P435" s="312"/>
      <c r="Q435" s="312"/>
      <c r="R435" s="312"/>
      <c r="S435" s="312"/>
      <c r="T435" s="312"/>
      <c r="U435" s="312"/>
      <c r="V435" s="312"/>
      <c r="W435" s="312"/>
      <c r="X435" s="312"/>
      <c r="Y435" s="312"/>
      <c r="Z435" s="312"/>
      <c r="AA435" s="312"/>
      <c r="AB435" s="312"/>
      <c r="AC435" s="312"/>
      <c r="AD435" s="312"/>
    </row>
    <row r="436" customFormat="false" ht="11.25" hidden="false" customHeight="false" outlineLevel="0" collapsed="false">
      <c r="C436" s="312"/>
      <c r="D436" s="312"/>
      <c r="E436" s="312"/>
      <c r="F436" s="312"/>
      <c r="G436" s="312"/>
      <c r="H436" s="312"/>
      <c r="I436" s="312"/>
      <c r="J436" s="312"/>
      <c r="K436" s="312"/>
      <c r="L436" s="312"/>
      <c r="M436" s="312"/>
      <c r="N436" s="312"/>
      <c r="O436" s="312"/>
      <c r="P436" s="312"/>
      <c r="Q436" s="312"/>
      <c r="R436" s="312"/>
      <c r="S436" s="312"/>
      <c r="T436" s="312"/>
      <c r="U436" s="312"/>
      <c r="V436" s="312"/>
      <c r="W436" s="312"/>
      <c r="X436" s="312"/>
      <c r="Y436" s="312"/>
      <c r="Z436" s="312"/>
      <c r="AA436" s="312"/>
      <c r="AB436" s="312"/>
      <c r="AC436" s="312"/>
      <c r="AD436" s="312"/>
    </row>
    <row r="437" customFormat="false" ht="11.25" hidden="false" customHeight="false" outlineLevel="0" collapsed="false">
      <c r="C437" s="312"/>
      <c r="D437" s="312"/>
      <c r="E437" s="312"/>
      <c r="F437" s="312"/>
      <c r="G437" s="312"/>
      <c r="H437" s="312"/>
      <c r="I437" s="312"/>
      <c r="J437" s="312"/>
      <c r="K437" s="312"/>
      <c r="L437" s="312"/>
      <c r="M437" s="312"/>
      <c r="N437" s="312"/>
      <c r="O437" s="312"/>
      <c r="P437" s="312"/>
      <c r="Q437" s="312"/>
      <c r="R437" s="312"/>
      <c r="S437" s="312"/>
      <c r="T437" s="312"/>
      <c r="U437" s="312"/>
      <c r="V437" s="312"/>
      <c r="W437" s="312"/>
      <c r="X437" s="312"/>
      <c r="Y437" s="312"/>
      <c r="Z437" s="312"/>
      <c r="AA437" s="312"/>
      <c r="AB437" s="312"/>
      <c r="AC437" s="312"/>
      <c r="AD437" s="312"/>
    </row>
    <row r="438" customFormat="false" ht="11.25" hidden="false" customHeight="false" outlineLevel="0" collapsed="false">
      <c r="C438" s="312"/>
      <c r="D438" s="312"/>
      <c r="E438" s="312"/>
      <c r="F438" s="312"/>
      <c r="G438" s="312"/>
      <c r="H438" s="312"/>
      <c r="I438" s="312"/>
      <c r="J438" s="312"/>
      <c r="K438" s="312"/>
      <c r="L438" s="312"/>
      <c r="M438" s="312"/>
      <c r="N438" s="312"/>
      <c r="O438" s="312"/>
      <c r="P438" s="312"/>
      <c r="Q438" s="312"/>
      <c r="R438" s="312"/>
      <c r="S438" s="312"/>
      <c r="T438" s="312"/>
      <c r="U438" s="312"/>
      <c r="V438" s="312"/>
      <c r="W438" s="312"/>
      <c r="X438" s="312"/>
      <c r="Y438" s="312"/>
      <c r="Z438" s="312"/>
      <c r="AA438" s="312"/>
      <c r="AB438" s="312"/>
      <c r="AC438" s="312"/>
      <c r="AD438" s="312"/>
    </row>
    <row r="439" customFormat="false" ht="11.25" hidden="false" customHeight="false" outlineLevel="0" collapsed="false">
      <c r="C439" s="312"/>
      <c r="D439" s="312"/>
      <c r="E439" s="312"/>
      <c r="F439" s="312"/>
      <c r="G439" s="312"/>
      <c r="H439" s="312"/>
      <c r="I439" s="312"/>
      <c r="J439" s="312"/>
      <c r="K439" s="312"/>
      <c r="L439" s="312"/>
      <c r="M439" s="312"/>
      <c r="N439" s="312"/>
      <c r="O439" s="312"/>
      <c r="P439" s="312"/>
      <c r="Q439" s="312"/>
      <c r="R439" s="312"/>
      <c r="S439" s="312"/>
      <c r="T439" s="312"/>
      <c r="U439" s="312"/>
      <c r="V439" s="312"/>
      <c r="W439" s="312"/>
      <c r="X439" s="312"/>
      <c r="Y439" s="312"/>
      <c r="Z439" s="312"/>
      <c r="AA439" s="312"/>
      <c r="AB439" s="312"/>
      <c r="AC439" s="312"/>
      <c r="AD439" s="312"/>
    </row>
    <row r="440" customFormat="false" ht="11.25" hidden="false" customHeight="false" outlineLevel="0" collapsed="false">
      <c r="C440" s="312"/>
      <c r="D440" s="312"/>
      <c r="E440" s="312"/>
      <c r="F440" s="312"/>
      <c r="G440" s="312"/>
      <c r="H440" s="312"/>
      <c r="I440" s="312"/>
      <c r="J440" s="312"/>
      <c r="K440" s="312"/>
      <c r="L440" s="312"/>
      <c r="M440" s="312"/>
      <c r="N440" s="312"/>
      <c r="O440" s="312"/>
      <c r="P440" s="312"/>
      <c r="Q440" s="312"/>
      <c r="R440" s="312"/>
      <c r="S440" s="312"/>
      <c r="T440" s="312"/>
      <c r="U440" s="312"/>
      <c r="V440" s="312"/>
      <c r="W440" s="312"/>
      <c r="X440" s="312"/>
      <c r="Y440" s="312"/>
      <c r="Z440" s="312"/>
      <c r="AA440" s="312"/>
      <c r="AB440" s="312"/>
      <c r="AC440" s="312"/>
      <c r="AD440" s="312"/>
    </row>
    <row r="441" customFormat="false" ht="11.25" hidden="false" customHeight="false" outlineLevel="0" collapsed="false">
      <c r="C441" s="312"/>
      <c r="D441" s="312"/>
      <c r="E441" s="312"/>
      <c r="F441" s="312"/>
      <c r="G441" s="312"/>
      <c r="H441" s="312"/>
      <c r="I441" s="312"/>
      <c r="J441" s="312"/>
      <c r="K441" s="312"/>
      <c r="L441" s="312"/>
      <c r="M441" s="312"/>
      <c r="N441" s="312"/>
      <c r="O441" s="312"/>
      <c r="P441" s="312"/>
      <c r="Q441" s="312"/>
      <c r="R441" s="312"/>
      <c r="S441" s="312"/>
      <c r="T441" s="312"/>
      <c r="U441" s="312"/>
      <c r="V441" s="312"/>
      <c r="W441" s="312"/>
      <c r="X441" s="312"/>
      <c r="Y441" s="312"/>
      <c r="Z441" s="312"/>
      <c r="AA441" s="312"/>
      <c r="AB441" s="312"/>
      <c r="AC441" s="312"/>
      <c r="AD441" s="312"/>
    </row>
    <row r="442" customFormat="false" ht="11.25" hidden="false" customHeight="false" outlineLevel="0" collapsed="false">
      <c r="C442" s="312"/>
      <c r="D442" s="312"/>
      <c r="E442" s="312"/>
      <c r="F442" s="312"/>
      <c r="G442" s="312"/>
      <c r="H442" s="312"/>
      <c r="I442" s="312"/>
      <c r="J442" s="312"/>
      <c r="K442" s="312"/>
      <c r="L442" s="312"/>
      <c r="M442" s="312"/>
      <c r="N442" s="312"/>
      <c r="O442" s="312"/>
      <c r="P442" s="312"/>
      <c r="Q442" s="312"/>
      <c r="R442" s="312"/>
      <c r="S442" s="312"/>
      <c r="T442" s="312"/>
      <c r="U442" s="312"/>
      <c r="V442" s="312"/>
      <c r="W442" s="312"/>
      <c r="X442" s="312"/>
      <c r="Y442" s="312"/>
      <c r="Z442" s="312"/>
      <c r="AA442" s="312"/>
      <c r="AB442" s="312"/>
      <c r="AC442" s="312"/>
      <c r="AD442" s="312"/>
    </row>
    <row r="443" customFormat="false" ht="11.25" hidden="false" customHeight="false" outlineLevel="0" collapsed="false">
      <c r="C443" s="312"/>
      <c r="D443" s="312"/>
      <c r="E443" s="312"/>
      <c r="F443" s="312"/>
      <c r="G443" s="312"/>
      <c r="H443" s="312"/>
      <c r="I443" s="312"/>
      <c r="J443" s="312"/>
      <c r="K443" s="312"/>
      <c r="L443" s="312"/>
      <c r="M443" s="312"/>
      <c r="N443" s="312"/>
      <c r="O443" s="312"/>
      <c r="P443" s="312"/>
      <c r="Q443" s="312"/>
      <c r="R443" s="312"/>
      <c r="S443" s="312"/>
      <c r="T443" s="312"/>
      <c r="U443" s="312"/>
      <c r="V443" s="312"/>
      <c r="W443" s="312"/>
      <c r="X443" s="312"/>
      <c r="Y443" s="312"/>
      <c r="Z443" s="312"/>
      <c r="AA443" s="312"/>
      <c r="AB443" s="312"/>
      <c r="AC443" s="312"/>
      <c r="AD443" s="312"/>
    </row>
    <row r="444" customFormat="false" ht="11.25" hidden="false" customHeight="false" outlineLevel="0" collapsed="false">
      <c r="C444" s="312"/>
      <c r="D444" s="312"/>
      <c r="E444" s="312"/>
      <c r="F444" s="312"/>
      <c r="G444" s="312"/>
      <c r="H444" s="312"/>
      <c r="I444" s="312"/>
      <c r="J444" s="312"/>
      <c r="K444" s="312"/>
      <c r="L444" s="312"/>
      <c r="M444" s="312"/>
      <c r="N444" s="312"/>
      <c r="O444" s="312"/>
      <c r="P444" s="312"/>
      <c r="Q444" s="312"/>
      <c r="R444" s="312"/>
      <c r="S444" s="312"/>
      <c r="T444" s="312"/>
      <c r="U444" s="312"/>
      <c r="V444" s="312"/>
      <c r="W444" s="312"/>
      <c r="X444" s="312"/>
      <c r="Y444" s="312"/>
      <c r="Z444" s="312"/>
      <c r="AA444" s="312"/>
      <c r="AB444" s="312"/>
      <c r="AC444" s="312"/>
      <c r="AD444" s="312"/>
    </row>
    <row r="445" customFormat="false" ht="11.25" hidden="false" customHeight="false" outlineLevel="0" collapsed="false">
      <c r="C445" s="312"/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/>
      <c r="O445" s="312"/>
      <c r="P445" s="312"/>
      <c r="Q445" s="312"/>
      <c r="R445" s="312"/>
      <c r="S445" s="312"/>
      <c r="T445" s="312"/>
      <c r="U445" s="312"/>
      <c r="V445" s="312"/>
      <c r="W445" s="312"/>
      <c r="X445" s="312"/>
      <c r="Y445" s="312"/>
      <c r="Z445" s="312"/>
      <c r="AA445" s="312"/>
      <c r="AB445" s="312"/>
      <c r="AC445" s="312"/>
      <c r="AD445" s="312"/>
    </row>
    <row r="446" customFormat="false" ht="11.25" hidden="false" customHeight="false" outlineLevel="0" collapsed="false">
      <c r="C446" s="312"/>
      <c r="D446" s="312"/>
      <c r="E446" s="312"/>
      <c r="F446" s="312"/>
      <c r="G446" s="312"/>
      <c r="H446" s="312"/>
      <c r="I446" s="312"/>
      <c r="J446" s="312"/>
      <c r="K446" s="312"/>
      <c r="L446" s="312"/>
      <c r="M446" s="312"/>
      <c r="N446" s="312"/>
      <c r="O446" s="312"/>
      <c r="P446" s="312"/>
      <c r="Q446" s="312"/>
      <c r="R446" s="312"/>
      <c r="S446" s="312"/>
      <c r="T446" s="312"/>
      <c r="U446" s="312"/>
      <c r="V446" s="312"/>
      <c r="W446" s="312"/>
      <c r="X446" s="312"/>
      <c r="Y446" s="312"/>
      <c r="Z446" s="312"/>
      <c r="AA446" s="312"/>
      <c r="AB446" s="312"/>
      <c r="AC446" s="312"/>
      <c r="AD446" s="312"/>
    </row>
    <row r="447" customFormat="false" ht="11.25" hidden="false" customHeight="false" outlineLevel="0" collapsed="false">
      <c r="C447" s="312"/>
      <c r="D447" s="312"/>
      <c r="E447" s="312"/>
      <c r="F447" s="312"/>
      <c r="G447" s="312"/>
      <c r="H447" s="312"/>
      <c r="I447" s="312"/>
      <c r="J447" s="312"/>
      <c r="K447" s="312"/>
      <c r="L447" s="312"/>
      <c r="M447" s="312"/>
      <c r="N447" s="312"/>
      <c r="O447" s="312"/>
      <c r="P447" s="312"/>
      <c r="Q447" s="312"/>
      <c r="R447" s="312"/>
      <c r="S447" s="312"/>
      <c r="T447" s="312"/>
      <c r="U447" s="312"/>
      <c r="V447" s="312"/>
      <c r="W447" s="312"/>
      <c r="X447" s="312"/>
      <c r="Y447" s="312"/>
      <c r="Z447" s="312"/>
      <c r="AA447" s="312"/>
      <c r="AB447" s="312"/>
      <c r="AC447" s="312"/>
      <c r="AD447" s="312"/>
    </row>
    <row r="448" customFormat="false" ht="11.25" hidden="false" customHeight="false" outlineLevel="0" collapsed="false">
      <c r="C448" s="312"/>
      <c r="D448" s="312"/>
      <c r="E448" s="312"/>
      <c r="F448" s="312"/>
      <c r="G448" s="312"/>
      <c r="H448" s="312"/>
      <c r="I448" s="312"/>
      <c r="J448" s="312"/>
      <c r="K448" s="312"/>
      <c r="L448" s="312"/>
      <c r="M448" s="312"/>
      <c r="N448" s="312"/>
      <c r="O448" s="312"/>
      <c r="P448" s="312"/>
      <c r="Q448" s="312"/>
      <c r="R448" s="312"/>
      <c r="S448" s="312"/>
      <c r="T448" s="312"/>
      <c r="U448" s="312"/>
      <c r="V448" s="312"/>
      <c r="W448" s="312"/>
      <c r="X448" s="312"/>
      <c r="Y448" s="312"/>
      <c r="Z448" s="312"/>
      <c r="AA448" s="312"/>
      <c r="AB448" s="312"/>
      <c r="AC448" s="312"/>
      <c r="AD448" s="312"/>
    </row>
    <row r="449" customFormat="false" ht="11.25" hidden="false" customHeight="false" outlineLevel="0" collapsed="false">
      <c r="C449" s="312"/>
      <c r="D449" s="312"/>
      <c r="E449" s="312"/>
      <c r="F449" s="312"/>
      <c r="G449" s="312"/>
      <c r="H449" s="312"/>
      <c r="I449" s="312"/>
      <c r="J449" s="312"/>
      <c r="K449" s="312"/>
      <c r="L449" s="312"/>
      <c r="M449" s="312"/>
      <c r="N449" s="312"/>
      <c r="O449" s="312"/>
      <c r="P449" s="312"/>
      <c r="Q449" s="312"/>
      <c r="R449" s="312"/>
      <c r="S449" s="312"/>
      <c r="T449" s="312"/>
      <c r="U449" s="312"/>
      <c r="V449" s="312"/>
      <c r="W449" s="312"/>
      <c r="X449" s="312"/>
      <c r="Y449" s="312"/>
      <c r="Z449" s="312"/>
      <c r="AA449" s="312"/>
      <c r="AB449" s="312"/>
      <c r="AC449" s="312"/>
      <c r="AD449" s="312"/>
    </row>
    <row r="450" customFormat="false" ht="11.25" hidden="false" customHeight="false" outlineLevel="0" collapsed="false">
      <c r="C450" s="312"/>
      <c r="D450" s="312"/>
      <c r="E450" s="312"/>
      <c r="F450" s="312"/>
      <c r="G450" s="312"/>
      <c r="H450" s="312"/>
      <c r="I450" s="312"/>
      <c r="J450" s="312"/>
      <c r="K450" s="312"/>
      <c r="L450" s="312"/>
      <c r="M450" s="312"/>
      <c r="N450" s="312"/>
      <c r="O450" s="312"/>
      <c r="P450" s="312"/>
      <c r="Q450" s="312"/>
      <c r="R450" s="312"/>
      <c r="S450" s="312"/>
      <c r="T450" s="312"/>
      <c r="U450" s="312"/>
      <c r="V450" s="312"/>
      <c r="W450" s="312"/>
      <c r="X450" s="312"/>
      <c r="Y450" s="312"/>
      <c r="Z450" s="312"/>
      <c r="AA450" s="312"/>
      <c r="AB450" s="312"/>
      <c r="AC450" s="312"/>
      <c r="AD450" s="312"/>
    </row>
    <row r="451" customFormat="false" ht="11.25" hidden="false" customHeight="false" outlineLevel="0" collapsed="false">
      <c r="C451" s="312"/>
      <c r="D451" s="312"/>
      <c r="E451" s="312"/>
      <c r="F451" s="312"/>
      <c r="G451" s="312"/>
      <c r="H451" s="312"/>
      <c r="I451" s="312"/>
      <c r="J451" s="312"/>
      <c r="K451" s="312"/>
      <c r="L451" s="312"/>
      <c r="M451" s="312"/>
      <c r="N451" s="312"/>
      <c r="O451" s="312"/>
      <c r="P451" s="312"/>
      <c r="Q451" s="312"/>
      <c r="R451" s="312"/>
      <c r="S451" s="312"/>
      <c r="T451" s="312"/>
      <c r="U451" s="312"/>
      <c r="V451" s="312"/>
      <c r="W451" s="312"/>
      <c r="X451" s="312"/>
      <c r="Y451" s="312"/>
      <c r="Z451" s="312"/>
      <c r="AA451" s="312"/>
      <c r="AB451" s="312"/>
      <c r="AC451" s="312"/>
      <c r="AD451" s="312"/>
    </row>
    <row r="452" customFormat="false" ht="11.25" hidden="false" customHeight="false" outlineLevel="0" collapsed="false">
      <c r="C452" s="312"/>
      <c r="D452" s="312"/>
      <c r="E452" s="312"/>
      <c r="F452" s="312"/>
      <c r="G452" s="312"/>
      <c r="H452" s="312"/>
      <c r="I452" s="312"/>
      <c r="J452" s="312"/>
      <c r="K452" s="312"/>
      <c r="L452" s="312"/>
      <c r="M452" s="312"/>
      <c r="N452" s="312"/>
      <c r="O452" s="312"/>
      <c r="P452" s="312"/>
      <c r="Q452" s="312"/>
      <c r="R452" s="312"/>
      <c r="S452" s="312"/>
      <c r="T452" s="312"/>
      <c r="U452" s="312"/>
      <c r="V452" s="312"/>
      <c r="W452" s="312"/>
      <c r="X452" s="312"/>
      <c r="Y452" s="312"/>
      <c r="Z452" s="312"/>
      <c r="AA452" s="312"/>
      <c r="AB452" s="312"/>
      <c r="AC452" s="312"/>
      <c r="AD452" s="312"/>
    </row>
    <row r="453" customFormat="false" ht="11.25" hidden="false" customHeight="false" outlineLevel="0" collapsed="false">
      <c r="C453" s="312"/>
      <c r="D453" s="312"/>
      <c r="E453" s="312"/>
      <c r="F453" s="312"/>
      <c r="G453" s="312"/>
      <c r="H453" s="312"/>
      <c r="I453" s="312"/>
      <c r="J453" s="312"/>
      <c r="K453" s="312"/>
      <c r="L453" s="312"/>
      <c r="M453" s="312"/>
      <c r="N453" s="312"/>
      <c r="O453" s="312"/>
      <c r="P453" s="312"/>
      <c r="Q453" s="312"/>
      <c r="R453" s="312"/>
      <c r="S453" s="312"/>
      <c r="T453" s="312"/>
      <c r="U453" s="312"/>
      <c r="V453" s="312"/>
      <c r="W453" s="312"/>
      <c r="X453" s="312"/>
      <c r="Y453" s="312"/>
      <c r="Z453" s="312"/>
      <c r="AA453" s="312"/>
      <c r="AB453" s="312"/>
      <c r="AC453" s="312"/>
      <c r="AD453" s="312"/>
    </row>
    <row r="454" customFormat="false" ht="11.25" hidden="false" customHeight="false" outlineLevel="0" collapsed="false">
      <c r="C454" s="312"/>
      <c r="D454" s="312"/>
      <c r="E454" s="312"/>
      <c r="F454" s="312"/>
      <c r="G454" s="312"/>
      <c r="H454" s="312"/>
      <c r="I454" s="312"/>
      <c r="J454" s="312"/>
      <c r="K454" s="312"/>
      <c r="L454" s="312"/>
      <c r="M454" s="312"/>
      <c r="N454" s="312"/>
      <c r="O454" s="312"/>
      <c r="P454" s="312"/>
      <c r="Q454" s="312"/>
      <c r="R454" s="312"/>
      <c r="S454" s="312"/>
      <c r="T454" s="312"/>
      <c r="U454" s="312"/>
      <c r="V454" s="312"/>
      <c r="W454" s="312"/>
      <c r="X454" s="312"/>
      <c r="Y454" s="312"/>
      <c r="Z454" s="312"/>
      <c r="AA454" s="312"/>
      <c r="AB454" s="312"/>
      <c r="AC454" s="312"/>
      <c r="AD454" s="312"/>
    </row>
    <row r="455" customFormat="false" ht="11.25" hidden="false" customHeight="false" outlineLevel="0" collapsed="false">
      <c r="C455" s="312"/>
      <c r="D455" s="312"/>
      <c r="E455" s="312"/>
      <c r="F455" s="312"/>
      <c r="G455" s="312"/>
      <c r="H455" s="312"/>
      <c r="I455" s="312"/>
      <c r="J455" s="312"/>
      <c r="K455" s="312"/>
      <c r="L455" s="312"/>
      <c r="M455" s="312"/>
      <c r="N455" s="312"/>
      <c r="O455" s="312"/>
      <c r="P455" s="312"/>
      <c r="Q455" s="312"/>
      <c r="R455" s="312"/>
      <c r="S455" s="312"/>
      <c r="T455" s="312"/>
      <c r="U455" s="312"/>
      <c r="V455" s="312"/>
      <c r="W455" s="312"/>
      <c r="X455" s="312"/>
      <c r="Y455" s="312"/>
      <c r="Z455" s="312"/>
      <c r="AA455" s="312"/>
      <c r="AB455" s="312"/>
      <c r="AC455" s="312"/>
      <c r="AD455" s="312"/>
    </row>
    <row r="456" customFormat="false" ht="11.25" hidden="false" customHeight="false" outlineLevel="0" collapsed="false">
      <c r="C456" s="312"/>
      <c r="D456" s="312"/>
      <c r="E456" s="312"/>
      <c r="F456" s="312"/>
      <c r="G456" s="312"/>
      <c r="H456" s="312"/>
      <c r="I456" s="312"/>
      <c r="J456" s="312"/>
      <c r="K456" s="312"/>
      <c r="L456" s="312"/>
      <c r="M456" s="312"/>
      <c r="N456" s="312"/>
      <c r="O456" s="312"/>
      <c r="P456" s="312"/>
      <c r="Q456" s="312"/>
      <c r="R456" s="312"/>
      <c r="S456" s="312"/>
      <c r="T456" s="312"/>
      <c r="U456" s="312"/>
      <c r="V456" s="312"/>
      <c r="W456" s="312"/>
      <c r="X456" s="312"/>
      <c r="Y456" s="312"/>
      <c r="Z456" s="312"/>
      <c r="AA456" s="312"/>
      <c r="AB456" s="312"/>
      <c r="AC456" s="312"/>
      <c r="AD456" s="312"/>
    </row>
    <row r="457" customFormat="false" ht="11.25" hidden="false" customHeight="false" outlineLevel="0" collapsed="false">
      <c r="C457" s="312"/>
      <c r="D457" s="312"/>
      <c r="E457" s="312"/>
      <c r="F457" s="312"/>
      <c r="G457" s="312"/>
      <c r="H457" s="312"/>
      <c r="I457" s="312"/>
      <c r="J457" s="312"/>
      <c r="K457" s="312"/>
      <c r="L457" s="312"/>
      <c r="M457" s="312"/>
      <c r="N457" s="312"/>
      <c r="O457" s="312"/>
      <c r="P457" s="312"/>
      <c r="Q457" s="312"/>
      <c r="R457" s="312"/>
      <c r="S457" s="312"/>
      <c r="T457" s="312"/>
      <c r="U457" s="312"/>
      <c r="V457" s="312"/>
      <c r="W457" s="312"/>
      <c r="X457" s="312"/>
      <c r="Y457" s="312"/>
      <c r="Z457" s="312"/>
      <c r="AA457" s="312"/>
      <c r="AB457" s="312"/>
      <c r="AC457" s="312"/>
      <c r="AD457" s="312"/>
    </row>
    <row r="458" customFormat="false" ht="11.25" hidden="false" customHeight="false" outlineLevel="0" collapsed="false">
      <c r="C458" s="312"/>
      <c r="D458" s="312"/>
      <c r="E458" s="312"/>
      <c r="F458" s="312"/>
      <c r="G458" s="312"/>
      <c r="H458" s="312"/>
      <c r="I458" s="312"/>
      <c r="J458" s="312"/>
      <c r="K458" s="312"/>
      <c r="L458" s="312"/>
      <c r="M458" s="312"/>
      <c r="N458" s="312"/>
      <c r="O458" s="312"/>
      <c r="P458" s="312"/>
      <c r="Q458" s="312"/>
      <c r="R458" s="312"/>
      <c r="S458" s="312"/>
      <c r="T458" s="312"/>
      <c r="U458" s="312"/>
      <c r="V458" s="312"/>
      <c r="W458" s="312"/>
      <c r="X458" s="312"/>
      <c r="Y458" s="312"/>
      <c r="Z458" s="312"/>
      <c r="AA458" s="312"/>
      <c r="AB458" s="312"/>
      <c r="AC458" s="312"/>
      <c r="AD458" s="312"/>
    </row>
    <row r="459" customFormat="false" ht="11.25" hidden="false" customHeight="false" outlineLevel="0" collapsed="false">
      <c r="C459" s="312"/>
      <c r="D459" s="312"/>
      <c r="E459" s="312"/>
      <c r="F459" s="312"/>
      <c r="G459" s="312"/>
      <c r="H459" s="312"/>
      <c r="I459" s="312"/>
      <c r="J459" s="312"/>
      <c r="K459" s="312"/>
      <c r="L459" s="312"/>
      <c r="M459" s="312"/>
      <c r="N459" s="312"/>
      <c r="O459" s="312"/>
      <c r="P459" s="312"/>
      <c r="Q459" s="312"/>
      <c r="R459" s="312"/>
      <c r="S459" s="312"/>
      <c r="T459" s="312"/>
      <c r="U459" s="312"/>
      <c r="V459" s="312"/>
      <c r="W459" s="312"/>
      <c r="X459" s="312"/>
      <c r="Y459" s="312"/>
      <c r="Z459" s="312"/>
      <c r="AA459" s="312"/>
      <c r="AB459" s="312"/>
      <c r="AC459" s="312"/>
      <c r="AD459" s="312"/>
    </row>
    <row r="460" customFormat="false" ht="11.25" hidden="false" customHeight="false" outlineLevel="0" collapsed="false">
      <c r="C460" s="312"/>
      <c r="D460" s="312"/>
      <c r="E460" s="312"/>
      <c r="F460" s="312"/>
      <c r="G460" s="312"/>
      <c r="H460" s="312"/>
      <c r="I460" s="312"/>
      <c r="J460" s="312"/>
      <c r="K460" s="312"/>
      <c r="L460" s="312"/>
      <c r="M460" s="312"/>
      <c r="N460" s="312"/>
      <c r="O460" s="312"/>
      <c r="P460" s="312"/>
      <c r="Q460" s="312"/>
      <c r="R460" s="312"/>
      <c r="S460" s="312"/>
      <c r="T460" s="312"/>
      <c r="U460" s="312"/>
      <c r="V460" s="312"/>
      <c r="W460" s="312"/>
      <c r="X460" s="312"/>
      <c r="Y460" s="312"/>
      <c r="Z460" s="312"/>
      <c r="AA460" s="312"/>
      <c r="AB460" s="312"/>
      <c r="AC460" s="312"/>
      <c r="AD460" s="312"/>
    </row>
    <row r="461" customFormat="false" ht="11.25" hidden="false" customHeight="false" outlineLevel="0" collapsed="false">
      <c r="C461" s="312"/>
      <c r="D461" s="312"/>
      <c r="E461" s="312"/>
      <c r="F461" s="312"/>
      <c r="G461" s="312"/>
      <c r="H461" s="312"/>
      <c r="I461" s="312"/>
      <c r="J461" s="312"/>
      <c r="K461" s="312"/>
      <c r="L461" s="312"/>
      <c r="M461" s="312"/>
      <c r="N461" s="312"/>
      <c r="O461" s="312"/>
      <c r="P461" s="312"/>
      <c r="Q461" s="312"/>
      <c r="R461" s="312"/>
      <c r="S461" s="312"/>
      <c r="T461" s="312"/>
      <c r="U461" s="312"/>
      <c r="V461" s="312"/>
      <c r="W461" s="312"/>
      <c r="X461" s="312"/>
      <c r="Y461" s="312"/>
      <c r="Z461" s="312"/>
      <c r="AA461" s="312"/>
      <c r="AB461" s="312"/>
      <c r="AC461" s="312"/>
      <c r="AD461" s="312"/>
    </row>
    <row r="462" customFormat="false" ht="11.25" hidden="false" customHeight="false" outlineLevel="0" collapsed="false">
      <c r="C462" s="312"/>
      <c r="D462" s="312"/>
      <c r="E462" s="312"/>
      <c r="F462" s="312"/>
      <c r="G462" s="312"/>
      <c r="H462" s="312"/>
      <c r="I462" s="312"/>
      <c r="J462" s="312"/>
      <c r="K462" s="312"/>
      <c r="L462" s="312"/>
      <c r="M462" s="312"/>
      <c r="N462" s="312"/>
      <c r="O462" s="312"/>
      <c r="P462" s="312"/>
      <c r="Q462" s="312"/>
      <c r="R462" s="312"/>
      <c r="S462" s="312"/>
      <c r="T462" s="312"/>
      <c r="U462" s="312"/>
      <c r="V462" s="312"/>
      <c r="W462" s="312"/>
      <c r="X462" s="312"/>
      <c r="Y462" s="312"/>
      <c r="Z462" s="312"/>
      <c r="AA462" s="312"/>
      <c r="AB462" s="312"/>
      <c r="AC462" s="312"/>
      <c r="AD462" s="312"/>
    </row>
    <row r="463" customFormat="false" ht="11.25" hidden="false" customHeight="false" outlineLevel="0" collapsed="false">
      <c r="C463" s="312"/>
      <c r="D463" s="312"/>
      <c r="E463" s="312"/>
      <c r="F463" s="312"/>
      <c r="G463" s="312"/>
      <c r="H463" s="312"/>
      <c r="I463" s="312"/>
      <c r="J463" s="312"/>
      <c r="K463" s="312"/>
      <c r="L463" s="312"/>
      <c r="M463" s="312"/>
      <c r="N463" s="312"/>
      <c r="O463" s="312"/>
      <c r="P463" s="312"/>
      <c r="Q463" s="312"/>
      <c r="R463" s="312"/>
      <c r="S463" s="312"/>
      <c r="T463" s="312"/>
      <c r="U463" s="312"/>
      <c r="V463" s="312"/>
      <c r="W463" s="312"/>
      <c r="X463" s="312"/>
      <c r="Y463" s="312"/>
      <c r="Z463" s="312"/>
      <c r="AA463" s="312"/>
      <c r="AB463" s="312"/>
      <c r="AC463" s="312"/>
      <c r="AD463" s="312"/>
    </row>
    <row r="464" customFormat="false" ht="11.25" hidden="false" customHeight="false" outlineLevel="0" collapsed="false">
      <c r="C464" s="312"/>
      <c r="D464" s="312"/>
      <c r="E464" s="312"/>
      <c r="F464" s="312"/>
      <c r="G464" s="312"/>
      <c r="H464" s="312"/>
      <c r="I464" s="312"/>
      <c r="J464" s="312"/>
      <c r="K464" s="312"/>
      <c r="L464" s="312"/>
      <c r="M464" s="312"/>
      <c r="N464" s="312"/>
      <c r="O464" s="312"/>
      <c r="P464" s="312"/>
      <c r="Q464" s="312"/>
      <c r="R464" s="312"/>
      <c r="S464" s="312"/>
      <c r="T464" s="312"/>
      <c r="U464" s="312"/>
      <c r="V464" s="312"/>
      <c r="W464" s="312"/>
      <c r="X464" s="312"/>
      <c r="Y464" s="312"/>
      <c r="Z464" s="312"/>
      <c r="AA464" s="312"/>
      <c r="AB464" s="312"/>
      <c r="AC464" s="312"/>
      <c r="AD464" s="312"/>
    </row>
    <row r="465" customFormat="false" ht="11.25" hidden="false" customHeight="false" outlineLevel="0" collapsed="false">
      <c r="C465" s="312"/>
      <c r="D465" s="312"/>
      <c r="E465" s="312"/>
      <c r="F465" s="312"/>
      <c r="G465" s="312"/>
      <c r="H465" s="312"/>
      <c r="I465" s="312"/>
      <c r="J465" s="312"/>
      <c r="K465" s="312"/>
      <c r="L465" s="312"/>
      <c r="M465" s="312"/>
      <c r="N465" s="312"/>
      <c r="O465" s="312"/>
      <c r="P465" s="312"/>
      <c r="Q465" s="312"/>
      <c r="R465" s="312"/>
      <c r="S465" s="312"/>
      <c r="T465" s="312"/>
      <c r="U465" s="312"/>
      <c r="V465" s="312"/>
      <c r="W465" s="312"/>
      <c r="X465" s="312"/>
      <c r="Y465" s="312"/>
      <c r="Z465" s="312"/>
      <c r="AA465" s="312"/>
      <c r="AB465" s="312"/>
      <c r="AC465" s="312"/>
      <c r="AD465" s="312"/>
    </row>
    <row r="466" customFormat="false" ht="11.25" hidden="false" customHeight="false" outlineLevel="0" collapsed="false">
      <c r="C466" s="312"/>
      <c r="D466" s="312"/>
      <c r="E466" s="312"/>
      <c r="F466" s="312"/>
      <c r="G466" s="312"/>
      <c r="H466" s="312"/>
      <c r="I466" s="312"/>
      <c r="J466" s="312"/>
      <c r="K466" s="312"/>
      <c r="L466" s="312"/>
      <c r="M466" s="312"/>
      <c r="N466" s="312"/>
      <c r="O466" s="312"/>
      <c r="P466" s="312"/>
      <c r="Q466" s="312"/>
      <c r="R466" s="312"/>
      <c r="S466" s="312"/>
      <c r="T466" s="312"/>
      <c r="U466" s="312"/>
      <c r="V466" s="312"/>
      <c r="W466" s="312"/>
      <c r="X466" s="312"/>
      <c r="Y466" s="312"/>
      <c r="Z466" s="312"/>
      <c r="AA466" s="312"/>
      <c r="AB466" s="312"/>
      <c r="AC466" s="312"/>
      <c r="AD466" s="312"/>
    </row>
    <row r="467" customFormat="false" ht="11.25" hidden="false" customHeight="false" outlineLevel="0" collapsed="false">
      <c r="C467" s="312"/>
      <c r="D467" s="312"/>
      <c r="E467" s="312"/>
      <c r="F467" s="312"/>
      <c r="G467" s="312"/>
      <c r="H467" s="312"/>
      <c r="I467" s="312"/>
      <c r="J467" s="312"/>
      <c r="K467" s="312"/>
      <c r="L467" s="312"/>
      <c r="M467" s="312"/>
      <c r="N467" s="312"/>
      <c r="O467" s="312"/>
      <c r="P467" s="312"/>
      <c r="Q467" s="312"/>
      <c r="R467" s="312"/>
      <c r="S467" s="312"/>
      <c r="T467" s="312"/>
      <c r="U467" s="312"/>
      <c r="V467" s="312"/>
      <c r="W467" s="312"/>
      <c r="X467" s="312"/>
      <c r="Y467" s="312"/>
      <c r="Z467" s="312"/>
      <c r="AA467" s="312"/>
      <c r="AB467" s="312"/>
      <c r="AC467" s="312"/>
      <c r="AD467" s="312"/>
    </row>
    <row r="468" customFormat="false" ht="11.25" hidden="false" customHeight="false" outlineLevel="0" collapsed="false">
      <c r="C468" s="312"/>
      <c r="D468" s="312"/>
      <c r="E468" s="312"/>
      <c r="F468" s="312"/>
      <c r="G468" s="312"/>
      <c r="H468" s="312"/>
      <c r="I468" s="312"/>
      <c r="J468" s="312"/>
      <c r="K468" s="312"/>
      <c r="L468" s="312"/>
      <c r="M468" s="312"/>
      <c r="N468" s="312"/>
      <c r="O468" s="312"/>
      <c r="P468" s="312"/>
      <c r="Q468" s="312"/>
      <c r="R468" s="312"/>
      <c r="S468" s="312"/>
      <c r="T468" s="312"/>
      <c r="U468" s="312"/>
      <c r="V468" s="312"/>
      <c r="W468" s="312"/>
      <c r="X468" s="312"/>
      <c r="Y468" s="312"/>
      <c r="Z468" s="312"/>
      <c r="AA468" s="312"/>
      <c r="AB468" s="312"/>
      <c r="AC468" s="312"/>
      <c r="AD468" s="312"/>
    </row>
    <row r="469" customFormat="false" ht="11.25" hidden="false" customHeight="false" outlineLevel="0" collapsed="false">
      <c r="C469" s="312"/>
      <c r="D469" s="312"/>
      <c r="E469" s="312"/>
      <c r="F469" s="312"/>
      <c r="G469" s="312"/>
      <c r="H469" s="312"/>
      <c r="I469" s="312"/>
      <c r="J469" s="312"/>
      <c r="K469" s="312"/>
      <c r="L469" s="312"/>
      <c r="M469" s="312"/>
      <c r="N469" s="312"/>
      <c r="O469" s="312"/>
      <c r="P469" s="312"/>
      <c r="Q469" s="312"/>
      <c r="R469" s="312"/>
      <c r="S469" s="312"/>
      <c r="T469" s="312"/>
      <c r="U469" s="312"/>
      <c r="V469" s="312"/>
      <c r="W469" s="312"/>
      <c r="X469" s="312"/>
      <c r="Y469" s="312"/>
      <c r="Z469" s="312"/>
      <c r="AA469" s="312"/>
      <c r="AB469" s="312"/>
      <c r="AC469" s="312"/>
      <c r="AD469" s="312"/>
    </row>
    <row r="470" customFormat="false" ht="11.25" hidden="false" customHeight="false" outlineLevel="0" collapsed="false">
      <c r="C470" s="312"/>
      <c r="D470" s="312"/>
      <c r="E470" s="312"/>
      <c r="F470" s="312"/>
      <c r="G470" s="312"/>
      <c r="H470" s="312"/>
      <c r="I470" s="312"/>
      <c r="J470" s="312"/>
      <c r="K470" s="312"/>
      <c r="L470" s="312"/>
      <c r="M470" s="312"/>
      <c r="N470" s="312"/>
      <c r="O470" s="312"/>
      <c r="P470" s="312"/>
      <c r="Q470" s="312"/>
      <c r="R470" s="312"/>
      <c r="S470" s="312"/>
      <c r="T470" s="312"/>
      <c r="U470" s="312"/>
      <c r="V470" s="312"/>
      <c r="W470" s="312"/>
      <c r="X470" s="312"/>
      <c r="Y470" s="312"/>
      <c r="Z470" s="312"/>
      <c r="AA470" s="312"/>
      <c r="AB470" s="312"/>
      <c r="AC470" s="312"/>
      <c r="AD470" s="312"/>
    </row>
    <row r="471" customFormat="false" ht="11.25" hidden="false" customHeight="false" outlineLevel="0" collapsed="false">
      <c r="C471" s="312"/>
      <c r="D471" s="312"/>
      <c r="E471" s="312"/>
      <c r="F471" s="312"/>
      <c r="G471" s="312"/>
      <c r="H471" s="312"/>
      <c r="I471" s="312"/>
      <c r="J471" s="312"/>
      <c r="K471" s="312"/>
      <c r="L471" s="312"/>
      <c r="M471" s="312"/>
      <c r="N471" s="312"/>
      <c r="O471" s="312"/>
      <c r="P471" s="312"/>
      <c r="Q471" s="312"/>
      <c r="R471" s="312"/>
      <c r="S471" s="312"/>
      <c r="T471" s="312"/>
      <c r="U471" s="312"/>
      <c r="V471" s="312"/>
      <c r="W471" s="312"/>
      <c r="X471" s="312"/>
      <c r="Y471" s="312"/>
      <c r="Z471" s="312"/>
      <c r="AA471" s="312"/>
      <c r="AB471" s="312"/>
      <c r="AC471" s="312"/>
      <c r="AD471" s="312"/>
    </row>
    <row r="472" customFormat="false" ht="11.25" hidden="false" customHeight="false" outlineLevel="0" collapsed="false">
      <c r="C472" s="312"/>
      <c r="D472" s="312"/>
      <c r="E472" s="312"/>
      <c r="F472" s="312"/>
      <c r="G472" s="312"/>
      <c r="H472" s="312"/>
      <c r="I472" s="312"/>
      <c r="J472" s="312"/>
      <c r="K472" s="312"/>
      <c r="L472" s="312"/>
      <c r="M472" s="312"/>
      <c r="N472" s="312"/>
      <c r="O472" s="312"/>
      <c r="P472" s="312"/>
      <c r="Q472" s="312"/>
      <c r="R472" s="312"/>
      <c r="S472" s="312"/>
      <c r="T472" s="312"/>
      <c r="U472" s="312"/>
      <c r="V472" s="312"/>
      <c r="W472" s="312"/>
      <c r="X472" s="312"/>
      <c r="Y472" s="312"/>
      <c r="Z472" s="312"/>
      <c r="AA472" s="312"/>
      <c r="AB472" s="312"/>
      <c r="AC472" s="312"/>
      <c r="AD472" s="312"/>
    </row>
    <row r="473" customFormat="false" ht="11.25" hidden="false" customHeight="false" outlineLevel="0" collapsed="false">
      <c r="C473" s="312"/>
      <c r="D473" s="312"/>
      <c r="E473" s="312"/>
      <c r="F473" s="31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/>
      <c r="Q473" s="312"/>
      <c r="R473" s="312"/>
      <c r="S473" s="312"/>
      <c r="T473" s="312"/>
      <c r="U473" s="312"/>
      <c r="V473" s="312"/>
      <c r="W473" s="312"/>
      <c r="X473" s="312"/>
      <c r="Y473" s="312"/>
      <c r="Z473" s="312"/>
      <c r="AA473" s="312"/>
      <c r="AB473" s="312"/>
      <c r="AC473" s="312"/>
      <c r="AD473" s="312"/>
    </row>
    <row r="474" customFormat="false" ht="11.25" hidden="false" customHeight="false" outlineLevel="0" collapsed="false">
      <c r="C474" s="312"/>
      <c r="D474" s="312"/>
      <c r="E474" s="312"/>
      <c r="F474" s="312"/>
      <c r="G474" s="312"/>
      <c r="H474" s="312"/>
      <c r="I474" s="312"/>
      <c r="J474" s="312"/>
      <c r="K474" s="312"/>
      <c r="L474" s="312"/>
      <c r="M474" s="312"/>
      <c r="N474" s="312"/>
      <c r="O474" s="312"/>
      <c r="P474" s="312"/>
      <c r="Q474" s="312"/>
      <c r="R474" s="312"/>
      <c r="S474" s="312"/>
      <c r="T474" s="312"/>
      <c r="U474" s="312"/>
      <c r="V474" s="312"/>
      <c r="W474" s="312"/>
      <c r="X474" s="312"/>
      <c r="Y474" s="312"/>
      <c r="Z474" s="312"/>
      <c r="AA474" s="312"/>
      <c r="AB474" s="312"/>
      <c r="AC474" s="312"/>
      <c r="AD474" s="312"/>
    </row>
    <row r="475" customFormat="false" ht="11.25" hidden="false" customHeight="false" outlineLevel="0" collapsed="false">
      <c r="C475" s="312"/>
      <c r="D475" s="312"/>
      <c r="E475" s="312"/>
      <c r="F475" s="312"/>
      <c r="G475" s="312"/>
      <c r="H475" s="312"/>
      <c r="I475" s="312"/>
      <c r="J475" s="312"/>
      <c r="K475" s="312"/>
      <c r="L475" s="312"/>
      <c r="M475" s="312"/>
      <c r="N475" s="312"/>
      <c r="O475" s="312"/>
      <c r="P475" s="312"/>
      <c r="Q475" s="312"/>
      <c r="R475" s="312"/>
      <c r="S475" s="312"/>
      <c r="T475" s="312"/>
      <c r="U475" s="312"/>
      <c r="V475" s="312"/>
      <c r="W475" s="312"/>
      <c r="X475" s="312"/>
      <c r="Y475" s="312"/>
      <c r="Z475" s="312"/>
      <c r="AA475" s="312"/>
      <c r="AB475" s="312"/>
      <c r="AC475" s="312"/>
      <c r="AD475" s="312"/>
    </row>
    <row r="476" customFormat="false" ht="11.25" hidden="false" customHeight="false" outlineLevel="0" collapsed="false">
      <c r="C476" s="312"/>
      <c r="D476" s="312"/>
      <c r="E476" s="312"/>
      <c r="F476" s="312"/>
      <c r="G476" s="312"/>
      <c r="H476" s="312"/>
      <c r="I476" s="312"/>
      <c r="J476" s="312"/>
      <c r="K476" s="312"/>
      <c r="L476" s="312"/>
      <c r="M476" s="312"/>
      <c r="N476" s="312"/>
      <c r="O476" s="312"/>
      <c r="P476" s="312"/>
      <c r="Q476" s="312"/>
      <c r="R476" s="312"/>
      <c r="S476" s="312"/>
      <c r="T476" s="312"/>
      <c r="U476" s="312"/>
      <c r="V476" s="312"/>
      <c r="W476" s="312"/>
      <c r="X476" s="312"/>
      <c r="Y476" s="312"/>
      <c r="Z476" s="312"/>
      <c r="AA476" s="312"/>
      <c r="AB476" s="312"/>
      <c r="AC476" s="312"/>
      <c r="AD476" s="312"/>
    </row>
    <row r="477" customFormat="false" ht="11.25" hidden="false" customHeight="false" outlineLevel="0" collapsed="false">
      <c r="C477" s="312"/>
      <c r="D477" s="312"/>
      <c r="E477" s="312"/>
      <c r="F477" s="312"/>
      <c r="G477" s="312"/>
      <c r="H477" s="312"/>
      <c r="I477" s="312"/>
      <c r="J477" s="312"/>
      <c r="K477" s="312"/>
      <c r="L477" s="312"/>
      <c r="M477" s="312"/>
      <c r="N477" s="312"/>
      <c r="O477" s="312"/>
      <c r="P477" s="312"/>
      <c r="Q477" s="312"/>
      <c r="R477" s="312"/>
      <c r="S477" s="312"/>
      <c r="T477" s="312"/>
      <c r="U477" s="312"/>
      <c r="V477" s="312"/>
      <c r="W477" s="312"/>
      <c r="X477" s="312"/>
      <c r="Y477" s="312"/>
      <c r="Z477" s="312"/>
      <c r="AA477" s="312"/>
      <c r="AB477" s="312"/>
      <c r="AC477" s="312"/>
      <c r="AD477" s="312"/>
    </row>
    <row r="478" customFormat="false" ht="11.25" hidden="false" customHeight="false" outlineLevel="0" collapsed="false">
      <c r="C478" s="312"/>
      <c r="D478" s="312"/>
      <c r="E478" s="312"/>
      <c r="F478" s="312"/>
      <c r="G478" s="312"/>
      <c r="H478" s="312"/>
      <c r="I478" s="312"/>
      <c r="J478" s="312"/>
      <c r="K478" s="312"/>
      <c r="L478" s="312"/>
      <c r="M478" s="312"/>
      <c r="N478" s="312"/>
      <c r="O478" s="312"/>
      <c r="P478" s="312"/>
      <c r="Q478" s="312"/>
      <c r="R478" s="312"/>
      <c r="S478" s="312"/>
      <c r="T478" s="312"/>
      <c r="U478" s="312"/>
      <c r="V478" s="312"/>
      <c r="W478" s="312"/>
      <c r="X478" s="312"/>
      <c r="Y478" s="312"/>
      <c r="Z478" s="312"/>
      <c r="AA478" s="312"/>
      <c r="AB478" s="312"/>
      <c r="AC478" s="312"/>
      <c r="AD478" s="312"/>
    </row>
    <row r="479" customFormat="false" ht="11.25" hidden="false" customHeight="false" outlineLevel="0" collapsed="false">
      <c r="C479" s="312"/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/>
      <c r="Q479" s="312"/>
      <c r="R479" s="312"/>
      <c r="S479" s="312"/>
      <c r="T479" s="312"/>
      <c r="U479" s="312"/>
      <c r="V479" s="312"/>
      <c r="W479" s="312"/>
      <c r="X479" s="312"/>
      <c r="Y479" s="312"/>
      <c r="Z479" s="312"/>
      <c r="AA479" s="312"/>
      <c r="AB479" s="312"/>
      <c r="AC479" s="312"/>
      <c r="AD479" s="312"/>
    </row>
    <row r="480" customFormat="false" ht="11.25" hidden="false" customHeight="false" outlineLevel="0" collapsed="false">
      <c r="C480" s="312"/>
      <c r="D480" s="312"/>
      <c r="E480" s="312"/>
      <c r="F480" s="312"/>
      <c r="G480" s="312"/>
      <c r="H480" s="312"/>
      <c r="I480" s="312"/>
      <c r="J480" s="312"/>
      <c r="K480" s="312"/>
      <c r="L480" s="312"/>
      <c r="M480" s="312"/>
      <c r="N480" s="312"/>
      <c r="O480" s="312"/>
      <c r="P480" s="312"/>
      <c r="Q480" s="312"/>
      <c r="R480" s="312"/>
      <c r="S480" s="312"/>
      <c r="T480" s="312"/>
      <c r="U480" s="312"/>
      <c r="V480" s="312"/>
      <c r="W480" s="312"/>
      <c r="X480" s="312"/>
      <c r="Y480" s="312"/>
      <c r="Z480" s="312"/>
      <c r="AA480" s="312"/>
      <c r="AB480" s="312"/>
      <c r="AC480" s="312"/>
      <c r="AD480" s="312"/>
    </row>
    <row r="481" customFormat="false" ht="11.25" hidden="false" customHeight="false" outlineLevel="0" collapsed="false">
      <c r="C481" s="312"/>
      <c r="D481" s="312"/>
      <c r="E481" s="312"/>
      <c r="F481" s="312"/>
      <c r="G481" s="312"/>
      <c r="H481" s="312"/>
      <c r="I481" s="312"/>
      <c r="J481" s="312"/>
      <c r="K481" s="312"/>
      <c r="L481" s="312"/>
      <c r="M481" s="312"/>
      <c r="N481" s="312"/>
      <c r="O481" s="312"/>
      <c r="P481" s="312"/>
      <c r="Q481" s="312"/>
      <c r="R481" s="312"/>
      <c r="S481" s="312"/>
      <c r="T481" s="312"/>
      <c r="U481" s="312"/>
      <c r="V481" s="312"/>
      <c r="W481" s="312"/>
      <c r="X481" s="312"/>
      <c r="Y481" s="312"/>
      <c r="Z481" s="312"/>
      <c r="AA481" s="312"/>
      <c r="AB481" s="312"/>
      <c r="AC481" s="312"/>
      <c r="AD481" s="312"/>
    </row>
    <row r="482" customFormat="false" ht="11.25" hidden="false" customHeight="false" outlineLevel="0" collapsed="false">
      <c r="C482" s="312"/>
      <c r="D482" s="312"/>
      <c r="E482" s="312"/>
      <c r="F482" s="312"/>
      <c r="G482" s="312"/>
      <c r="H482" s="312"/>
      <c r="I482" s="312"/>
      <c r="J482" s="312"/>
      <c r="K482" s="312"/>
      <c r="L482" s="312"/>
      <c r="M482" s="312"/>
      <c r="N482" s="312"/>
      <c r="O482" s="312"/>
      <c r="P482" s="312"/>
      <c r="Q482" s="312"/>
      <c r="R482" s="312"/>
      <c r="S482" s="312"/>
      <c r="T482" s="312"/>
      <c r="U482" s="312"/>
      <c r="V482" s="312"/>
      <c r="W482" s="312"/>
      <c r="X482" s="312"/>
      <c r="Y482" s="312"/>
      <c r="Z482" s="312"/>
      <c r="AA482" s="312"/>
      <c r="AB482" s="312"/>
      <c r="AC482" s="312"/>
      <c r="AD482" s="312"/>
    </row>
    <row r="483" customFormat="false" ht="11.25" hidden="false" customHeight="false" outlineLevel="0" collapsed="false">
      <c r="C483" s="312"/>
      <c r="D483" s="312"/>
      <c r="E483" s="312"/>
      <c r="F483" s="312"/>
      <c r="G483" s="312"/>
      <c r="H483" s="312"/>
      <c r="I483" s="312"/>
      <c r="J483" s="312"/>
      <c r="K483" s="312"/>
      <c r="L483" s="312"/>
      <c r="M483" s="312"/>
      <c r="N483" s="312"/>
      <c r="O483" s="312"/>
      <c r="P483" s="312"/>
      <c r="Q483" s="312"/>
      <c r="R483" s="312"/>
      <c r="S483" s="312"/>
      <c r="T483" s="312"/>
      <c r="U483" s="312"/>
      <c r="V483" s="312"/>
      <c r="W483" s="312"/>
      <c r="X483" s="312"/>
      <c r="Y483" s="312"/>
      <c r="Z483" s="312"/>
      <c r="AA483" s="312"/>
      <c r="AB483" s="312"/>
      <c r="AC483" s="312"/>
      <c r="AD483" s="312"/>
    </row>
    <row r="484" customFormat="false" ht="11.25" hidden="false" customHeight="false" outlineLevel="0" collapsed="false">
      <c r="C484" s="312"/>
      <c r="D484" s="312"/>
      <c r="E484" s="312"/>
      <c r="F484" s="312"/>
      <c r="G484" s="312"/>
      <c r="H484" s="312"/>
      <c r="I484" s="312"/>
      <c r="J484" s="312"/>
      <c r="K484" s="312"/>
      <c r="L484" s="312"/>
      <c r="M484" s="312"/>
      <c r="N484" s="312"/>
      <c r="O484" s="312"/>
      <c r="P484" s="312"/>
      <c r="Q484" s="312"/>
      <c r="R484" s="312"/>
      <c r="S484" s="312"/>
      <c r="T484" s="312"/>
      <c r="U484" s="312"/>
      <c r="V484" s="312"/>
      <c r="W484" s="312"/>
      <c r="X484" s="312"/>
      <c r="Y484" s="312"/>
      <c r="Z484" s="312"/>
      <c r="AA484" s="312"/>
      <c r="AB484" s="312"/>
      <c r="AC484" s="312"/>
      <c r="AD484" s="312"/>
    </row>
    <row r="485" customFormat="false" ht="11.25" hidden="false" customHeight="false" outlineLevel="0" collapsed="false">
      <c r="C485" s="312"/>
      <c r="D485" s="312"/>
      <c r="E485" s="312"/>
      <c r="F485" s="312"/>
      <c r="G485" s="312"/>
      <c r="H485" s="312"/>
      <c r="I485" s="312"/>
      <c r="J485" s="312"/>
      <c r="K485" s="312"/>
      <c r="L485" s="312"/>
      <c r="M485" s="312"/>
      <c r="N485" s="312"/>
      <c r="O485" s="312"/>
      <c r="P485" s="312"/>
      <c r="Q485" s="312"/>
      <c r="R485" s="312"/>
      <c r="S485" s="312"/>
      <c r="T485" s="312"/>
      <c r="U485" s="312"/>
      <c r="V485" s="312"/>
      <c r="W485" s="312"/>
      <c r="X485" s="312"/>
      <c r="Y485" s="312"/>
      <c r="Z485" s="312"/>
      <c r="AA485" s="312"/>
      <c r="AB485" s="312"/>
      <c r="AC485" s="312"/>
      <c r="AD485" s="312"/>
    </row>
    <row r="486" customFormat="false" ht="11.25" hidden="false" customHeight="false" outlineLevel="0" collapsed="false">
      <c r="C486" s="312"/>
      <c r="D486" s="312"/>
      <c r="E486" s="312"/>
      <c r="F486" s="312"/>
      <c r="G486" s="312"/>
      <c r="H486" s="312"/>
      <c r="I486" s="312"/>
      <c r="J486" s="312"/>
      <c r="K486" s="312"/>
      <c r="L486" s="312"/>
      <c r="M486" s="312"/>
      <c r="N486" s="312"/>
      <c r="O486" s="312"/>
      <c r="P486" s="312"/>
      <c r="Q486" s="312"/>
      <c r="R486" s="312"/>
      <c r="S486" s="312"/>
      <c r="T486" s="312"/>
      <c r="U486" s="312"/>
      <c r="V486" s="312"/>
      <c r="W486" s="312"/>
      <c r="X486" s="312"/>
      <c r="Y486" s="312"/>
      <c r="Z486" s="312"/>
      <c r="AA486" s="312"/>
      <c r="AB486" s="312"/>
      <c r="AC486" s="312"/>
      <c r="AD486" s="312"/>
    </row>
    <row r="487" customFormat="false" ht="11.25" hidden="false" customHeight="false" outlineLevel="0" collapsed="false">
      <c r="C487" s="312"/>
      <c r="D487" s="312"/>
      <c r="E487" s="312"/>
      <c r="F487" s="312"/>
      <c r="G487" s="312"/>
      <c r="H487" s="312"/>
      <c r="I487" s="312"/>
      <c r="J487" s="312"/>
      <c r="K487" s="312"/>
      <c r="L487" s="312"/>
      <c r="M487" s="312"/>
      <c r="N487" s="312"/>
      <c r="O487" s="312"/>
      <c r="P487" s="312"/>
      <c r="Q487" s="312"/>
      <c r="R487" s="312"/>
      <c r="S487" s="312"/>
      <c r="T487" s="312"/>
      <c r="U487" s="312"/>
      <c r="V487" s="312"/>
      <c r="W487" s="312"/>
      <c r="X487" s="312"/>
      <c r="Y487" s="312"/>
      <c r="Z487" s="312"/>
      <c r="AA487" s="312"/>
      <c r="AB487" s="312"/>
      <c r="AC487" s="312"/>
      <c r="AD487" s="312"/>
    </row>
    <row r="488" customFormat="false" ht="11.25" hidden="false" customHeight="false" outlineLevel="0" collapsed="false">
      <c r="C488" s="312"/>
      <c r="D488" s="312"/>
      <c r="E488" s="312"/>
      <c r="F488" s="312"/>
      <c r="G488" s="312"/>
      <c r="H488" s="312"/>
      <c r="I488" s="312"/>
      <c r="J488" s="312"/>
      <c r="K488" s="312"/>
      <c r="L488" s="312"/>
      <c r="M488" s="312"/>
      <c r="N488" s="312"/>
      <c r="O488" s="312"/>
      <c r="P488" s="312"/>
      <c r="Q488" s="312"/>
      <c r="R488" s="312"/>
      <c r="S488" s="312"/>
      <c r="T488" s="312"/>
      <c r="U488" s="312"/>
      <c r="V488" s="312"/>
      <c r="W488" s="312"/>
      <c r="X488" s="312"/>
      <c r="Y488" s="312"/>
      <c r="Z488" s="312"/>
      <c r="AA488" s="312"/>
      <c r="AB488" s="312"/>
      <c r="AC488" s="312"/>
      <c r="AD488" s="312"/>
    </row>
    <row r="489" customFormat="false" ht="11.25" hidden="false" customHeight="false" outlineLevel="0" collapsed="false">
      <c r="C489" s="312"/>
      <c r="D489" s="312"/>
      <c r="E489" s="312"/>
      <c r="F489" s="312"/>
      <c r="G489" s="312"/>
      <c r="H489" s="312"/>
      <c r="I489" s="312"/>
      <c r="J489" s="312"/>
      <c r="K489" s="312"/>
      <c r="L489" s="312"/>
      <c r="M489" s="312"/>
      <c r="N489" s="312"/>
      <c r="O489" s="312"/>
      <c r="P489" s="312"/>
      <c r="Q489" s="312"/>
      <c r="R489" s="312"/>
      <c r="S489" s="312"/>
      <c r="T489" s="312"/>
      <c r="U489" s="312"/>
      <c r="V489" s="312"/>
      <c r="W489" s="312"/>
      <c r="X489" s="312"/>
      <c r="Y489" s="312"/>
      <c r="Z489" s="312"/>
      <c r="AA489" s="312"/>
      <c r="AB489" s="312"/>
      <c r="AC489" s="312"/>
      <c r="AD489" s="312"/>
    </row>
    <row r="490" customFormat="false" ht="11.25" hidden="false" customHeight="false" outlineLevel="0" collapsed="false">
      <c r="C490" s="312"/>
      <c r="D490" s="312"/>
      <c r="E490" s="312"/>
      <c r="F490" s="312"/>
      <c r="G490" s="312"/>
      <c r="H490" s="312"/>
      <c r="I490" s="312"/>
      <c r="J490" s="312"/>
      <c r="K490" s="312"/>
      <c r="L490" s="312"/>
      <c r="M490" s="312"/>
      <c r="N490" s="312"/>
      <c r="O490" s="312"/>
      <c r="P490" s="312"/>
      <c r="Q490" s="312"/>
      <c r="R490" s="312"/>
      <c r="S490" s="312"/>
      <c r="T490" s="312"/>
      <c r="U490" s="312"/>
      <c r="V490" s="312"/>
      <c r="W490" s="312"/>
      <c r="X490" s="312"/>
      <c r="Y490" s="312"/>
      <c r="Z490" s="312"/>
      <c r="AA490" s="312"/>
      <c r="AB490" s="312"/>
      <c r="AC490" s="312"/>
      <c r="AD490" s="312"/>
    </row>
    <row r="491" customFormat="false" ht="11.25" hidden="false" customHeight="false" outlineLevel="0" collapsed="false">
      <c r="C491" s="312"/>
      <c r="D491" s="312"/>
      <c r="E491" s="312"/>
      <c r="F491" s="312"/>
      <c r="G491" s="312"/>
      <c r="H491" s="312"/>
      <c r="I491" s="312"/>
      <c r="J491" s="312"/>
      <c r="K491" s="312"/>
      <c r="L491" s="312"/>
      <c r="M491" s="312"/>
      <c r="N491" s="312"/>
      <c r="O491" s="312"/>
      <c r="P491" s="312"/>
      <c r="Q491" s="312"/>
      <c r="R491" s="312"/>
      <c r="S491" s="312"/>
      <c r="T491" s="312"/>
      <c r="U491" s="312"/>
      <c r="V491" s="312"/>
      <c r="W491" s="312"/>
      <c r="X491" s="312"/>
      <c r="Y491" s="312"/>
      <c r="Z491" s="312"/>
      <c r="AA491" s="312"/>
      <c r="AB491" s="312"/>
      <c r="AC491" s="312"/>
      <c r="AD491" s="312"/>
    </row>
    <row r="492" customFormat="false" ht="11.25" hidden="false" customHeight="false" outlineLevel="0" collapsed="false">
      <c r="C492" s="312"/>
      <c r="D492" s="312"/>
      <c r="E492" s="312"/>
      <c r="F492" s="312"/>
      <c r="G492" s="312"/>
      <c r="H492" s="312"/>
      <c r="I492" s="312"/>
      <c r="J492" s="312"/>
      <c r="K492" s="312"/>
      <c r="L492" s="312"/>
      <c r="M492" s="312"/>
      <c r="N492" s="312"/>
      <c r="O492" s="312"/>
      <c r="P492" s="312"/>
      <c r="Q492" s="312"/>
      <c r="R492" s="312"/>
      <c r="S492" s="312"/>
      <c r="T492" s="312"/>
      <c r="U492" s="312"/>
      <c r="V492" s="312"/>
      <c r="W492" s="312"/>
      <c r="X492" s="312"/>
      <c r="Y492" s="312"/>
      <c r="Z492" s="312"/>
      <c r="AA492" s="312"/>
      <c r="AB492" s="312"/>
      <c r="AC492" s="312"/>
      <c r="AD492" s="312"/>
    </row>
    <row r="493" customFormat="false" ht="11.25" hidden="false" customHeight="false" outlineLevel="0" collapsed="false">
      <c r="C493" s="312"/>
      <c r="D493" s="312"/>
      <c r="E493" s="312"/>
      <c r="F493" s="312"/>
      <c r="G493" s="312"/>
      <c r="H493" s="312"/>
      <c r="I493" s="312"/>
      <c r="J493" s="312"/>
      <c r="K493" s="312"/>
      <c r="L493" s="312"/>
      <c r="M493" s="312"/>
      <c r="N493" s="312"/>
      <c r="O493" s="312"/>
      <c r="P493" s="312"/>
      <c r="Q493" s="312"/>
      <c r="R493" s="312"/>
      <c r="S493" s="312"/>
      <c r="T493" s="312"/>
      <c r="U493" s="312"/>
      <c r="V493" s="312"/>
      <c r="W493" s="312"/>
      <c r="X493" s="312"/>
      <c r="Y493" s="312"/>
      <c r="Z493" s="312"/>
      <c r="AA493" s="312"/>
      <c r="AB493" s="312"/>
      <c r="AC493" s="312"/>
      <c r="AD493" s="312"/>
    </row>
    <row r="494" customFormat="false" ht="11.25" hidden="false" customHeight="false" outlineLevel="0" collapsed="false">
      <c r="C494" s="312"/>
      <c r="D494" s="312"/>
      <c r="E494" s="312"/>
      <c r="F494" s="312"/>
      <c r="G494" s="312"/>
      <c r="H494" s="312"/>
      <c r="I494" s="312"/>
      <c r="J494" s="312"/>
      <c r="K494" s="312"/>
      <c r="L494" s="312"/>
      <c r="M494" s="312"/>
      <c r="N494" s="312"/>
      <c r="O494" s="312"/>
      <c r="P494" s="312"/>
      <c r="Q494" s="312"/>
      <c r="R494" s="312"/>
      <c r="S494" s="312"/>
      <c r="T494" s="312"/>
      <c r="U494" s="312"/>
      <c r="V494" s="312"/>
      <c r="W494" s="312"/>
      <c r="X494" s="312"/>
      <c r="Y494" s="312"/>
      <c r="Z494" s="312"/>
      <c r="AA494" s="312"/>
      <c r="AB494" s="312"/>
      <c r="AC494" s="312"/>
      <c r="AD494" s="312"/>
    </row>
    <row r="495" customFormat="false" ht="11.25" hidden="false" customHeight="false" outlineLevel="0" collapsed="false">
      <c r="C495" s="312"/>
      <c r="D495" s="312"/>
      <c r="E495" s="312"/>
      <c r="F495" s="312"/>
      <c r="G495" s="312"/>
      <c r="H495" s="312"/>
      <c r="I495" s="312"/>
      <c r="J495" s="312"/>
      <c r="K495" s="312"/>
      <c r="L495" s="312"/>
      <c r="M495" s="312"/>
      <c r="N495" s="312"/>
      <c r="O495" s="312"/>
      <c r="P495" s="312"/>
      <c r="Q495" s="312"/>
      <c r="R495" s="312"/>
      <c r="S495" s="312"/>
      <c r="T495" s="312"/>
      <c r="U495" s="312"/>
      <c r="V495" s="312"/>
      <c r="W495" s="312"/>
      <c r="X495" s="312"/>
      <c r="Y495" s="312"/>
      <c r="Z495" s="312"/>
      <c r="AA495" s="312"/>
      <c r="AB495" s="312"/>
      <c r="AC495" s="312"/>
      <c r="AD495" s="312"/>
    </row>
    <row r="496" customFormat="false" ht="11.25" hidden="false" customHeight="false" outlineLevel="0" collapsed="false">
      <c r="C496" s="312"/>
      <c r="D496" s="312"/>
      <c r="E496" s="312"/>
      <c r="F496" s="312"/>
      <c r="G496" s="312"/>
      <c r="H496" s="312"/>
      <c r="I496" s="312"/>
      <c r="J496" s="312"/>
      <c r="K496" s="312"/>
      <c r="L496" s="312"/>
      <c r="M496" s="312"/>
      <c r="N496" s="312"/>
      <c r="O496" s="312"/>
      <c r="P496" s="312"/>
      <c r="Q496" s="312"/>
      <c r="R496" s="312"/>
      <c r="S496" s="312"/>
      <c r="T496" s="312"/>
      <c r="U496" s="312"/>
      <c r="V496" s="312"/>
      <c r="W496" s="312"/>
      <c r="X496" s="312"/>
      <c r="Y496" s="312"/>
      <c r="Z496" s="312"/>
      <c r="AA496" s="312"/>
      <c r="AB496" s="312"/>
      <c r="AC496" s="312"/>
      <c r="AD496" s="312"/>
    </row>
    <row r="497" customFormat="false" ht="11.25" hidden="false" customHeight="false" outlineLevel="0" collapsed="false">
      <c r="C497" s="312"/>
      <c r="D497" s="312"/>
      <c r="E497" s="312"/>
      <c r="F497" s="312"/>
      <c r="G497" s="312"/>
      <c r="H497" s="312"/>
      <c r="I497" s="312"/>
      <c r="J497" s="312"/>
      <c r="K497" s="312"/>
      <c r="L497" s="312"/>
      <c r="M497" s="312"/>
      <c r="N497" s="312"/>
      <c r="O497" s="312"/>
      <c r="P497" s="312"/>
      <c r="Q497" s="312"/>
      <c r="R497" s="312"/>
      <c r="S497" s="312"/>
      <c r="T497" s="312"/>
      <c r="U497" s="312"/>
      <c r="V497" s="312"/>
      <c r="W497" s="312"/>
      <c r="X497" s="312"/>
      <c r="Y497" s="312"/>
      <c r="Z497" s="312"/>
      <c r="AA497" s="312"/>
      <c r="AB497" s="312"/>
      <c r="AC497" s="312"/>
      <c r="AD497" s="312"/>
    </row>
    <row r="498" customFormat="false" ht="11.25" hidden="false" customHeight="false" outlineLevel="0" collapsed="false">
      <c r="C498" s="312"/>
      <c r="D498" s="312"/>
      <c r="E498" s="312"/>
      <c r="F498" s="312"/>
      <c r="G498" s="312"/>
      <c r="H498" s="312"/>
      <c r="I498" s="312"/>
      <c r="J498" s="312"/>
      <c r="K498" s="312"/>
      <c r="L498" s="312"/>
      <c r="M498" s="312"/>
      <c r="N498" s="312"/>
      <c r="O498" s="312"/>
      <c r="P498" s="312"/>
      <c r="Q498" s="312"/>
      <c r="R498" s="312"/>
      <c r="S498" s="312"/>
      <c r="T498" s="312"/>
      <c r="U498" s="312"/>
      <c r="V498" s="312"/>
      <c r="W498" s="312"/>
      <c r="X498" s="312"/>
      <c r="Y498" s="312"/>
      <c r="Z498" s="312"/>
      <c r="AA498" s="312"/>
      <c r="AB498" s="312"/>
      <c r="AC498" s="312"/>
      <c r="AD498" s="312"/>
    </row>
    <row r="499" customFormat="false" ht="11.25" hidden="false" customHeight="false" outlineLevel="0" collapsed="false">
      <c r="C499" s="312"/>
      <c r="D499" s="312"/>
      <c r="E499" s="312"/>
      <c r="F499" s="312"/>
      <c r="G499" s="312"/>
      <c r="H499" s="312"/>
      <c r="I499" s="312"/>
      <c r="J499" s="312"/>
      <c r="K499" s="312"/>
      <c r="L499" s="312"/>
      <c r="M499" s="312"/>
      <c r="N499" s="312"/>
      <c r="O499" s="312"/>
      <c r="P499" s="312"/>
      <c r="Q499" s="312"/>
      <c r="R499" s="312"/>
      <c r="S499" s="312"/>
      <c r="T499" s="312"/>
      <c r="U499" s="312"/>
      <c r="V499" s="312"/>
      <c r="W499" s="312"/>
      <c r="X499" s="312"/>
      <c r="Y499" s="312"/>
      <c r="Z499" s="312"/>
      <c r="AA499" s="312"/>
      <c r="AB499" s="312"/>
      <c r="AC499" s="312"/>
      <c r="AD499" s="312"/>
    </row>
    <row r="500" customFormat="false" ht="11.25" hidden="false" customHeight="false" outlineLevel="0" collapsed="false">
      <c r="C500" s="312"/>
      <c r="D500" s="312"/>
      <c r="E500" s="312"/>
      <c r="F500" s="312"/>
      <c r="G500" s="312"/>
      <c r="H500" s="312"/>
      <c r="I500" s="312"/>
      <c r="J500" s="312"/>
      <c r="K500" s="312"/>
      <c r="L500" s="312"/>
      <c r="M500" s="312"/>
      <c r="N500" s="312"/>
      <c r="O500" s="312"/>
      <c r="P500" s="312"/>
      <c r="Q500" s="312"/>
      <c r="R500" s="312"/>
      <c r="S500" s="312"/>
      <c r="T500" s="312"/>
      <c r="U500" s="312"/>
      <c r="V500" s="312"/>
      <c r="W500" s="312"/>
      <c r="X500" s="312"/>
      <c r="Y500" s="312"/>
      <c r="Z500" s="312"/>
      <c r="AA500" s="312"/>
      <c r="AB500" s="312"/>
      <c r="AC500" s="312"/>
      <c r="AD500" s="312"/>
    </row>
    <row r="501" customFormat="false" ht="11.25" hidden="false" customHeight="false" outlineLevel="0" collapsed="false">
      <c r="C501" s="312"/>
      <c r="D501" s="312"/>
      <c r="E501" s="312"/>
      <c r="F501" s="312"/>
      <c r="G501" s="312"/>
      <c r="H501" s="312"/>
      <c r="I501" s="312"/>
      <c r="J501" s="312"/>
      <c r="K501" s="312"/>
      <c r="L501" s="312"/>
      <c r="M501" s="312"/>
      <c r="N501" s="312"/>
      <c r="O501" s="312"/>
      <c r="P501" s="312"/>
      <c r="Q501" s="312"/>
      <c r="R501" s="312"/>
      <c r="S501" s="312"/>
      <c r="T501" s="312"/>
      <c r="U501" s="312"/>
      <c r="V501" s="312"/>
      <c r="W501" s="312"/>
      <c r="X501" s="312"/>
      <c r="Y501" s="312"/>
      <c r="Z501" s="312"/>
      <c r="AA501" s="312"/>
      <c r="AB501" s="312"/>
      <c r="AC501" s="312"/>
      <c r="AD501" s="312"/>
    </row>
    <row r="502" customFormat="false" ht="11.25" hidden="false" customHeight="false" outlineLevel="0" collapsed="false">
      <c r="C502" s="312"/>
      <c r="D502" s="312"/>
      <c r="E502" s="312"/>
      <c r="F502" s="312"/>
      <c r="G502" s="312"/>
      <c r="H502" s="312"/>
      <c r="I502" s="312"/>
      <c r="J502" s="312"/>
      <c r="K502" s="312"/>
      <c r="L502" s="312"/>
      <c r="M502" s="312"/>
      <c r="N502" s="312"/>
      <c r="O502" s="312"/>
      <c r="P502" s="312"/>
      <c r="Q502" s="312"/>
      <c r="R502" s="312"/>
      <c r="S502" s="312"/>
      <c r="T502" s="312"/>
      <c r="U502" s="312"/>
      <c r="V502" s="312"/>
      <c r="W502" s="312"/>
      <c r="X502" s="312"/>
      <c r="Y502" s="312"/>
      <c r="Z502" s="312"/>
      <c r="AA502" s="312"/>
      <c r="AB502" s="312"/>
      <c r="AC502" s="312"/>
      <c r="AD502" s="312"/>
    </row>
    <row r="503" customFormat="false" ht="11.25" hidden="false" customHeight="false" outlineLevel="0" collapsed="false">
      <c r="C503" s="312"/>
      <c r="D503" s="312"/>
      <c r="E503" s="312"/>
      <c r="F503" s="312"/>
      <c r="G503" s="312"/>
      <c r="H503" s="312"/>
      <c r="I503" s="312"/>
      <c r="J503" s="312"/>
      <c r="K503" s="312"/>
      <c r="L503" s="312"/>
      <c r="M503" s="312"/>
      <c r="N503" s="312"/>
      <c r="O503" s="312"/>
      <c r="P503" s="312"/>
      <c r="Q503" s="312"/>
      <c r="R503" s="312"/>
      <c r="S503" s="312"/>
      <c r="T503" s="312"/>
      <c r="U503" s="312"/>
      <c r="V503" s="312"/>
      <c r="W503" s="312"/>
      <c r="X503" s="312"/>
      <c r="Y503" s="312"/>
      <c r="Z503" s="312"/>
      <c r="AA503" s="312"/>
      <c r="AB503" s="312"/>
      <c r="AC503" s="312"/>
      <c r="AD503" s="312"/>
    </row>
    <row r="504" customFormat="false" ht="11.25" hidden="false" customHeight="false" outlineLevel="0" collapsed="false">
      <c r="C504" s="312"/>
      <c r="D504" s="312"/>
      <c r="E504" s="312"/>
      <c r="F504" s="312"/>
      <c r="G504" s="312"/>
      <c r="H504" s="312"/>
      <c r="I504" s="312"/>
      <c r="J504" s="312"/>
      <c r="K504" s="312"/>
      <c r="L504" s="312"/>
      <c r="M504" s="312"/>
      <c r="N504" s="312"/>
      <c r="O504" s="312"/>
      <c r="P504" s="312"/>
      <c r="Q504" s="312"/>
      <c r="R504" s="312"/>
      <c r="S504" s="312"/>
      <c r="T504" s="312"/>
      <c r="U504" s="312"/>
      <c r="V504" s="312"/>
      <c r="W504" s="312"/>
      <c r="X504" s="312"/>
      <c r="Y504" s="312"/>
      <c r="Z504" s="312"/>
      <c r="AA504" s="312"/>
      <c r="AB504" s="312"/>
      <c r="AC504" s="312"/>
      <c r="AD504" s="312"/>
    </row>
    <row r="505" customFormat="false" ht="11.25" hidden="false" customHeight="false" outlineLevel="0" collapsed="false">
      <c r="C505" s="312"/>
      <c r="D505" s="312"/>
      <c r="E505" s="312"/>
      <c r="F505" s="312"/>
      <c r="G505" s="312"/>
      <c r="H505" s="312"/>
      <c r="I505" s="312"/>
      <c r="J505" s="312"/>
      <c r="K505" s="312"/>
      <c r="L505" s="312"/>
      <c r="M505" s="312"/>
      <c r="N505" s="312"/>
      <c r="O505" s="312"/>
      <c r="P505" s="312"/>
      <c r="Q505" s="312"/>
      <c r="R505" s="312"/>
      <c r="S505" s="312"/>
      <c r="T505" s="312"/>
      <c r="U505" s="312"/>
      <c r="V505" s="312"/>
      <c r="W505" s="312"/>
      <c r="X505" s="312"/>
      <c r="Y505" s="312"/>
      <c r="Z505" s="312"/>
      <c r="AA505" s="312"/>
      <c r="AB505" s="312"/>
      <c r="AC505" s="312"/>
      <c r="AD505" s="312"/>
    </row>
    <row r="506" customFormat="false" ht="11.25" hidden="false" customHeight="false" outlineLevel="0" collapsed="false">
      <c r="C506" s="312"/>
      <c r="D506" s="312"/>
      <c r="E506" s="312"/>
      <c r="F506" s="312"/>
      <c r="G506" s="312"/>
      <c r="H506" s="312"/>
      <c r="I506" s="312"/>
      <c r="J506" s="312"/>
      <c r="K506" s="312"/>
      <c r="L506" s="312"/>
      <c r="M506" s="312"/>
      <c r="N506" s="312"/>
      <c r="O506" s="312"/>
      <c r="P506" s="312"/>
      <c r="Q506" s="312"/>
      <c r="R506" s="312"/>
      <c r="S506" s="312"/>
      <c r="T506" s="312"/>
      <c r="U506" s="312"/>
      <c r="V506" s="312"/>
      <c r="W506" s="312"/>
      <c r="X506" s="312"/>
      <c r="Y506" s="312"/>
      <c r="Z506" s="312"/>
      <c r="AA506" s="312"/>
      <c r="AB506" s="312"/>
      <c r="AC506" s="312"/>
      <c r="AD506" s="312"/>
    </row>
    <row r="507" customFormat="false" ht="11.25" hidden="false" customHeight="false" outlineLevel="0" collapsed="false">
      <c r="C507" s="312"/>
      <c r="D507" s="312"/>
      <c r="E507" s="312"/>
      <c r="F507" s="312"/>
      <c r="G507" s="312"/>
      <c r="H507" s="312"/>
      <c r="I507" s="312"/>
      <c r="J507" s="312"/>
      <c r="K507" s="312"/>
      <c r="L507" s="312"/>
      <c r="M507" s="312"/>
      <c r="N507" s="312"/>
      <c r="O507" s="312"/>
      <c r="P507" s="312"/>
      <c r="Q507" s="312"/>
      <c r="R507" s="312"/>
      <c r="S507" s="312"/>
      <c r="T507" s="312"/>
      <c r="U507" s="312"/>
      <c r="V507" s="312"/>
      <c r="W507" s="312"/>
      <c r="X507" s="312"/>
      <c r="Y507" s="312"/>
      <c r="Z507" s="312"/>
      <c r="AA507" s="312"/>
      <c r="AB507" s="312"/>
      <c r="AC507" s="312"/>
      <c r="AD507" s="312"/>
    </row>
    <row r="508" customFormat="false" ht="11.25" hidden="false" customHeight="false" outlineLevel="0" collapsed="false">
      <c r="C508" s="312"/>
      <c r="D508" s="312"/>
      <c r="E508" s="312"/>
      <c r="F508" s="312"/>
      <c r="G508" s="312"/>
      <c r="H508" s="312"/>
      <c r="I508" s="312"/>
      <c r="J508" s="312"/>
      <c r="K508" s="312"/>
      <c r="L508" s="312"/>
      <c r="M508" s="312"/>
      <c r="N508" s="312"/>
      <c r="O508" s="312"/>
      <c r="P508" s="312"/>
      <c r="Q508" s="312"/>
      <c r="R508" s="312"/>
      <c r="S508" s="312"/>
      <c r="T508" s="312"/>
      <c r="U508" s="312"/>
      <c r="V508" s="312"/>
      <c r="W508" s="312"/>
      <c r="X508" s="312"/>
      <c r="Y508" s="312"/>
      <c r="Z508" s="312"/>
      <c r="AA508" s="312"/>
      <c r="AB508" s="312"/>
      <c r="AC508" s="312"/>
      <c r="AD508" s="312"/>
    </row>
    <row r="509" customFormat="false" ht="11.25" hidden="false" customHeight="false" outlineLevel="0" collapsed="false">
      <c r="C509" s="312"/>
      <c r="D509" s="312"/>
      <c r="E509" s="312"/>
      <c r="F509" s="312"/>
      <c r="G509" s="312"/>
      <c r="H509" s="312"/>
      <c r="I509" s="312"/>
      <c r="J509" s="312"/>
      <c r="K509" s="312"/>
      <c r="L509" s="312"/>
      <c r="M509" s="312"/>
      <c r="N509" s="312"/>
      <c r="O509" s="312"/>
      <c r="P509" s="312"/>
      <c r="Q509" s="312"/>
      <c r="R509" s="312"/>
      <c r="S509" s="312"/>
      <c r="T509" s="312"/>
      <c r="U509" s="312"/>
      <c r="V509" s="312"/>
      <c r="W509" s="312"/>
      <c r="X509" s="312"/>
      <c r="Y509" s="312"/>
      <c r="Z509" s="312"/>
      <c r="AA509" s="312"/>
      <c r="AB509" s="312"/>
      <c r="AC509" s="312"/>
      <c r="AD509" s="312"/>
    </row>
    <row r="510" customFormat="false" ht="11.25" hidden="false" customHeight="false" outlineLevel="0" collapsed="false">
      <c r="C510" s="312"/>
      <c r="D510" s="312"/>
      <c r="E510" s="312"/>
      <c r="F510" s="312"/>
      <c r="G510" s="312"/>
      <c r="H510" s="312"/>
      <c r="I510" s="312"/>
      <c r="J510" s="312"/>
      <c r="K510" s="312"/>
      <c r="L510" s="312"/>
      <c r="M510" s="312"/>
      <c r="N510" s="312"/>
      <c r="O510" s="312"/>
      <c r="P510" s="312"/>
      <c r="Q510" s="312"/>
      <c r="R510" s="312"/>
      <c r="S510" s="312"/>
      <c r="T510" s="312"/>
      <c r="U510" s="312"/>
      <c r="V510" s="312"/>
      <c r="W510" s="312"/>
      <c r="X510" s="312"/>
      <c r="Y510" s="312"/>
      <c r="Z510" s="312"/>
      <c r="AA510" s="312"/>
      <c r="AB510" s="312"/>
      <c r="AC510" s="312"/>
      <c r="AD510" s="312"/>
    </row>
    <row r="511" customFormat="false" ht="11.25" hidden="false" customHeight="false" outlineLevel="0" collapsed="false">
      <c r="C511" s="312"/>
      <c r="D511" s="312"/>
      <c r="E511" s="312"/>
      <c r="F511" s="312"/>
      <c r="G511" s="312"/>
      <c r="H511" s="312"/>
      <c r="I511" s="312"/>
      <c r="J511" s="312"/>
      <c r="K511" s="312"/>
      <c r="L511" s="312"/>
      <c r="M511" s="312"/>
      <c r="N511" s="312"/>
      <c r="O511" s="312"/>
      <c r="P511" s="312"/>
      <c r="Q511" s="312"/>
      <c r="R511" s="312"/>
      <c r="S511" s="312"/>
      <c r="T511" s="312"/>
      <c r="U511" s="312"/>
      <c r="V511" s="312"/>
      <c r="W511" s="312"/>
      <c r="X511" s="312"/>
      <c r="Y511" s="312"/>
      <c r="Z511" s="312"/>
      <c r="AA511" s="312"/>
      <c r="AB511" s="312"/>
      <c r="AC511" s="312"/>
      <c r="AD511" s="312"/>
    </row>
    <row r="512" customFormat="false" ht="11.25" hidden="false" customHeight="false" outlineLevel="0" collapsed="false">
      <c r="C512" s="312"/>
      <c r="D512" s="312"/>
      <c r="E512" s="312"/>
      <c r="F512" s="312"/>
      <c r="G512" s="312"/>
      <c r="H512" s="312"/>
      <c r="I512" s="312"/>
      <c r="J512" s="312"/>
      <c r="K512" s="312"/>
      <c r="L512" s="312"/>
      <c r="M512" s="312"/>
      <c r="N512" s="312"/>
      <c r="O512" s="312"/>
      <c r="P512" s="312"/>
      <c r="Q512" s="312"/>
      <c r="R512" s="312"/>
      <c r="S512" s="312"/>
      <c r="T512" s="312"/>
      <c r="U512" s="312"/>
      <c r="V512" s="312"/>
      <c r="W512" s="312"/>
      <c r="X512" s="312"/>
      <c r="Y512" s="312"/>
      <c r="Z512" s="312"/>
      <c r="AA512" s="312"/>
      <c r="AB512" s="312"/>
      <c r="AC512" s="312"/>
      <c r="AD512" s="312"/>
    </row>
    <row r="513" customFormat="false" ht="11.25" hidden="false" customHeight="false" outlineLevel="0" collapsed="false">
      <c r="C513" s="312"/>
      <c r="D513" s="312"/>
      <c r="E513" s="312"/>
      <c r="F513" s="312"/>
      <c r="G513" s="312"/>
      <c r="H513" s="312"/>
      <c r="I513" s="312"/>
      <c r="J513" s="312"/>
      <c r="K513" s="312"/>
      <c r="L513" s="312"/>
      <c r="M513" s="312"/>
      <c r="N513" s="312"/>
      <c r="O513" s="312"/>
      <c r="P513" s="312"/>
      <c r="Q513" s="312"/>
      <c r="R513" s="312"/>
      <c r="S513" s="312"/>
      <c r="T513" s="312"/>
      <c r="U513" s="312"/>
      <c r="V513" s="312"/>
      <c r="W513" s="312"/>
      <c r="X513" s="312"/>
      <c r="Y513" s="312"/>
      <c r="Z513" s="312"/>
      <c r="AA513" s="312"/>
      <c r="AB513" s="312"/>
      <c r="AC513" s="312"/>
      <c r="AD513" s="312"/>
    </row>
    <row r="514" customFormat="false" ht="11.25" hidden="false" customHeight="false" outlineLevel="0" collapsed="false">
      <c r="C514" s="312"/>
      <c r="D514" s="312"/>
      <c r="E514" s="312"/>
      <c r="F514" s="312"/>
      <c r="G514" s="312"/>
      <c r="H514" s="312"/>
      <c r="I514" s="312"/>
      <c r="J514" s="312"/>
      <c r="K514" s="312"/>
      <c r="L514" s="312"/>
      <c r="M514" s="312"/>
      <c r="N514" s="312"/>
      <c r="O514" s="312"/>
      <c r="P514" s="312"/>
      <c r="Q514" s="312"/>
      <c r="R514" s="312"/>
      <c r="S514" s="312"/>
      <c r="T514" s="312"/>
      <c r="U514" s="312"/>
      <c r="V514" s="312"/>
      <c r="W514" s="312"/>
      <c r="X514" s="312"/>
      <c r="Y514" s="312"/>
      <c r="Z514" s="312"/>
      <c r="AA514" s="312"/>
      <c r="AB514" s="312"/>
      <c r="AC514" s="312"/>
      <c r="AD514" s="312"/>
    </row>
    <row r="515" customFormat="false" ht="11.25" hidden="false" customHeight="false" outlineLevel="0" collapsed="false">
      <c r="C515" s="312"/>
      <c r="D515" s="312"/>
      <c r="E515" s="312"/>
      <c r="F515" s="312"/>
      <c r="G515" s="312"/>
      <c r="H515" s="312"/>
      <c r="I515" s="312"/>
      <c r="J515" s="312"/>
      <c r="K515" s="312"/>
      <c r="L515" s="312"/>
      <c r="M515" s="312"/>
      <c r="N515" s="312"/>
      <c r="O515" s="312"/>
      <c r="P515" s="312"/>
      <c r="Q515" s="312"/>
      <c r="R515" s="312"/>
      <c r="S515" s="312"/>
      <c r="T515" s="312"/>
      <c r="U515" s="312"/>
      <c r="V515" s="312"/>
      <c r="W515" s="312"/>
      <c r="X515" s="312"/>
      <c r="Y515" s="312"/>
      <c r="Z515" s="312"/>
      <c r="AA515" s="312"/>
      <c r="AB515" s="312"/>
      <c r="AC515" s="312"/>
      <c r="AD515" s="312"/>
    </row>
    <row r="516" customFormat="false" ht="11.25" hidden="false" customHeight="false" outlineLevel="0" collapsed="false">
      <c r="C516" s="312"/>
      <c r="D516" s="312"/>
      <c r="E516" s="312"/>
      <c r="F516" s="312"/>
      <c r="G516" s="312"/>
      <c r="H516" s="312"/>
      <c r="I516" s="312"/>
      <c r="J516" s="312"/>
      <c r="K516" s="312"/>
      <c r="L516" s="312"/>
      <c r="M516" s="312"/>
      <c r="N516" s="312"/>
      <c r="O516" s="312"/>
      <c r="P516" s="312"/>
      <c r="Q516" s="312"/>
      <c r="R516" s="312"/>
      <c r="S516" s="312"/>
      <c r="T516" s="312"/>
      <c r="U516" s="312"/>
      <c r="V516" s="312"/>
      <c r="W516" s="312"/>
      <c r="X516" s="312"/>
      <c r="Y516" s="312"/>
      <c r="Z516" s="312"/>
      <c r="AA516" s="312"/>
      <c r="AB516" s="312"/>
      <c r="AC516" s="312"/>
      <c r="AD516" s="312"/>
    </row>
    <row r="517" customFormat="false" ht="11.25" hidden="false" customHeight="false" outlineLevel="0" collapsed="false">
      <c r="C517" s="312"/>
      <c r="D517" s="312"/>
      <c r="E517" s="312"/>
      <c r="F517" s="312"/>
      <c r="G517" s="312"/>
      <c r="H517" s="312"/>
      <c r="I517" s="312"/>
      <c r="J517" s="312"/>
      <c r="K517" s="312"/>
      <c r="L517" s="312"/>
      <c r="M517" s="312"/>
      <c r="N517" s="312"/>
      <c r="O517" s="312"/>
      <c r="P517" s="312"/>
      <c r="Q517" s="312"/>
      <c r="R517" s="312"/>
      <c r="S517" s="312"/>
      <c r="T517" s="312"/>
      <c r="U517" s="312"/>
      <c r="V517" s="312"/>
      <c r="W517" s="312"/>
      <c r="X517" s="312"/>
      <c r="Y517" s="312"/>
      <c r="Z517" s="312"/>
      <c r="AA517" s="312"/>
      <c r="AB517" s="312"/>
      <c r="AC517" s="312"/>
      <c r="AD517" s="312"/>
    </row>
    <row r="518" customFormat="false" ht="11.25" hidden="false" customHeight="false" outlineLevel="0" collapsed="false">
      <c r="C518" s="312"/>
      <c r="D518" s="312"/>
      <c r="E518" s="312"/>
      <c r="F518" s="312"/>
      <c r="G518" s="312"/>
      <c r="H518" s="312"/>
      <c r="I518" s="312"/>
      <c r="J518" s="312"/>
      <c r="K518" s="312"/>
      <c r="L518" s="312"/>
      <c r="M518" s="312"/>
      <c r="N518" s="312"/>
      <c r="O518" s="312"/>
      <c r="P518" s="312"/>
      <c r="Q518" s="312"/>
      <c r="R518" s="312"/>
      <c r="S518" s="312"/>
      <c r="T518" s="312"/>
      <c r="U518" s="312"/>
      <c r="V518" s="312"/>
      <c r="W518" s="312"/>
      <c r="X518" s="312"/>
      <c r="Y518" s="312"/>
      <c r="Z518" s="312"/>
      <c r="AA518" s="312"/>
      <c r="AB518" s="312"/>
      <c r="AC518" s="312"/>
      <c r="AD518" s="312"/>
    </row>
    <row r="519" customFormat="false" ht="11.25" hidden="false" customHeight="false" outlineLevel="0" collapsed="false">
      <c r="C519" s="312"/>
      <c r="D519" s="312"/>
      <c r="E519" s="312"/>
      <c r="F519" s="312"/>
      <c r="G519" s="312"/>
      <c r="H519" s="312"/>
      <c r="I519" s="312"/>
      <c r="J519" s="312"/>
      <c r="K519" s="312"/>
      <c r="L519" s="312"/>
      <c r="M519" s="312"/>
      <c r="N519" s="312"/>
      <c r="O519" s="312"/>
      <c r="P519" s="312"/>
      <c r="Q519" s="312"/>
      <c r="R519" s="312"/>
      <c r="S519" s="312"/>
      <c r="T519" s="312"/>
      <c r="U519" s="312"/>
      <c r="V519" s="312"/>
      <c r="W519" s="312"/>
      <c r="X519" s="312"/>
      <c r="Y519" s="312"/>
      <c r="Z519" s="312"/>
      <c r="AA519" s="312"/>
      <c r="AB519" s="312"/>
      <c r="AC519" s="312"/>
      <c r="AD519" s="312"/>
    </row>
    <row r="520" customFormat="false" ht="11.25" hidden="false" customHeight="false" outlineLevel="0" collapsed="false">
      <c r="C520" s="312"/>
      <c r="D520" s="312"/>
      <c r="E520" s="312"/>
      <c r="F520" s="312"/>
      <c r="G520" s="312"/>
      <c r="H520" s="312"/>
      <c r="I520" s="312"/>
      <c r="J520" s="312"/>
      <c r="K520" s="312"/>
      <c r="L520" s="312"/>
      <c r="M520" s="312"/>
      <c r="N520" s="312"/>
      <c r="O520" s="312"/>
      <c r="P520" s="312"/>
      <c r="Q520" s="312"/>
      <c r="R520" s="312"/>
      <c r="S520" s="312"/>
      <c r="T520" s="312"/>
      <c r="U520" s="312"/>
      <c r="V520" s="312"/>
      <c r="W520" s="312"/>
      <c r="X520" s="312"/>
      <c r="Y520" s="312"/>
      <c r="Z520" s="312"/>
      <c r="AA520" s="312"/>
      <c r="AB520" s="312"/>
      <c r="AC520" s="312"/>
      <c r="AD520" s="312"/>
    </row>
    <row r="521" customFormat="false" ht="11.25" hidden="false" customHeight="false" outlineLevel="0" collapsed="false">
      <c r="C521" s="312"/>
      <c r="D521" s="312"/>
      <c r="E521" s="312"/>
      <c r="F521" s="312"/>
      <c r="G521" s="312"/>
      <c r="H521" s="312"/>
      <c r="I521" s="312"/>
      <c r="J521" s="312"/>
      <c r="K521" s="312"/>
      <c r="L521" s="312"/>
      <c r="M521" s="312"/>
      <c r="N521" s="312"/>
      <c r="O521" s="312"/>
      <c r="P521" s="312"/>
      <c r="Q521" s="312"/>
      <c r="R521" s="312"/>
      <c r="S521" s="312"/>
      <c r="T521" s="312"/>
      <c r="U521" s="312"/>
      <c r="V521" s="312"/>
      <c r="W521" s="312"/>
      <c r="X521" s="312"/>
      <c r="Y521" s="312"/>
      <c r="Z521" s="312"/>
      <c r="AA521" s="312"/>
      <c r="AB521" s="312"/>
      <c r="AC521" s="312"/>
      <c r="AD521" s="312"/>
    </row>
    <row r="522" customFormat="false" ht="11.25" hidden="false" customHeight="false" outlineLevel="0" collapsed="false">
      <c r="C522" s="312"/>
      <c r="D522" s="312"/>
      <c r="E522" s="312"/>
      <c r="F522" s="312"/>
      <c r="G522" s="312"/>
      <c r="H522" s="312"/>
      <c r="I522" s="312"/>
      <c r="J522" s="312"/>
      <c r="K522" s="312"/>
      <c r="L522" s="312"/>
      <c r="M522" s="312"/>
      <c r="N522" s="312"/>
      <c r="O522" s="312"/>
      <c r="P522" s="312"/>
      <c r="Q522" s="312"/>
      <c r="R522" s="312"/>
      <c r="S522" s="312"/>
      <c r="T522" s="312"/>
      <c r="U522" s="312"/>
      <c r="V522" s="312"/>
      <c r="W522" s="312"/>
      <c r="X522" s="312"/>
      <c r="Y522" s="312"/>
      <c r="Z522" s="312"/>
      <c r="AA522" s="312"/>
      <c r="AB522" s="312"/>
      <c r="AC522" s="312"/>
      <c r="AD522" s="312"/>
    </row>
    <row r="523" customFormat="false" ht="11.25" hidden="false" customHeight="false" outlineLevel="0" collapsed="false">
      <c r="C523" s="312"/>
      <c r="D523" s="312"/>
      <c r="E523" s="312"/>
      <c r="F523" s="312"/>
      <c r="G523" s="312"/>
      <c r="H523" s="312"/>
      <c r="I523" s="312"/>
      <c r="J523" s="312"/>
      <c r="K523" s="312"/>
      <c r="L523" s="312"/>
      <c r="M523" s="312"/>
      <c r="N523" s="312"/>
      <c r="O523" s="312"/>
      <c r="P523" s="312"/>
      <c r="Q523" s="312"/>
      <c r="R523" s="312"/>
      <c r="S523" s="312"/>
      <c r="T523" s="312"/>
      <c r="U523" s="312"/>
      <c r="V523" s="312"/>
      <c r="W523" s="312"/>
      <c r="X523" s="312"/>
      <c r="Y523" s="312"/>
      <c r="Z523" s="312"/>
      <c r="AA523" s="312"/>
      <c r="AB523" s="312"/>
      <c r="AC523" s="312"/>
      <c r="AD523" s="312"/>
    </row>
    <row r="524" customFormat="false" ht="11.25" hidden="false" customHeight="false" outlineLevel="0" collapsed="false">
      <c r="C524" s="312"/>
      <c r="D524" s="312"/>
      <c r="E524" s="312"/>
      <c r="F524" s="312"/>
      <c r="G524" s="312"/>
      <c r="H524" s="312"/>
      <c r="I524" s="312"/>
      <c r="J524" s="312"/>
      <c r="K524" s="312"/>
      <c r="L524" s="312"/>
      <c r="M524" s="312"/>
      <c r="N524" s="312"/>
      <c r="O524" s="312"/>
      <c r="P524" s="312"/>
      <c r="Q524" s="312"/>
      <c r="R524" s="312"/>
      <c r="S524" s="312"/>
      <c r="T524" s="312"/>
      <c r="U524" s="312"/>
      <c r="V524" s="312"/>
      <c r="W524" s="312"/>
      <c r="X524" s="312"/>
      <c r="Y524" s="312"/>
      <c r="Z524" s="312"/>
      <c r="AA524" s="312"/>
      <c r="AB524" s="312"/>
      <c r="AC524" s="312"/>
      <c r="AD524" s="312"/>
    </row>
    <row r="525" customFormat="false" ht="11.25" hidden="false" customHeight="false" outlineLevel="0" collapsed="false">
      <c r="C525" s="312"/>
      <c r="D525" s="312"/>
      <c r="E525" s="312"/>
      <c r="F525" s="312"/>
      <c r="G525" s="312"/>
      <c r="H525" s="312"/>
      <c r="I525" s="312"/>
      <c r="J525" s="312"/>
      <c r="K525" s="312"/>
      <c r="L525" s="312"/>
      <c r="M525" s="312"/>
      <c r="N525" s="312"/>
      <c r="O525" s="312"/>
      <c r="P525" s="312"/>
      <c r="Q525" s="312"/>
      <c r="R525" s="312"/>
      <c r="S525" s="312"/>
      <c r="T525" s="312"/>
      <c r="U525" s="312"/>
      <c r="V525" s="312"/>
      <c r="W525" s="312"/>
      <c r="X525" s="312"/>
      <c r="Y525" s="312"/>
      <c r="Z525" s="312"/>
      <c r="AA525" s="312"/>
      <c r="AB525" s="312"/>
      <c r="AC525" s="312"/>
      <c r="AD525" s="312"/>
    </row>
    <row r="526" customFormat="false" ht="11.25" hidden="false" customHeight="false" outlineLevel="0" collapsed="false">
      <c r="C526" s="312"/>
      <c r="D526" s="312"/>
      <c r="E526" s="312"/>
      <c r="F526" s="312"/>
      <c r="G526" s="312"/>
      <c r="H526" s="312"/>
      <c r="I526" s="312"/>
      <c r="J526" s="312"/>
      <c r="K526" s="312"/>
      <c r="L526" s="312"/>
      <c r="M526" s="312"/>
      <c r="N526" s="312"/>
      <c r="O526" s="312"/>
      <c r="P526" s="312"/>
      <c r="Q526" s="312"/>
      <c r="R526" s="312"/>
      <c r="S526" s="312"/>
      <c r="T526" s="312"/>
      <c r="U526" s="312"/>
      <c r="V526" s="312"/>
      <c r="W526" s="312"/>
      <c r="X526" s="312"/>
      <c r="Y526" s="312"/>
      <c r="Z526" s="312"/>
      <c r="AA526" s="312"/>
      <c r="AB526" s="312"/>
      <c r="AC526" s="312"/>
      <c r="AD526" s="312"/>
    </row>
    <row r="527" customFormat="false" ht="11.25" hidden="false" customHeight="false" outlineLevel="0" collapsed="false">
      <c r="C527" s="312"/>
      <c r="D527" s="312"/>
      <c r="E527" s="312"/>
      <c r="F527" s="312"/>
      <c r="G527" s="312"/>
      <c r="H527" s="312"/>
      <c r="I527" s="312"/>
      <c r="J527" s="312"/>
      <c r="K527" s="312"/>
      <c r="L527" s="312"/>
      <c r="M527" s="312"/>
      <c r="N527" s="312"/>
      <c r="O527" s="312"/>
      <c r="P527" s="312"/>
      <c r="Q527" s="312"/>
      <c r="R527" s="312"/>
      <c r="S527" s="312"/>
      <c r="T527" s="312"/>
      <c r="U527" s="312"/>
      <c r="V527" s="312"/>
      <c r="W527" s="312"/>
      <c r="X527" s="312"/>
      <c r="Y527" s="312"/>
      <c r="Z527" s="312"/>
      <c r="AA527" s="312"/>
      <c r="AB527" s="312"/>
      <c r="AC527" s="312"/>
      <c r="AD527" s="312"/>
    </row>
    <row r="528" customFormat="false" ht="11.25" hidden="false" customHeight="false" outlineLevel="0" collapsed="false">
      <c r="C528" s="312"/>
      <c r="D528" s="312"/>
      <c r="E528" s="312"/>
      <c r="F528" s="312"/>
      <c r="G528" s="312"/>
      <c r="H528" s="312"/>
      <c r="I528" s="312"/>
      <c r="J528" s="312"/>
      <c r="K528" s="312"/>
      <c r="L528" s="312"/>
      <c r="M528" s="312"/>
      <c r="N528" s="312"/>
      <c r="O528" s="312"/>
      <c r="P528" s="312"/>
      <c r="Q528" s="312"/>
      <c r="R528" s="312"/>
      <c r="S528" s="312"/>
      <c r="T528" s="312"/>
      <c r="U528" s="312"/>
      <c r="V528" s="312"/>
      <c r="W528" s="312"/>
      <c r="X528" s="312"/>
      <c r="Y528" s="312"/>
      <c r="Z528" s="312"/>
      <c r="AA528" s="312"/>
      <c r="AB528" s="312"/>
      <c r="AC528" s="312"/>
      <c r="AD528" s="312"/>
    </row>
    <row r="529" customFormat="false" ht="11.25" hidden="false" customHeight="false" outlineLevel="0" collapsed="false">
      <c r="C529" s="312"/>
      <c r="D529" s="312"/>
      <c r="E529" s="312"/>
      <c r="F529" s="312"/>
      <c r="G529" s="312"/>
      <c r="H529" s="312"/>
      <c r="I529" s="312"/>
      <c r="J529" s="312"/>
      <c r="K529" s="312"/>
      <c r="L529" s="312"/>
      <c r="M529" s="312"/>
      <c r="N529" s="312"/>
      <c r="O529" s="312"/>
      <c r="P529" s="312"/>
      <c r="Q529" s="312"/>
      <c r="R529" s="312"/>
      <c r="S529" s="312"/>
      <c r="T529" s="312"/>
      <c r="U529" s="312"/>
      <c r="V529" s="312"/>
      <c r="W529" s="312"/>
      <c r="X529" s="312"/>
      <c r="Y529" s="312"/>
      <c r="Z529" s="312"/>
      <c r="AA529" s="312"/>
      <c r="AB529" s="312"/>
      <c r="AC529" s="312"/>
      <c r="AD529" s="312"/>
    </row>
    <row r="530" customFormat="false" ht="11.25" hidden="false" customHeight="false" outlineLevel="0" collapsed="false">
      <c r="C530" s="312"/>
      <c r="D530" s="312"/>
      <c r="E530" s="312"/>
      <c r="F530" s="312"/>
      <c r="G530" s="312"/>
      <c r="H530" s="312"/>
      <c r="I530" s="312"/>
      <c r="J530" s="312"/>
      <c r="K530" s="312"/>
      <c r="L530" s="312"/>
      <c r="M530" s="312"/>
      <c r="N530" s="312"/>
      <c r="O530" s="312"/>
      <c r="P530" s="312"/>
      <c r="Q530" s="312"/>
      <c r="R530" s="312"/>
      <c r="S530" s="312"/>
      <c r="T530" s="312"/>
      <c r="U530" s="312"/>
      <c r="V530" s="312"/>
      <c r="W530" s="312"/>
      <c r="X530" s="312"/>
      <c r="Y530" s="312"/>
      <c r="Z530" s="312"/>
      <c r="AA530" s="312"/>
      <c r="AB530" s="312"/>
      <c r="AC530" s="312"/>
      <c r="AD530" s="312"/>
    </row>
    <row r="531" customFormat="false" ht="11.25" hidden="false" customHeight="false" outlineLevel="0" collapsed="false">
      <c r="C531" s="312"/>
      <c r="D531" s="312"/>
      <c r="E531" s="312"/>
      <c r="F531" s="312"/>
      <c r="G531" s="312"/>
      <c r="H531" s="312"/>
      <c r="I531" s="312"/>
      <c r="J531" s="312"/>
      <c r="K531" s="312"/>
      <c r="L531" s="312"/>
      <c r="M531" s="312"/>
      <c r="N531" s="312"/>
      <c r="O531" s="312"/>
      <c r="P531" s="312"/>
      <c r="Q531" s="312"/>
      <c r="R531" s="312"/>
      <c r="S531" s="312"/>
      <c r="T531" s="312"/>
      <c r="U531" s="312"/>
      <c r="V531" s="312"/>
      <c r="W531" s="312"/>
      <c r="X531" s="312"/>
      <c r="Y531" s="312"/>
      <c r="Z531" s="312"/>
      <c r="AA531" s="312"/>
      <c r="AB531" s="312"/>
      <c r="AC531" s="312"/>
      <c r="AD531" s="312"/>
    </row>
    <row r="532" customFormat="false" ht="11.25" hidden="false" customHeight="false" outlineLevel="0" collapsed="false">
      <c r="C532" s="312"/>
      <c r="D532" s="312"/>
      <c r="E532" s="312"/>
      <c r="F532" s="312"/>
      <c r="G532" s="312"/>
      <c r="H532" s="312"/>
      <c r="I532" s="312"/>
      <c r="J532" s="312"/>
      <c r="K532" s="312"/>
      <c r="L532" s="312"/>
      <c r="M532" s="312"/>
      <c r="N532" s="312"/>
      <c r="O532" s="312"/>
      <c r="P532" s="312"/>
      <c r="Q532" s="312"/>
      <c r="R532" s="312"/>
      <c r="S532" s="312"/>
      <c r="T532" s="312"/>
      <c r="U532" s="312"/>
      <c r="V532" s="312"/>
      <c r="W532" s="312"/>
      <c r="X532" s="312"/>
      <c r="Y532" s="312"/>
      <c r="Z532" s="312"/>
      <c r="AA532" s="312"/>
      <c r="AB532" s="312"/>
      <c r="AC532" s="312"/>
      <c r="AD532" s="312"/>
    </row>
    <row r="533" customFormat="false" ht="11.25" hidden="false" customHeight="false" outlineLevel="0" collapsed="false">
      <c r="C533" s="312"/>
      <c r="D533" s="312"/>
      <c r="E533" s="312"/>
      <c r="F533" s="312"/>
      <c r="G533" s="312"/>
      <c r="H533" s="312"/>
      <c r="I533" s="312"/>
      <c r="J533" s="312"/>
      <c r="K533" s="312"/>
      <c r="L533" s="312"/>
      <c r="M533" s="312"/>
      <c r="N533" s="312"/>
      <c r="O533" s="312"/>
      <c r="P533" s="312"/>
      <c r="Q533" s="312"/>
      <c r="R533" s="312"/>
      <c r="S533" s="312"/>
      <c r="T533" s="312"/>
      <c r="U533" s="312"/>
      <c r="V533" s="312"/>
      <c r="W533" s="312"/>
      <c r="X533" s="312"/>
      <c r="Y533" s="312"/>
      <c r="Z533" s="312"/>
      <c r="AA533" s="312"/>
      <c r="AB533" s="312"/>
      <c r="AC533" s="312"/>
      <c r="AD533" s="312"/>
    </row>
    <row r="534" customFormat="false" ht="11.25" hidden="false" customHeight="false" outlineLevel="0" collapsed="false">
      <c r="C534" s="312"/>
      <c r="D534" s="312"/>
      <c r="E534" s="312"/>
      <c r="F534" s="312"/>
      <c r="G534" s="312"/>
      <c r="H534" s="312"/>
      <c r="I534" s="312"/>
      <c r="J534" s="312"/>
      <c r="K534" s="312"/>
      <c r="L534" s="312"/>
      <c r="M534" s="312"/>
      <c r="N534" s="312"/>
      <c r="O534" s="312"/>
      <c r="P534" s="312"/>
      <c r="Q534" s="312"/>
      <c r="R534" s="312"/>
      <c r="S534" s="312"/>
      <c r="T534" s="312"/>
      <c r="U534" s="312"/>
      <c r="V534" s="312"/>
      <c r="W534" s="312"/>
      <c r="X534" s="312"/>
      <c r="Y534" s="312"/>
      <c r="Z534" s="312"/>
      <c r="AA534" s="312"/>
      <c r="AB534" s="312"/>
      <c r="AC534" s="312"/>
      <c r="AD534" s="312"/>
    </row>
    <row r="535" customFormat="false" ht="11.25" hidden="false" customHeight="false" outlineLevel="0" collapsed="false">
      <c r="C535" s="312"/>
      <c r="D535" s="312"/>
      <c r="E535" s="312"/>
      <c r="F535" s="312"/>
      <c r="G535" s="312"/>
      <c r="H535" s="312"/>
      <c r="I535" s="312"/>
      <c r="J535" s="312"/>
      <c r="K535" s="312"/>
      <c r="L535" s="312"/>
      <c r="M535" s="312"/>
      <c r="N535" s="312"/>
      <c r="O535" s="312"/>
      <c r="P535" s="312"/>
      <c r="Q535" s="312"/>
      <c r="R535" s="312"/>
      <c r="S535" s="312"/>
      <c r="T535" s="312"/>
      <c r="U535" s="312"/>
      <c r="V535" s="312"/>
      <c r="W535" s="312"/>
      <c r="X535" s="312"/>
      <c r="Y535" s="312"/>
      <c r="Z535" s="312"/>
      <c r="AA535" s="312"/>
      <c r="AB535" s="312"/>
      <c r="AC535" s="312"/>
      <c r="AD535" s="312"/>
    </row>
    <row r="536" customFormat="false" ht="11.25" hidden="false" customHeight="false" outlineLevel="0" collapsed="false">
      <c r="C536" s="312"/>
      <c r="D536" s="312"/>
      <c r="E536" s="312"/>
      <c r="F536" s="312"/>
      <c r="G536" s="312"/>
      <c r="H536" s="312"/>
      <c r="I536" s="312"/>
      <c r="J536" s="312"/>
      <c r="K536" s="312"/>
      <c r="L536" s="312"/>
      <c r="M536" s="312"/>
      <c r="N536" s="312"/>
      <c r="O536" s="312"/>
      <c r="P536" s="312"/>
      <c r="Q536" s="312"/>
      <c r="R536" s="312"/>
      <c r="S536" s="312"/>
      <c r="T536" s="312"/>
      <c r="U536" s="312"/>
      <c r="V536" s="312"/>
      <c r="W536" s="312"/>
      <c r="X536" s="312"/>
      <c r="Y536" s="312"/>
      <c r="Z536" s="312"/>
      <c r="AA536" s="312"/>
      <c r="AB536" s="312"/>
      <c r="AC536" s="312"/>
      <c r="AD536" s="312"/>
    </row>
    <row r="537" customFormat="false" ht="11.25" hidden="false" customHeight="false" outlineLevel="0" collapsed="false">
      <c r="C537" s="312"/>
      <c r="D537" s="312"/>
      <c r="E537" s="312"/>
      <c r="F537" s="312"/>
      <c r="G537" s="312"/>
      <c r="H537" s="312"/>
      <c r="I537" s="312"/>
      <c r="J537" s="312"/>
      <c r="K537" s="312"/>
      <c r="L537" s="312"/>
      <c r="M537" s="312"/>
      <c r="N537" s="312"/>
      <c r="O537" s="312"/>
      <c r="P537" s="312"/>
      <c r="Q537" s="312"/>
      <c r="R537" s="312"/>
      <c r="S537" s="312"/>
      <c r="T537" s="312"/>
      <c r="U537" s="312"/>
      <c r="V537" s="312"/>
      <c r="W537" s="312"/>
      <c r="X537" s="312"/>
      <c r="Y537" s="312"/>
      <c r="Z537" s="312"/>
      <c r="AA537" s="312"/>
      <c r="AB537" s="312"/>
      <c r="AC537" s="312"/>
      <c r="AD537" s="312"/>
    </row>
    <row r="538" customFormat="false" ht="11.25" hidden="false" customHeight="false" outlineLevel="0" collapsed="false">
      <c r="C538" s="312"/>
      <c r="D538" s="312"/>
      <c r="E538" s="312"/>
      <c r="F538" s="312"/>
      <c r="G538" s="312"/>
      <c r="H538" s="312"/>
      <c r="I538" s="312"/>
      <c r="J538" s="312"/>
      <c r="K538" s="312"/>
      <c r="L538" s="312"/>
      <c r="M538" s="312"/>
      <c r="N538" s="312"/>
      <c r="O538" s="312"/>
      <c r="P538" s="312"/>
      <c r="Q538" s="312"/>
      <c r="R538" s="312"/>
      <c r="S538" s="312"/>
      <c r="T538" s="312"/>
      <c r="U538" s="312"/>
      <c r="V538" s="312"/>
      <c r="W538" s="312"/>
      <c r="X538" s="312"/>
      <c r="Y538" s="312"/>
      <c r="Z538" s="312"/>
      <c r="AA538" s="312"/>
      <c r="AB538" s="312"/>
      <c r="AC538" s="312"/>
      <c r="AD538" s="312"/>
    </row>
    <row r="539" customFormat="false" ht="11.25" hidden="false" customHeight="false" outlineLevel="0" collapsed="false">
      <c r="C539" s="312"/>
      <c r="D539" s="312"/>
      <c r="E539" s="312"/>
      <c r="F539" s="312"/>
      <c r="G539" s="312"/>
      <c r="H539" s="312"/>
      <c r="I539" s="312"/>
      <c r="J539" s="312"/>
      <c r="K539" s="312"/>
      <c r="L539" s="312"/>
      <c r="M539" s="312"/>
      <c r="N539" s="312"/>
      <c r="O539" s="312"/>
      <c r="P539" s="312"/>
      <c r="Q539" s="312"/>
      <c r="R539" s="312"/>
      <c r="S539" s="312"/>
      <c r="T539" s="312"/>
      <c r="U539" s="312"/>
      <c r="V539" s="312"/>
      <c r="W539" s="312"/>
      <c r="X539" s="312"/>
      <c r="Y539" s="312"/>
      <c r="Z539" s="312"/>
      <c r="AA539" s="312"/>
      <c r="AB539" s="312"/>
      <c r="AC539" s="312"/>
      <c r="AD539" s="312"/>
    </row>
    <row r="540" customFormat="false" ht="11.25" hidden="false" customHeight="false" outlineLevel="0" collapsed="false">
      <c r="C540" s="312"/>
      <c r="D540" s="312"/>
      <c r="E540" s="312"/>
      <c r="F540" s="312"/>
      <c r="G540" s="312"/>
      <c r="H540" s="312"/>
      <c r="I540" s="312"/>
      <c r="J540" s="312"/>
      <c r="K540" s="312"/>
      <c r="L540" s="312"/>
      <c r="M540" s="312"/>
      <c r="N540" s="312"/>
      <c r="O540" s="312"/>
      <c r="P540" s="312"/>
      <c r="Q540" s="312"/>
      <c r="R540" s="312"/>
      <c r="S540" s="312"/>
      <c r="T540" s="312"/>
      <c r="U540" s="312"/>
      <c r="V540" s="312"/>
      <c r="W540" s="312"/>
      <c r="X540" s="312"/>
      <c r="Y540" s="312"/>
      <c r="Z540" s="312"/>
      <c r="AA540" s="312"/>
      <c r="AB540" s="312"/>
      <c r="AC540" s="312"/>
      <c r="AD540" s="312"/>
    </row>
    <row r="541" customFormat="false" ht="11.25" hidden="false" customHeight="false" outlineLevel="0" collapsed="false">
      <c r="C541" s="312"/>
      <c r="D541" s="312"/>
      <c r="E541" s="312"/>
      <c r="F541" s="312"/>
      <c r="G541" s="312"/>
      <c r="H541" s="312"/>
      <c r="I541" s="312"/>
      <c r="J541" s="312"/>
      <c r="K541" s="312"/>
      <c r="L541" s="312"/>
      <c r="M541" s="312"/>
      <c r="N541" s="312"/>
      <c r="O541" s="312"/>
      <c r="P541" s="312"/>
      <c r="Q541" s="312"/>
      <c r="R541" s="312"/>
      <c r="S541" s="312"/>
      <c r="T541" s="312"/>
      <c r="U541" s="312"/>
      <c r="V541" s="312"/>
      <c r="W541" s="312"/>
      <c r="X541" s="312"/>
      <c r="Y541" s="312"/>
      <c r="Z541" s="312"/>
      <c r="AA541" s="312"/>
      <c r="AB541" s="312"/>
      <c r="AC541" s="312"/>
      <c r="AD541" s="312"/>
    </row>
    <row r="542" customFormat="false" ht="11.25" hidden="false" customHeight="false" outlineLevel="0" collapsed="false">
      <c r="C542" s="312"/>
      <c r="D542" s="312"/>
      <c r="E542" s="312"/>
      <c r="F542" s="312"/>
      <c r="G542" s="312"/>
      <c r="H542" s="312"/>
      <c r="I542" s="312"/>
      <c r="J542" s="312"/>
      <c r="K542" s="312"/>
      <c r="L542" s="312"/>
      <c r="M542" s="312"/>
      <c r="N542" s="312"/>
      <c r="O542" s="312"/>
      <c r="P542" s="312"/>
      <c r="Q542" s="312"/>
      <c r="R542" s="312"/>
      <c r="S542" s="312"/>
      <c r="T542" s="312"/>
      <c r="U542" s="312"/>
      <c r="V542" s="312"/>
      <c r="W542" s="312"/>
      <c r="X542" s="312"/>
      <c r="Y542" s="312"/>
      <c r="Z542" s="312"/>
      <c r="AA542" s="312"/>
      <c r="AB542" s="312"/>
      <c r="AC542" s="312"/>
      <c r="AD542" s="312"/>
    </row>
    <row r="543" customFormat="false" ht="11.25" hidden="false" customHeight="false" outlineLevel="0" collapsed="false">
      <c r="C543" s="312"/>
      <c r="D543" s="312"/>
      <c r="E543" s="312"/>
      <c r="F543" s="312"/>
      <c r="G543" s="312"/>
      <c r="H543" s="312"/>
      <c r="I543" s="312"/>
      <c r="J543" s="312"/>
      <c r="K543" s="312"/>
      <c r="L543" s="312"/>
      <c r="M543" s="312"/>
      <c r="N543" s="312"/>
      <c r="O543" s="312"/>
      <c r="P543" s="312"/>
      <c r="Q543" s="312"/>
      <c r="R543" s="312"/>
      <c r="S543" s="312"/>
      <c r="T543" s="312"/>
      <c r="U543" s="312"/>
      <c r="V543" s="312"/>
      <c r="W543" s="312"/>
      <c r="X543" s="312"/>
      <c r="Y543" s="312"/>
      <c r="Z543" s="312"/>
      <c r="AA543" s="312"/>
      <c r="AB543" s="312"/>
      <c r="AC543" s="312"/>
      <c r="AD543" s="312"/>
    </row>
    <row r="544" customFormat="false" ht="11.25" hidden="false" customHeight="false" outlineLevel="0" collapsed="false">
      <c r="C544" s="312"/>
      <c r="D544" s="312"/>
      <c r="E544" s="312"/>
      <c r="F544" s="312"/>
      <c r="G544" s="312"/>
      <c r="H544" s="312"/>
      <c r="I544" s="312"/>
      <c r="J544" s="312"/>
      <c r="K544" s="312"/>
      <c r="L544" s="312"/>
      <c r="M544" s="312"/>
      <c r="N544" s="312"/>
      <c r="O544" s="312"/>
      <c r="P544" s="312"/>
      <c r="Q544" s="312"/>
      <c r="R544" s="312"/>
      <c r="S544" s="312"/>
      <c r="T544" s="312"/>
      <c r="U544" s="312"/>
      <c r="V544" s="312"/>
      <c r="W544" s="312"/>
      <c r="X544" s="312"/>
      <c r="Y544" s="312"/>
      <c r="Z544" s="312"/>
      <c r="AA544" s="312"/>
      <c r="AB544" s="312"/>
      <c r="AC544" s="312"/>
      <c r="AD544" s="312"/>
    </row>
    <row r="545" customFormat="false" ht="11.25" hidden="false" customHeight="false" outlineLevel="0" collapsed="false">
      <c r="C545" s="312"/>
      <c r="D545" s="312"/>
      <c r="E545" s="312"/>
      <c r="F545" s="312"/>
      <c r="G545" s="312"/>
      <c r="H545" s="312"/>
      <c r="I545" s="312"/>
      <c r="J545" s="312"/>
      <c r="K545" s="312"/>
      <c r="L545" s="312"/>
      <c r="M545" s="312"/>
      <c r="N545" s="312"/>
      <c r="O545" s="312"/>
      <c r="P545" s="312"/>
      <c r="Q545" s="312"/>
      <c r="R545" s="312"/>
      <c r="S545" s="312"/>
      <c r="T545" s="312"/>
      <c r="U545" s="312"/>
      <c r="V545" s="312"/>
      <c r="W545" s="312"/>
      <c r="X545" s="312"/>
      <c r="Y545" s="312"/>
      <c r="Z545" s="312"/>
      <c r="AA545" s="312"/>
      <c r="AB545" s="312"/>
      <c r="AC545" s="312"/>
      <c r="AD545" s="312"/>
    </row>
    <row r="546" customFormat="false" ht="11.25" hidden="false" customHeight="false" outlineLevel="0" collapsed="false">
      <c r="C546" s="312"/>
      <c r="D546" s="312"/>
      <c r="E546" s="312"/>
      <c r="F546" s="312"/>
      <c r="G546" s="312"/>
      <c r="H546" s="312"/>
      <c r="I546" s="312"/>
      <c r="J546" s="312"/>
      <c r="K546" s="312"/>
      <c r="L546" s="312"/>
      <c r="M546" s="312"/>
      <c r="N546" s="312"/>
      <c r="O546" s="312"/>
      <c r="P546" s="312"/>
      <c r="Q546" s="312"/>
      <c r="R546" s="312"/>
      <c r="S546" s="312"/>
      <c r="T546" s="312"/>
      <c r="U546" s="312"/>
      <c r="V546" s="312"/>
      <c r="W546" s="312"/>
      <c r="X546" s="312"/>
      <c r="Y546" s="312"/>
      <c r="Z546" s="312"/>
      <c r="AA546" s="312"/>
      <c r="AB546" s="312"/>
      <c r="AC546" s="312"/>
      <c r="AD546" s="312"/>
    </row>
    <row r="547" customFormat="false" ht="11.25" hidden="false" customHeight="false" outlineLevel="0" collapsed="false">
      <c r="C547" s="312"/>
      <c r="D547" s="312"/>
      <c r="E547" s="312"/>
      <c r="F547" s="312"/>
      <c r="G547" s="312"/>
      <c r="H547" s="312"/>
      <c r="I547" s="312"/>
      <c r="J547" s="312"/>
      <c r="K547" s="312"/>
      <c r="L547" s="312"/>
      <c r="M547" s="312"/>
      <c r="N547" s="312"/>
      <c r="O547" s="312"/>
      <c r="P547" s="312"/>
      <c r="Q547" s="312"/>
      <c r="R547" s="312"/>
      <c r="S547" s="312"/>
      <c r="T547" s="312"/>
      <c r="U547" s="312"/>
      <c r="V547" s="312"/>
      <c r="W547" s="312"/>
      <c r="X547" s="312"/>
      <c r="Y547" s="312"/>
      <c r="Z547" s="312"/>
      <c r="AA547" s="312"/>
      <c r="AB547" s="312"/>
      <c r="AC547" s="312"/>
      <c r="AD547" s="312"/>
    </row>
    <row r="548" customFormat="false" ht="11.25" hidden="false" customHeight="false" outlineLevel="0" collapsed="false">
      <c r="C548" s="312"/>
      <c r="D548" s="312"/>
      <c r="E548" s="312"/>
      <c r="F548" s="312"/>
      <c r="G548" s="312"/>
      <c r="H548" s="312"/>
      <c r="I548" s="312"/>
      <c r="J548" s="312"/>
      <c r="K548" s="312"/>
      <c r="L548" s="312"/>
      <c r="M548" s="312"/>
      <c r="N548" s="312"/>
      <c r="O548" s="312"/>
      <c r="P548" s="312"/>
      <c r="Q548" s="312"/>
      <c r="R548" s="312"/>
      <c r="S548" s="312"/>
      <c r="T548" s="312"/>
      <c r="U548" s="312"/>
      <c r="V548" s="312"/>
      <c r="W548" s="312"/>
      <c r="X548" s="312"/>
      <c r="Y548" s="312"/>
      <c r="Z548" s="312"/>
      <c r="AA548" s="312"/>
      <c r="AB548" s="312"/>
      <c r="AC548" s="312"/>
      <c r="AD548" s="312"/>
    </row>
    <row r="549" customFormat="false" ht="11.25" hidden="false" customHeight="false" outlineLevel="0" collapsed="false">
      <c r="C549" s="312"/>
      <c r="D549" s="312"/>
      <c r="E549" s="312"/>
      <c r="F549" s="312"/>
      <c r="G549" s="312"/>
      <c r="H549" s="312"/>
      <c r="I549" s="312"/>
      <c r="J549" s="312"/>
      <c r="K549" s="312"/>
      <c r="L549" s="312"/>
      <c r="M549" s="312"/>
      <c r="N549" s="312"/>
      <c r="O549" s="312"/>
      <c r="P549" s="312"/>
      <c r="Q549" s="312"/>
      <c r="R549" s="312"/>
      <c r="S549" s="312"/>
      <c r="T549" s="312"/>
      <c r="U549" s="312"/>
      <c r="V549" s="312"/>
      <c r="W549" s="312"/>
      <c r="X549" s="312"/>
      <c r="Y549" s="312"/>
      <c r="Z549" s="312"/>
      <c r="AA549" s="312"/>
      <c r="AB549" s="312"/>
      <c r="AC549" s="312"/>
      <c r="AD549" s="312"/>
    </row>
    <row r="550" customFormat="false" ht="11.25" hidden="false" customHeight="false" outlineLevel="0" collapsed="false">
      <c r="C550" s="312"/>
      <c r="D550" s="312"/>
      <c r="E550" s="312"/>
      <c r="F550" s="312"/>
      <c r="G550" s="312"/>
      <c r="H550" s="312"/>
      <c r="I550" s="312"/>
      <c r="J550" s="312"/>
      <c r="K550" s="312"/>
      <c r="L550" s="312"/>
      <c r="M550" s="312"/>
      <c r="N550" s="312"/>
      <c r="O550" s="312"/>
      <c r="P550" s="312"/>
      <c r="Q550" s="312"/>
      <c r="R550" s="312"/>
      <c r="S550" s="312"/>
      <c r="T550" s="312"/>
      <c r="U550" s="312"/>
      <c r="V550" s="312"/>
      <c r="W550" s="312"/>
      <c r="X550" s="312"/>
      <c r="Y550" s="312"/>
      <c r="Z550" s="312"/>
      <c r="AA550" s="312"/>
      <c r="AB550" s="312"/>
      <c r="AC550" s="312"/>
      <c r="AD550" s="312"/>
    </row>
    <row r="551" customFormat="false" ht="11.25" hidden="false" customHeight="false" outlineLevel="0" collapsed="false">
      <c r="C551" s="312"/>
      <c r="D551" s="312"/>
      <c r="E551" s="312"/>
      <c r="F551" s="312"/>
      <c r="G551" s="312"/>
      <c r="H551" s="312"/>
      <c r="I551" s="312"/>
      <c r="J551" s="312"/>
      <c r="K551" s="312"/>
      <c r="L551" s="312"/>
      <c r="M551" s="312"/>
      <c r="N551" s="312"/>
      <c r="O551" s="312"/>
      <c r="P551" s="312"/>
      <c r="Q551" s="312"/>
      <c r="R551" s="312"/>
      <c r="S551" s="312"/>
      <c r="T551" s="312"/>
      <c r="U551" s="312"/>
      <c r="V551" s="312"/>
      <c r="W551" s="312"/>
      <c r="X551" s="312"/>
      <c r="Y551" s="312"/>
      <c r="Z551" s="312"/>
      <c r="AA551" s="312"/>
      <c r="AB551" s="312"/>
      <c r="AC551" s="312"/>
      <c r="AD551" s="312"/>
    </row>
    <row r="552" customFormat="false" ht="11.25" hidden="false" customHeight="false" outlineLevel="0" collapsed="false">
      <c r="C552" s="312"/>
      <c r="D552" s="312"/>
      <c r="E552" s="312"/>
      <c r="F552" s="312"/>
      <c r="G552" s="312"/>
      <c r="H552" s="312"/>
      <c r="I552" s="312"/>
      <c r="J552" s="312"/>
      <c r="K552" s="312"/>
      <c r="L552" s="312"/>
      <c r="M552" s="312"/>
      <c r="N552" s="312"/>
      <c r="O552" s="312"/>
      <c r="P552" s="312"/>
      <c r="Q552" s="312"/>
      <c r="R552" s="312"/>
      <c r="S552" s="312"/>
      <c r="T552" s="312"/>
      <c r="U552" s="312"/>
      <c r="V552" s="312"/>
      <c r="W552" s="312"/>
      <c r="X552" s="312"/>
      <c r="Y552" s="312"/>
      <c r="Z552" s="312"/>
      <c r="AA552" s="312"/>
      <c r="AB552" s="312"/>
      <c r="AC552" s="312"/>
      <c r="AD552" s="312"/>
    </row>
    <row r="553" customFormat="false" ht="11.25" hidden="false" customHeight="false" outlineLevel="0" collapsed="false">
      <c r="C553" s="312"/>
      <c r="D553" s="312"/>
      <c r="E553" s="312"/>
      <c r="F553" s="312"/>
      <c r="G553" s="312"/>
      <c r="H553" s="312"/>
      <c r="I553" s="312"/>
      <c r="J553" s="312"/>
      <c r="K553" s="312"/>
      <c r="L553" s="312"/>
      <c r="M553" s="312"/>
      <c r="N553" s="312"/>
      <c r="O553" s="312"/>
      <c r="P553" s="312"/>
      <c r="Q553" s="312"/>
      <c r="R553" s="312"/>
      <c r="S553" s="312"/>
      <c r="T553" s="312"/>
      <c r="U553" s="312"/>
      <c r="V553" s="312"/>
      <c r="W553" s="312"/>
      <c r="X553" s="312"/>
      <c r="Y553" s="312"/>
      <c r="Z553" s="312"/>
      <c r="AA553" s="312"/>
      <c r="AB553" s="312"/>
      <c r="AC553" s="312"/>
      <c r="AD553" s="312"/>
    </row>
    <row r="554" customFormat="false" ht="11.25" hidden="false" customHeight="false" outlineLevel="0" collapsed="false">
      <c r="C554" s="312"/>
      <c r="D554" s="312"/>
      <c r="E554" s="312"/>
      <c r="F554" s="312"/>
      <c r="G554" s="312"/>
      <c r="H554" s="312"/>
      <c r="I554" s="312"/>
      <c r="J554" s="312"/>
      <c r="K554" s="312"/>
      <c r="L554" s="312"/>
      <c r="M554" s="312"/>
      <c r="N554" s="312"/>
      <c r="O554" s="312"/>
      <c r="P554" s="312"/>
      <c r="Q554" s="312"/>
      <c r="R554" s="312"/>
      <c r="S554" s="312"/>
      <c r="T554" s="312"/>
      <c r="U554" s="312"/>
      <c r="V554" s="312"/>
      <c r="W554" s="312"/>
      <c r="X554" s="312"/>
      <c r="Y554" s="312"/>
      <c r="Z554" s="312"/>
      <c r="AA554" s="312"/>
      <c r="AB554" s="312"/>
      <c r="AC554" s="312"/>
      <c r="AD554" s="312"/>
    </row>
    <row r="555" customFormat="false" ht="11.25" hidden="false" customHeight="false" outlineLevel="0" collapsed="false">
      <c r="C555" s="312"/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R555" s="312"/>
      <c r="S555" s="312"/>
      <c r="T555" s="312"/>
      <c r="U555" s="312"/>
      <c r="V555" s="312"/>
      <c r="W555" s="312"/>
      <c r="X555" s="312"/>
      <c r="Y555" s="312"/>
      <c r="Z555" s="312"/>
      <c r="AA555" s="312"/>
      <c r="AB555" s="312"/>
      <c r="AC555" s="312"/>
      <c r="AD555" s="312"/>
    </row>
    <row r="556" customFormat="false" ht="11.25" hidden="false" customHeight="false" outlineLevel="0" collapsed="false">
      <c r="C556" s="312"/>
      <c r="D556" s="312"/>
      <c r="E556" s="312"/>
      <c r="F556" s="312"/>
      <c r="G556" s="312"/>
      <c r="H556" s="312"/>
      <c r="I556" s="312"/>
      <c r="J556" s="312"/>
      <c r="K556" s="312"/>
      <c r="L556" s="312"/>
      <c r="M556" s="312"/>
      <c r="N556" s="312"/>
      <c r="O556" s="312"/>
      <c r="P556" s="312"/>
      <c r="Q556" s="312"/>
      <c r="R556" s="312"/>
      <c r="S556" s="312"/>
      <c r="T556" s="312"/>
      <c r="U556" s="312"/>
      <c r="V556" s="312"/>
      <c r="W556" s="312"/>
      <c r="X556" s="312"/>
      <c r="Y556" s="312"/>
      <c r="Z556" s="312"/>
      <c r="AA556" s="312"/>
      <c r="AB556" s="312"/>
      <c r="AC556" s="312"/>
      <c r="AD556" s="312"/>
    </row>
    <row r="557" customFormat="false" ht="11.25" hidden="false" customHeight="false" outlineLevel="0" collapsed="false">
      <c r="C557" s="312"/>
      <c r="D557" s="312"/>
      <c r="E557" s="312"/>
      <c r="F557" s="312"/>
      <c r="G557" s="312"/>
      <c r="H557" s="312"/>
      <c r="I557" s="312"/>
      <c r="J557" s="312"/>
      <c r="K557" s="312"/>
      <c r="L557" s="312"/>
      <c r="M557" s="312"/>
      <c r="N557" s="312"/>
      <c r="O557" s="312"/>
      <c r="P557" s="312"/>
      <c r="Q557" s="312"/>
      <c r="R557" s="312"/>
      <c r="S557" s="312"/>
      <c r="T557" s="312"/>
      <c r="U557" s="312"/>
      <c r="V557" s="312"/>
      <c r="W557" s="312"/>
      <c r="X557" s="312"/>
      <c r="Y557" s="312"/>
      <c r="Z557" s="312"/>
      <c r="AA557" s="312"/>
      <c r="AB557" s="312"/>
      <c r="AC557" s="312"/>
      <c r="AD557" s="312"/>
    </row>
    <row r="558" customFormat="false" ht="11.25" hidden="false" customHeight="false" outlineLevel="0" collapsed="false">
      <c r="C558" s="312"/>
      <c r="D558" s="312"/>
      <c r="E558" s="312"/>
      <c r="F558" s="312"/>
      <c r="G558" s="312"/>
      <c r="H558" s="312"/>
      <c r="I558" s="312"/>
      <c r="J558" s="312"/>
      <c r="K558" s="312"/>
      <c r="L558" s="312"/>
      <c r="M558" s="312"/>
      <c r="N558" s="312"/>
      <c r="O558" s="312"/>
      <c r="P558" s="312"/>
      <c r="Q558" s="312"/>
      <c r="R558" s="312"/>
      <c r="S558" s="312"/>
      <c r="T558" s="312"/>
      <c r="U558" s="312"/>
      <c r="V558" s="312"/>
      <c r="W558" s="312"/>
      <c r="X558" s="312"/>
      <c r="Y558" s="312"/>
      <c r="Z558" s="312"/>
      <c r="AA558" s="312"/>
      <c r="AB558" s="312"/>
      <c r="AC558" s="312"/>
      <c r="AD558" s="312"/>
    </row>
    <row r="559" customFormat="false" ht="11.25" hidden="false" customHeight="false" outlineLevel="0" collapsed="false">
      <c r="C559" s="312"/>
      <c r="D559" s="312"/>
      <c r="E559" s="312"/>
      <c r="F559" s="312"/>
      <c r="G559" s="312"/>
      <c r="H559" s="312"/>
      <c r="I559" s="312"/>
      <c r="J559" s="312"/>
      <c r="K559" s="312"/>
      <c r="L559" s="312"/>
      <c r="M559" s="312"/>
      <c r="N559" s="312"/>
      <c r="O559" s="312"/>
      <c r="P559" s="312"/>
      <c r="Q559" s="312"/>
      <c r="R559" s="312"/>
      <c r="S559" s="312"/>
      <c r="T559" s="312"/>
      <c r="U559" s="312"/>
      <c r="V559" s="312"/>
      <c r="W559" s="312"/>
      <c r="X559" s="312"/>
      <c r="Y559" s="312"/>
      <c r="Z559" s="312"/>
      <c r="AA559" s="312"/>
      <c r="AB559" s="312"/>
      <c r="AC559" s="312"/>
      <c r="AD559" s="312"/>
    </row>
    <row r="560" customFormat="false" ht="11.25" hidden="false" customHeight="false" outlineLevel="0" collapsed="false">
      <c r="C560" s="312"/>
      <c r="D560" s="312"/>
      <c r="E560" s="312"/>
      <c r="F560" s="312"/>
      <c r="G560" s="312"/>
      <c r="H560" s="312"/>
      <c r="I560" s="312"/>
      <c r="J560" s="312"/>
      <c r="K560" s="312"/>
      <c r="L560" s="312"/>
      <c r="M560" s="312"/>
      <c r="N560" s="312"/>
      <c r="O560" s="312"/>
      <c r="P560" s="312"/>
      <c r="Q560" s="312"/>
      <c r="R560" s="312"/>
      <c r="S560" s="312"/>
      <c r="T560" s="312"/>
      <c r="U560" s="312"/>
      <c r="V560" s="312"/>
      <c r="W560" s="312"/>
      <c r="X560" s="312"/>
      <c r="Y560" s="312"/>
      <c r="Z560" s="312"/>
      <c r="AA560" s="312"/>
      <c r="AB560" s="312"/>
      <c r="AC560" s="312"/>
      <c r="AD560" s="312"/>
    </row>
    <row r="561" customFormat="false" ht="11.25" hidden="false" customHeight="false" outlineLevel="0" collapsed="false">
      <c r="C561" s="312"/>
      <c r="D561" s="312"/>
      <c r="E561" s="312"/>
      <c r="F561" s="312"/>
      <c r="G561" s="312"/>
      <c r="H561" s="312"/>
      <c r="I561" s="312"/>
      <c r="J561" s="312"/>
      <c r="K561" s="312"/>
      <c r="L561" s="312"/>
      <c r="M561" s="312"/>
      <c r="N561" s="312"/>
      <c r="O561" s="312"/>
      <c r="P561" s="312"/>
      <c r="Q561" s="312"/>
      <c r="R561" s="312"/>
      <c r="S561" s="312"/>
      <c r="T561" s="312"/>
      <c r="U561" s="312"/>
      <c r="V561" s="312"/>
      <c r="W561" s="312"/>
      <c r="X561" s="312"/>
      <c r="Y561" s="312"/>
      <c r="Z561" s="312"/>
      <c r="AA561" s="312"/>
      <c r="AB561" s="312"/>
      <c r="AC561" s="312"/>
      <c r="AD561" s="312"/>
    </row>
    <row r="562" customFormat="false" ht="11.25" hidden="false" customHeight="false" outlineLevel="0" collapsed="false">
      <c r="C562" s="312"/>
      <c r="D562" s="312"/>
      <c r="E562" s="312"/>
      <c r="F562" s="312"/>
      <c r="G562" s="312"/>
      <c r="H562" s="312"/>
      <c r="I562" s="312"/>
      <c r="J562" s="312"/>
      <c r="K562" s="312"/>
      <c r="L562" s="312"/>
      <c r="M562" s="312"/>
      <c r="N562" s="312"/>
      <c r="O562" s="312"/>
      <c r="P562" s="312"/>
      <c r="Q562" s="312"/>
      <c r="R562" s="312"/>
      <c r="S562" s="312"/>
      <c r="T562" s="312"/>
      <c r="U562" s="312"/>
      <c r="V562" s="312"/>
      <c r="W562" s="312"/>
      <c r="X562" s="312"/>
      <c r="Y562" s="312"/>
      <c r="Z562" s="312"/>
      <c r="AA562" s="312"/>
      <c r="AB562" s="312"/>
      <c r="AC562" s="312"/>
      <c r="AD562" s="312"/>
    </row>
    <row r="563" customFormat="false" ht="11.25" hidden="false" customHeight="false" outlineLevel="0" collapsed="false">
      <c r="C563" s="312"/>
      <c r="D563" s="312"/>
      <c r="E563" s="312"/>
      <c r="F563" s="312"/>
      <c r="G563" s="312"/>
      <c r="H563" s="312"/>
      <c r="I563" s="312"/>
      <c r="J563" s="312"/>
      <c r="K563" s="312"/>
      <c r="L563" s="312"/>
      <c r="M563" s="312"/>
      <c r="N563" s="312"/>
      <c r="O563" s="312"/>
      <c r="P563" s="312"/>
      <c r="Q563" s="312"/>
      <c r="R563" s="312"/>
      <c r="S563" s="312"/>
      <c r="T563" s="312"/>
      <c r="U563" s="312"/>
      <c r="V563" s="312"/>
      <c r="W563" s="312"/>
      <c r="X563" s="312"/>
      <c r="Y563" s="312"/>
      <c r="Z563" s="312"/>
      <c r="AA563" s="312"/>
      <c r="AB563" s="312"/>
      <c r="AC563" s="312"/>
      <c r="AD563" s="312"/>
    </row>
    <row r="564" customFormat="false" ht="11.25" hidden="false" customHeight="false" outlineLevel="0" collapsed="false">
      <c r="C564" s="312"/>
      <c r="D564" s="312"/>
      <c r="E564" s="312"/>
      <c r="F564" s="312"/>
      <c r="G564" s="312"/>
      <c r="H564" s="312"/>
      <c r="I564" s="312"/>
      <c r="J564" s="312"/>
      <c r="K564" s="312"/>
      <c r="L564" s="312"/>
      <c r="M564" s="312"/>
      <c r="N564" s="312"/>
      <c r="O564" s="312"/>
      <c r="P564" s="312"/>
      <c r="Q564" s="312"/>
      <c r="R564" s="312"/>
      <c r="S564" s="312"/>
      <c r="T564" s="312"/>
      <c r="U564" s="312"/>
      <c r="V564" s="312"/>
      <c r="W564" s="312"/>
      <c r="X564" s="312"/>
      <c r="Y564" s="312"/>
      <c r="Z564" s="312"/>
      <c r="AA564" s="312"/>
      <c r="AB564" s="312"/>
      <c r="AC564" s="312"/>
      <c r="AD564" s="312"/>
    </row>
    <row r="565" customFormat="false" ht="11.25" hidden="false" customHeight="false" outlineLevel="0" collapsed="false">
      <c r="C565" s="312"/>
      <c r="D565" s="312"/>
      <c r="E565" s="312"/>
      <c r="F565" s="312"/>
      <c r="G565" s="312"/>
      <c r="H565" s="312"/>
      <c r="I565" s="312"/>
      <c r="J565" s="312"/>
      <c r="K565" s="312"/>
      <c r="L565" s="312"/>
      <c r="M565" s="312"/>
      <c r="N565" s="312"/>
      <c r="O565" s="312"/>
      <c r="P565" s="312"/>
      <c r="Q565" s="312"/>
      <c r="R565" s="312"/>
      <c r="S565" s="312"/>
      <c r="T565" s="312"/>
      <c r="U565" s="312"/>
      <c r="V565" s="312"/>
      <c r="W565" s="312"/>
      <c r="X565" s="312"/>
      <c r="Y565" s="312"/>
      <c r="Z565" s="312"/>
      <c r="AA565" s="312"/>
      <c r="AB565" s="312"/>
      <c r="AC565" s="312"/>
      <c r="AD565" s="312"/>
    </row>
    <row r="566" customFormat="false" ht="11.25" hidden="false" customHeight="false" outlineLevel="0" collapsed="false">
      <c r="C566" s="312"/>
      <c r="D566" s="312"/>
      <c r="E566" s="312"/>
      <c r="F566" s="312"/>
      <c r="G566" s="312"/>
      <c r="H566" s="312"/>
      <c r="I566" s="312"/>
      <c r="J566" s="312"/>
      <c r="K566" s="312"/>
      <c r="L566" s="312"/>
      <c r="M566" s="312"/>
      <c r="N566" s="312"/>
      <c r="O566" s="312"/>
      <c r="P566" s="312"/>
      <c r="Q566" s="312"/>
      <c r="R566" s="312"/>
      <c r="S566" s="312"/>
      <c r="T566" s="312"/>
      <c r="U566" s="312"/>
      <c r="V566" s="312"/>
      <c r="W566" s="312"/>
      <c r="X566" s="312"/>
      <c r="Y566" s="312"/>
      <c r="Z566" s="312"/>
      <c r="AA566" s="312"/>
      <c r="AB566" s="312"/>
      <c r="AC566" s="312"/>
      <c r="AD566" s="312"/>
    </row>
    <row r="567" customFormat="false" ht="11.25" hidden="false" customHeight="false" outlineLevel="0" collapsed="false">
      <c r="C567" s="312"/>
      <c r="D567" s="312"/>
      <c r="E567" s="312"/>
      <c r="F567" s="312"/>
      <c r="G567" s="312"/>
      <c r="H567" s="312"/>
      <c r="I567" s="312"/>
      <c r="J567" s="312"/>
      <c r="K567" s="312"/>
      <c r="L567" s="312"/>
      <c r="M567" s="312"/>
      <c r="N567" s="312"/>
      <c r="O567" s="312"/>
      <c r="P567" s="312"/>
      <c r="Q567" s="312"/>
      <c r="R567" s="312"/>
      <c r="S567" s="312"/>
      <c r="T567" s="312"/>
      <c r="U567" s="312"/>
      <c r="V567" s="312"/>
      <c r="W567" s="312"/>
      <c r="X567" s="312"/>
      <c r="Y567" s="312"/>
      <c r="Z567" s="312"/>
      <c r="AA567" s="312"/>
      <c r="AB567" s="312"/>
      <c r="AC567" s="312"/>
      <c r="AD567" s="312"/>
    </row>
    <row r="568" customFormat="false" ht="11.25" hidden="false" customHeight="false" outlineLevel="0" collapsed="false">
      <c r="C568" s="312"/>
      <c r="D568" s="312"/>
      <c r="E568" s="312"/>
      <c r="F568" s="312"/>
      <c r="G568" s="312"/>
      <c r="H568" s="312"/>
      <c r="I568" s="312"/>
      <c r="J568" s="312"/>
      <c r="K568" s="312"/>
      <c r="L568" s="312"/>
      <c r="M568" s="312"/>
      <c r="N568" s="312"/>
      <c r="O568" s="312"/>
      <c r="P568" s="312"/>
      <c r="Q568" s="312"/>
      <c r="R568" s="312"/>
      <c r="S568" s="312"/>
      <c r="T568" s="312"/>
      <c r="U568" s="312"/>
      <c r="V568" s="312"/>
      <c r="W568" s="312"/>
      <c r="X568" s="312"/>
      <c r="Y568" s="312"/>
      <c r="Z568" s="312"/>
      <c r="AA568" s="312"/>
      <c r="AB568" s="312"/>
      <c r="AC568" s="312"/>
      <c r="AD568" s="312"/>
    </row>
    <row r="569" customFormat="false" ht="11.25" hidden="false" customHeight="false" outlineLevel="0" collapsed="false">
      <c r="C569" s="312"/>
      <c r="D569" s="312"/>
      <c r="E569" s="312"/>
      <c r="F569" s="312"/>
      <c r="G569" s="312"/>
      <c r="H569" s="312"/>
      <c r="I569" s="312"/>
      <c r="J569" s="312"/>
      <c r="K569" s="312"/>
      <c r="L569" s="312"/>
      <c r="M569" s="312"/>
      <c r="N569" s="312"/>
      <c r="O569" s="312"/>
      <c r="P569" s="312"/>
      <c r="Q569" s="312"/>
      <c r="R569" s="312"/>
      <c r="S569" s="312"/>
      <c r="T569" s="312"/>
      <c r="U569" s="312"/>
      <c r="V569" s="312"/>
      <c r="W569" s="312"/>
      <c r="X569" s="312"/>
      <c r="Y569" s="312"/>
      <c r="Z569" s="312"/>
      <c r="AA569" s="312"/>
      <c r="AB569" s="312"/>
      <c r="AC569" s="312"/>
      <c r="AD569" s="312"/>
    </row>
    <row r="570" customFormat="false" ht="11.25" hidden="false" customHeight="false" outlineLevel="0" collapsed="false">
      <c r="C570" s="312"/>
      <c r="D570" s="312"/>
      <c r="E570" s="312"/>
      <c r="F570" s="312"/>
      <c r="G570" s="312"/>
      <c r="H570" s="312"/>
      <c r="I570" s="312"/>
      <c r="J570" s="312"/>
      <c r="K570" s="312"/>
      <c r="L570" s="312"/>
      <c r="M570" s="312"/>
      <c r="N570" s="312"/>
      <c r="O570" s="312"/>
      <c r="P570" s="312"/>
      <c r="Q570" s="312"/>
      <c r="R570" s="312"/>
      <c r="S570" s="312"/>
      <c r="T570" s="312"/>
      <c r="U570" s="312"/>
      <c r="V570" s="312"/>
      <c r="W570" s="312"/>
      <c r="X570" s="312"/>
      <c r="Y570" s="312"/>
      <c r="Z570" s="312"/>
      <c r="AA570" s="312"/>
      <c r="AB570" s="312"/>
      <c r="AC570" s="312"/>
      <c r="AD570" s="312"/>
    </row>
    <row r="571" customFormat="false" ht="11.25" hidden="false" customHeight="false" outlineLevel="0" collapsed="false">
      <c r="C571" s="312"/>
      <c r="D571" s="312"/>
      <c r="E571" s="312"/>
      <c r="F571" s="312"/>
      <c r="G571" s="312"/>
      <c r="H571" s="312"/>
      <c r="I571" s="312"/>
      <c r="J571" s="312"/>
      <c r="K571" s="312"/>
      <c r="L571" s="312"/>
      <c r="M571" s="312"/>
      <c r="N571" s="312"/>
      <c r="O571" s="312"/>
      <c r="P571" s="312"/>
      <c r="Q571" s="312"/>
      <c r="R571" s="312"/>
      <c r="S571" s="312"/>
      <c r="T571" s="312"/>
      <c r="U571" s="312"/>
      <c r="V571" s="312"/>
      <c r="W571" s="312"/>
      <c r="X571" s="312"/>
      <c r="Y571" s="312"/>
      <c r="Z571" s="312"/>
      <c r="AA571" s="312"/>
      <c r="AB571" s="312"/>
      <c r="AC571" s="312"/>
      <c r="AD571" s="312"/>
    </row>
    <row r="572" customFormat="false" ht="11.25" hidden="false" customHeight="false" outlineLevel="0" collapsed="false">
      <c r="C572" s="312"/>
      <c r="D572" s="312"/>
      <c r="E572" s="312"/>
      <c r="F572" s="312"/>
      <c r="G572" s="312"/>
      <c r="H572" s="312"/>
      <c r="I572" s="312"/>
      <c r="J572" s="312"/>
      <c r="K572" s="312"/>
      <c r="L572" s="312"/>
      <c r="M572" s="312"/>
      <c r="N572" s="312"/>
      <c r="O572" s="312"/>
      <c r="P572" s="312"/>
      <c r="Q572" s="312"/>
      <c r="R572" s="312"/>
      <c r="S572" s="312"/>
      <c r="T572" s="312"/>
      <c r="U572" s="312"/>
      <c r="V572" s="312"/>
      <c r="W572" s="312"/>
      <c r="X572" s="312"/>
      <c r="Y572" s="312"/>
      <c r="Z572" s="312"/>
      <c r="AA572" s="312"/>
      <c r="AB572" s="312"/>
      <c r="AC572" s="312"/>
      <c r="AD572" s="312"/>
    </row>
    <row r="573" customFormat="false" ht="11.25" hidden="false" customHeight="false" outlineLevel="0" collapsed="false">
      <c r="C573" s="312"/>
      <c r="D573" s="312"/>
      <c r="E573" s="312"/>
      <c r="F573" s="312"/>
      <c r="G573" s="312"/>
      <c r="H573" s="312"/>
      <c r="I573" s="312"/>
      <c r="J573" s="312"/>
      <c r="K573" s="312"/>
      <c r="L573" s="312"/>
      <c r="M573" s="312"/>
      <c r="N573" s="312"/>
      <c r="O573" s="312"/>
      <c r="P573" s="312"/>
      <c r="Q573" s="312"/>
      <c r="R573" s="312"/>
      <c r="S573" s="312"/>
      <c r="T573" s="312"/>
      <c r="U573" s="312"/>
      <c r="V573" s="312"/>
      <c r="W573" s="312"/>
      <c r="X573" s="312"/>
      <c r="Y573" s="312"/>
      <c r="Z573" s="312"/>
      <c r="AA573" s="312"/>
      <c r="AB573" s="312"/>
      <c r="AC573" s="312"/>
      <c r="AD573" s="312"/>
    </row>
    <row r="574" customFormat="false" ht="11.25" hidden="false" customHeight="false" outlineLevel="0" collapsed="false">
      <c r="C574" s="312"/>
      <c r="D574" s="312"/>
      <c r="E574" s="312"/>
      <c r="F574" s="312"/>
      <c r="G574" s="312"/>
      <c r="H574" s="312"/>
      <c r="I574" s="312"/>
      <c r="J574" s="312"/>
      <c r="K574" s="312"/>
      <c r="L574" s="312"/>
      <c r="M574" s="312"/>
      <c r="N574" s="312"/>
      <c r="O574" s="312"/>
      <c r="P574" s="312"/>
      <c r="Q574" s="312"/>
      <c r="R574" s="312"/>
      <c r="S574" s="312"/>
      <c r="T574" s="312"/>
      <c r="U574" s="312"/>
      <c r="V574" s="312"/>
      <c r="W574" s="312"/>
      <c r="X574" s="312"/>
      <c r="Y574" s="312"/>
      <c r="Z574" s="312"/>
      <c r="AA574" s="312"/>
      <c r="AB574" s="312"/>
      <c r="AC574" s="312"/>
      <c r="AD574" s="312"/>
    </row>
    <row r="575" customFormat="false" ht="11.25" hidden="false" customHeight="false" outlineLevel="0" collapsed="false">
      <c r="C575" s="312"/>
      <c r="D575" s="312"/>
      <c r="E575" s="312"/>
      <c r="F575" s="312"/>
      <c r="G575" s="312"/>
      <c r="H575" s="312"/>
      <c r="I575" s="312"/>
      <c r="J575" s="312"/>
      <c r="K575" s="312"/>
      <c r="L575" s="312"/>
      <c r="M575" s="312"/>
      <c r="N575" s="312"/>
      <c r="O575" s="312"/>
      <c r="P575" s="312"/>
      <c r="Q575" s="312"/>
      <c r="R575" s="312"/>
      <c r="S575" s="312"/>
      <c r="T575" s="312"/>
      <c r="U575" s="312"/>
      <c r="V575" s="312"/>
      <c r="W575" s="312"/>
      <c r="X575" s="312"/>
      <c r="Y575" s="312"/>
      <c r="Z575" s="312"/>
      <c r="AA575" s="312"/>
      <c r="AB575" s="312"/>
      <c r="AC575" s="312"/>
      <c r="AD575" s="312"/>
    </row>
    <row r="576" customFormat="false" ht="11.25" hidden="false" customHeight="false" outlineLevel="0" collapsed="false">
      <c r="C576" s="312"/>
      <c r="D576" s="312"/>
      <c r="E576" s="312"/>
      <c r="F576" s="312"/>
      <c r="G576" s="312"/>
      <c r="H576" s="312"/>
      <c r="I576" s="312"/>
      <c r="J576" s="312"/>
      <c r="K576" s="312"/>
      <c r="L576" s="312"/>
      <c r="M576" s="312"/>
      <c r="N576" s="312"/>
      <c r="O576" s="312"/>
      <c r="P576" s="312"/>
      <c r="Q576" s="312"/>
      <c r="R576" s="312"/>
      <c r="S576" s="312"/>
      <c r="T576" s="312"/>
      <c r="U576" s="312"/>
      <c r="V576" s="312"/>
      <c r="W576" s="312"/>
      <c r="X576" s="312"/>
      <c r="Y576" s="312"/>
      <c r="Z576" s="312"/>
      <c r="AA576" s="312"/>
      <c r="AB576" s="312"/>
      <c r="AC576" s="312"/>
      <c r="AD576" s="312"/>
    </row>
    <row r="577" customFormat="false" ht="11.25" hidden="false" customHeight="false" outlineLevel="0" collapsed="false">
      <c r="C577" s="312"/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R577" s="312"/>
      <c r="S577" s="312"/>
      <c r="T577" s="312"/>
      <c r="U577" s="312"/>
      <c r="V577" s="312"/>
      <c r="W577" s="312"/>
      <c r="X577" s="312"/>
      <c r="Y577" s="312"/>
      <c r="Z577" s="312"/>
      <c r="AA577" s="312"/>
      <c r="AB577" s="312"/>
      <c r="AC577" s="312"/>
      <c r="AD577" s="312"/>
    </row>
    <row r="578" customFormat="false" ht="11.25" hidden="false" customHeight="false" outlineLevel="0" collapsed="false">
      <c r="C578" s="312"/>
      <c r="D578" s="312"/>
      <c r="E578" s="312"/>
      <c r="F578" s="312"/>
      <c r="G578" s="312"/>
      <c r="H578" s="312"/>
      <c r="I578" s="312"/>
      <c r="J578" s="312"/>
      <c r="K578" s="312"/>
      <c r="L578" s="312"/>
      <c r="M578" s="312"/>
      <c r="N578" s="312"/>
      <c r="O578" s="312"/>
      <c r="P578" s="312"/>
      <c r="Q578" s="312"/>
      <c r="R578" s="312"/>
      <c r="S578" s="312"/>
      <c r="T578" s="312"/>
      <c r="U578" s="312"/>
      <c r="V578" s="312"/>
      <c r="W578" s="312"/>
      <c r="X578" s="312"/>
      <c r="Y578" s="312"/>
      <c r="Z578" s="312"/>
      <c r="AA578" s="312"/>
      <c r="AB578" s="312"/>
      <c r="AC578" s="312"/>
      <c r="AD578" s="312"/>
    </row>
    <row r="579" customFormat="false" ht="11.25" hidden="false" customHeight="false" outlineLevel="0" collapsed="false">
      <c r="C579" s="312"/>
      <c r="D579" s="312"/>
      <c r="E579" s="312"/>
      <c r="F579" s="312"/>
      <c r="G579" s="312"/>
      <c r="H579" s="312"/>
      <c r="I579" s="312"/>
      <c r="J579" s="312"/>
      <c r="K579" s="312"/>
      <c r="L579" s="312"/>
      <c r="M579" s="312"/>
      <c r="N579" s="312"/>
      <c r="O579" s="312"/>
      <c r="P579" s="312"/>
      <c r="Q579" s="312"/>
      <c r="R579" s="312"/>
      <c r="S579" s="312"/>
      <c r="T579" s="312"/>
      <c r="U579" s="312"/>
      <c r="V579" s="312"/>
      <c r="W579" s="312"/>
      <c r="X579" s="312"/>
      <c r="Y579" s="312"/>
      <c r="Z579" s="312"/>
      <c r="AA579" s="312"/>
      <c r="AB579" s="312"/>
      <c r="AC579" s="312"/>
      <c r="AD579" s="312"/>
    </row>
    <row r="580" customFormat="false" ht="11.25" hidden="false" customHeight="false" outlineLevel="0" collapsed="false">
      <c r="C580" s="312"/>
      <c r="D580" s="312"/>
      <c r="E580" s="312"/>
      <c r="F580" s="312"/>
      <c r="G580" s="312"/>
      <c r="H580" s="312"/>
      <c r="I580" s="312"/>
      <c r="J580" s="312"/>
      <c r="K580" s="312"/>
      <c r="L580" s="312"/>
      <c r="M580" s="312"/>
      <c r="N580" s="312"/>
      <c r="O580" s="312"/>
      <c r="P580" s="312"/>
      <c r="Q580" s="312"/>
      <c r="R580" s="312"/>
      <c r="S580" s="312"/>
      <c r="T580" s="312"/>
      <c r="U580" s="312"/>
      <c r="V580" s="312"/>
      <c r="W580" s="312"/>
      <c r="X580" s="312"/>
      <c r="Y580" s="312"/>
      <c r="Z580" s="312"/>
      <c r="AA580" s="312"/>
      <c r="AB580" s="312"/>
      <c r="AC580" s="312"/>
      <c r="AD580" s="312"/>
    </row>
    <row r="581" customFormat="false" ht="11.25" hidden="false" customHeight="false" outlineLevel="0" collapsed="false">
      <c r="C581" s="312"/>
      <c r="D581" s="312"/>
      <c r="E581" s="312"/>
      <c r="F581" s="312"/>
      <c r="G581" s="312"/>
      <c r="H581" s="312"/>
      <c r="I581" s="312"/>
      <c r="J581" s="312"/>
      <c r="K581" s="312"/>
      <c r="L581" s="312"/>
      <c r="M581" s="312"/>
      <c r="N581" s="312"/>
      <c r="O581" s="312"/>
      <c r="P581" s="312"/>
      <c r="Q581" s="312"/>
      <c r="R581" s="312"/>
      <c r="S581" s="312"/>
      <c r="T581" s="312"/>
      <c r="U581" s="312"/>
      <c r="V581" s="312"/>
      <c r="W581" s="312"/>
      <c r="X581" s="312"/>
      <c r="Y581" s="312"/>
      <c r="Z581" s="312"/>
      <c r="AA581" s="312"/>
      <c r="AB581" s="312"/>
      <c r="AC581" s="312"/>
      <c r="AD581" s="312"/>
    </row>
    <row r="582" customFormat="false" ht="11.25" hidden="false" customHeight="false" outlineLevel="0" collapsed="false">
      <c r="C582" s="312"/>
      <c r="D582" s="312"/>
      <c r="E582" s="312"/>
      <c r="F582" s="312"/>
      <c r="G582" s="312"/>
      <c r="H582" s="312"/>
      <c r="I582" s="312"/>
      <c r="J582" s="312"/>
      <c r="K582" s="312"/>
      <c r="L582" s="312"/>
      <c r="M582" s="312"/>
      <c r="N582" s="312"/>
      <c r="O582" s="312"/>
      <c r="P582" s="312"/>
      <c r="Q582" s="312"/>
      <c r="R582" s="312"/>
      <c r="S582" s="312"/>
      <c r="T582" s="312"/>
      <c r="U582" s="312"/>
      <c r="V582" s="312"/>
      <c r="W582" s="312"/>
      <c r="X582" s="312"/>
      <c r="Y582" s="312"/>
      <c r="Z582" s="312"/>
      <c r="AA582" s="312"/>
      <c r="AB582" s="312"/>
      <c r="AC582" s="312"/>
      <c r="AD582" s="312"/>
    </row>
    <row r="583" customFormat="false" ht="11.25" hidden="false" customHeight="false" outlineLevel="0" collapsed="false">
      <c r="C583" s="312"/>
      <c r="D583" s="312"/>
      <c r="E583" s="312"/>
      <c r="F583" s="312"/>
      <c r="G583" s="312"/>
      <c r="H583" s="312"/>
      <c r="I583" s="312"/>
      <c r="J583" s="312"/>
      <c r="K583" s="312"/>
      <c r="L583" s="312"/>
      <c r="M583" s="312"/>
      <c r="N583" s="312"/>
      <c r="O583" s="312"/>
      <c r="P583" s="312"/>
      <c r="Q583" s="312"/>
      <c r="R583" s="312"/>
      <c r="S583" s="312"/>
      <c r="T583" s="312"/>
      <c r="U583" s="312"/>
      <c r="V583" s="312"/>
      <c r="W583" s="312"/>
      <c r="X583" s="312"/>
      <c r="Y583" s="312"/>
      <c r="Z583" s="312"/>
      <c r="AA583" s="312"/>
      <c r="AB583" s="312"/>
      <c r="AC583" s="312"/>
      <c r="AD583" s="312"/>
    </row>
    <row r="584" customFormat="false" ht="11.25" hidden="false" customHeight="false" outlineLevel="0" collapsed="false">
      <c r="C584" s="312"/>
      <c r="D584" s="312"/>
      <c r="E584" s="312"/>
      <c r="F584" s="312"/>
      <c r="G584" s="312"/>
      <c r="H584" s="312"/>
      <c r="I584" s="312"/>
      <c r="J584" s="312"/>
      <c r="K584" s="312"/>
      <c r="L584" s="312"/>
      <c r="M584" s="312"/>
      <c r="N584" s="312"/>
      <c r="O584" s="312"/>
      <c r="P584" s="312"/>
      <c r="Q584" s="312"/>
      <c r="R584" s="312"/>
      <c r="S584" s="312"/>
      <c r="T584" s="312"/>
      <c r="U584" s="312"/>
      <c r="V584" s="312"/>
      <c r="W584" s="312"/>
      <c r="X584" s="312"/>
      <c r="Y584" s="312"/>
      <c r="Z584" s="312"/>
      <c r="AA584" s="312"/>
      <c r="AB584" s="312"/>
      <c r="AC584" s="312"/>
      <c r="AD584" s="312"/>
    </row>
    <row r="585" customFormat="false" ht="11.25" hidden="false" customHeight="false" outlineLevel="0" collapsed="false">
      <c r="C585" s="312"/>
      <c r="D585" s="312"/>
      <c r="E585" s="312"/>
      <c r="F585" s="312"/>
      <c r="G585" s="312"/>
      <c r="H585" s="312"/>
      <c r="I585" s="312"/>
      <c r="J585" s="312"/>
      <c r="K585" s="312"/>
      <c r="L585" s="312"/>
      <c r="M585" s="312"/>
      <c r="N585" s="312"/>
      <c r="O585" s="312"/>
      <c r="P585" s="312"/>
      <c r="Q585" s="312"/>
      <c r="R585" s="312"/>
      <c r="S585" s="312"/>
      <c r="T585" s="312"/>
      <c r="U585" s="312"/>
      <c r="V585" s="312"/>
      <c r="W585" s="312"/>
      <c r="X585" s="312"/>
      <c r="Y585" s="312"/>
      <c r="Z585" s="312"/>
      <c r="AA585" s="312"/>
      <c r="AB585" s="312"/>
      <c r="AC585" s="312"/>
      <c r="AD585" s="312"/>
    </row>
    <row r="586" customFormat="false" ht="11.25" hidden="false" customHeight="false" outlineLevel="0" collapsed="false">
      <c r="C586" s="312"/>
      <c r="D586" s="312"/>
      <c r="E586" s="312"/>
      <c r="F586" s="312"/>
      <c r="G586" s="312"/>
      <c r="H586" s="312"/>
      <c r="I586" s="312"/>
      <c r="J586" s="312"/>
      <c r="K586" s="312"/>
      <c r="L586" s="312"/>
      <c r="M586" s="312"/>
      <c r="N586" s="312"/>
      <c r="O586" s="312"/>
      <c r="P586" s="312"/>
      <c r="Q586" s="312"/>
      <c r="R586" s="312"/>
      <c r="S586" s="312"/>
      <c r="T586" s="312"/>
      <c r="U586" s="312"/>
      <c r="V586" s="312"/>
      <c r="W586" s="312"/>
      <c r="X586" s="312"/>
      <c r="Y586" s="312"/>
      <c r="Z586" s="312"/>
      <c r="AA586" s="312"/>
      <c r="AB586" s="312"/>
      <c r="AC586" s="312"/>
      <c r="AD586" s="312"/>
    </row>
    <row r="587" customFormat="false" ht="11.25" hidden="false" customHeight="false" outlineLevel="0" collapsed="false">
      <c r="C587" s="312"/>
      <c r="D587" s="312"/>
      <c r="E587" s="312"/>
      <c r="F587" s="312"/>
      <c r="G587" s="312"/>
      <c r="H587" s="312"/>
      <c r="I587" s="312"/>
      <c r="J587" s="312"/>
      <c r="K587" s="312"/>
      <c r="L587" s="312"/>
      <c r="M587" s="312"/>
      <c r="N587" s="312"/>
      <c r="O587" s="312"/>
      <c r="P587" s="312"/>
      <c r="Q587" s="312"/>
      <c r="R587" s="312"/>
      <c r="S587" s="312"/>
      <c r="T587" s="312"/>
      <c r="U587" s="312"/>
      <c r="V587" s="312"/>
      <c r="W587" s="312"/>
      <c r="X587" s="312"/>
      <c r="Y587" s="312"/>
      <c r="Z587" s="312"/>
      <c r="AA587" s="312"/>
      <c r="AB587" s="312"/>
      <c r="AC587" s="312"/>
      <c r="AD587" s="312"/>
    </row>
    <row r="588" customFormat="false" ht="11.25" hidden="false" customHeight="false" outlineLevel="0" collapsed="false">
      <c r="C588" s="312"/>
      <c r="D588" s="312"/>
      <c r="E588" s="312"/>
      <c r="F588" s="312"/>
      <c r="G588" s="312"/>
      <c r="H588" s="312"/>
      <c r="I588" s="312"/>
      <c r="J588" s="312"/>
      <c r="K588" s="312"/>
      <c r="L588" s="312"/>
      <c r="M588" s="312"/>
      <c r="N588" s="312"/>
      <c r="O588" s="312"/>
      <c r="P588" s="312"/>
      <c r="Q588" s="312"/>
      <c r="R588" s="312"/>
      <c r="S588" s="312"/>
      <c r="T588" s="312"/>
      <c r="U588" s="312"/>
      <c r="V588" s="312"/>
      <c r="W588" s="312"/>
      <c r="X588" s="312"/>
      <c r="Y588" s="312"/>
      <c r="Z588" s="312"/>
      <c r="AA588" s="312"/>
      <c r="AB588" s="312"/>
      <c r="AC588" s="312"/>
      <c r="AD588" s="312"/>
    </row>
    <row r="589" customFormat="false" ht="11.25" hidden="false" customHeight="false" outlineLevel="0" collapsed="false">
      <c r="C589" s="312"/>
      <c r="D589" s="312"/>
      <c r="E589" s="312"/>
      <c r="F589" s="312"/>
      <c r="G589" s="312"/>
      <c r="H589" s="312"/>
      <c r="I589" s="312"/>
      <c r="J589" s="312"/>
      <c r="K589" s="312"/>
      <c r="L589" s="312"/>
      <c r="M589" s="312"/>
      <c r="N589" s="312"/>
      <c r="O589" s="312"/>
      <c r="P589" s="312"/>
      <c r="Q589" s="312"/>
      <c r="R589" s="312"/>
      <c r="S589" s="312"/>
      <c r="T589" s="312"/>
      <c r="U589" s="312"/>
      <c r="V589" s="312"/>
      <c r="W589" s="312"/>
      <c r="X589" s="312"/>
      <c r="Y589" s="312"/>
      <c r="Z589" s="312"/>
      <c r="AA589" s="312"/>
      <c r="AB589" s="312"/>
      <c r="AC589" s="312"/>
      <c r="AD589" s="312"/>
    </row>
    <row r="590" customFormat="false" ht="11.25" hidden="false" customHeight="false" outlineLevel="0" collapsed="false">
      <c r="C590" s="312"/>
      <c r="D590" s="312"/>
      <c r="E590" s="312"/>
      <c r="F590" s="312"/>
      <c r="G590" s="312"/>
      <c r="H590" s="312"/>
      <c r="I590" s="312"/>
      <c r="J590" s="312"/>
      <c r="K590" s="312"/>
      <c r="L590" s="312"/>
      <c r="M590" s="312"/>
      <c r="N590" s="312"/>
      <c r="O590" s="312"/>
      <c r="P590" s="312"/>
      <c r="Q590" s="312"/>
      <c r="R590" s="312"/>
      <c r="S590" s="312"/>
      <c r="T590" s="312"/>
      <c r="U590" s="312"/>
      <c r="V590" s="312"/>
      <c r="W590" s="312"/>
      <c r="X590" s="312"/>
      <c r="Y590" s="312"/>
      <c r="Z590" s="312"/>
      <c r="AA590" s="312"/>
      <c r="AB590" s="312"/>
      <c r="AC590" s="312"/>
      <c r="AD590" s="312"/>
    </row>
    <row r="591" customFormat="false" ht="11.25" hidden="false" customHeight="false" outlineLevel="0" collapsed="false">
      <c r="C591" s="312"/>
      <c r="D591" s="312"/>
      <c r="E591" s="312"/>
      <c r="F591" s="312"/>
      <c r="G591" s="312"/>
      <c r="H591" s="312"/>
      <c r="I591" s="312"/>
      <c r="J591" s="312"/>
      <c r="K591" s="312"/>
      <c r="L591" s="312"/>
      <c r="M591" s="312"/>
      <c r="N591" s="312"/>
      <c r="O591" s="312"/>
      <c r="P591" s="312"/>
      <c r="Q591" s="312"/>
      <c r="R591" s="312"/>
      <c r="S591" s="312"/>
      <c r="T591" s="312"/>
      <c r="U591" s="312"/>
      <c r="V591" s="312"/>
      <c r="W591" s="312"/>
      <c r="X591" s="312"/>
      <c r="Y591" s="312"/>
      <c r="Z591" s="312"/>
      <c r="AA591" s="312"/>
      <c r="AB591" s="312"/>
      <c r="AC591" s="312"/>
      <c r="AD591" s="312"/>
    </row>
    <row r="592" customFormat="false" ht="11.25" hidden="false" customHeight="false" outlineLevel="0" collapsed="false">
      <c r="C592" s="312"/>
      <c r="D592" s="312"/>
      <c r="E592" s="312"/>
      <c r="F592" s="312"/>
      <c r="G592" s="312"/>
      <c r="H592" s="312"/>
      <c r="I592" s="312"/>
      <c r="J592" s="312"/>
      <c r="K592" s="312"/>
      <c r="L592" s="312"/>
      <c r="M592" s="312"/>
      <c r="N592" s="312"/>
      <c r="O592" s="312"/>
      <c r="P592" s="312"/>
      <c r="Q592" s="312"/>
      <c r="R592" s="312"/>
      <c r="S592" s="312"/>
      <c r="T592" s="312"/>
      <c r="U592" s="312"/>
      <c r="V592" s="312"/>
      <c r="W592" s="312"/>
      <c r="X592" s="312"/>
      <c r="Y592" s="312"/>
      <c r="Z592" s="312"/>
      <c r="AA592" s="312"/>
      <c r="AB592" s="312"/>
      <c r="AC592" s="312"/>
      <c r="AD592" s="312"/>
    </row>
    <row r="593" customFormat="false" ht="11.25" hidden="false" customHeight="false" outlineLevel="0" collapsed="false">
      <c r="C593" s="312"/>
      <c r="D593" s="312"/>
      <c r="E593" s="312"/>
      <c r="F593" s="312"/>
      <c r="G593" s="312"/>
      <c r="H593" s="312"/>
      <c r="I593" s="312"/>
      <c r="J593" s="312"/>
      <c r="K593" s="312"/>
      <c r="L593" s="312"/>
      <c r="M593" s="312"/>
      <c r="N593" s="312"/>
      <c r="O593" s="312"/>
      <c r="P593" s="312"/>
      <c r="Q593" s="312"/>
      <c r="R593" s="312"/>
      <c r="S593" s="312"/>
      <c r="T593" s="312"/>
      <c r="U593" s="312"/>
      <c r="V593" s="312"/>
      <c r="W593" s="312"/>
      <c r="X593" s="312"/>
      <c r="Y593" s="312"/>
      <c r="Z593" s="312"/>
      <c r="AA593" s="312"/>
      <c r="AB593" s="312"/>
      <c r="AC593" s="312"/>
      <c r="AD593" s="312"/>
    </row>
    <row r="594" customFormat="false" ht="11.25" hidden="false" customHeight="false" outlineLevel="0" collapsed="false">
      <c r="C594" s="312"/>
      <c r="D594" s="312"/>
      <c r="E594" s="312"/>
      <c r="F594" s="312"/>
      <c r="G594" s="312"/>
      <c r="H594" s="312"/>
      <c r="I594" s="312"/>
      <c r="J594" s="312"/>
      <c r="K594" s="312"/>
      <c r="L594" s="312"/>
      <c r="M594" s="312"/>
      <c r="N594" s="312"/>
      <c r="O594" s="312"/>
      <c r="P594" s="312"/>
      <c r="Q594" s="312"/>
      <c r="R594" s="312"/>
      <c r="S594" s="312"/>
      <c r="T594" s="312"/>
      <c r="U594" s="312"/>
      <c r="V594" s="312"/>
      <c r="W594" s="312"/>
      <c r="X594" s="312"/>
      <c r="Y594" s="312"/>
      <c r="Z594" s="312"/>
      <c r="AA594" s="312"/>
      <c r="AB594" s="312"/>
      <c r="AC594" s="312"/>
      <c r="AD594" s="312"/>
    </row>
    <row r="595" customFormat="false" ht="11.25" hidden="false" customHeight="false" outlineLevel="0" collapsed="false">
      <c r="C595" s="312"/>
      <c r="D595" s="312"/>
      <c r="E595" s="312"/>
      <c r="F595" s="312"/>
      <c r="G595" s="312"/>
      <c r="H595" s="312"/>
      <c r="I595" s="312"/>
      <c r="J595" s="312"/>
      <c r="K595" s="312"/>
      <c r="L595" s="312"/>
      <c r="M595" s="312"/>
      <c r="N595" s="312"/>
      <c r="O595" s="312"/>
      <c r="P595" s="312"/>
      <c r="Q595" s="312"/>
      <c r="R595" s="312"/>
      <c r="S595" s="312"/>
      <c r="T595" s="312"/>
      <c r="U595" s="312"/>
      <c r="V595" s="312"/>
      <c r="W595" s="312"/>
      <c r="X595" s="312"/>
      <c r="Y595" s="312"/>
      <c r="Z595" s="312"/>
      <c r="AA595" s="312"/>
      <c r="AB595" s="312"/>
      <c r="AC595" s="312"/>
      <c r="AD595" s="312"/>
    </row>
    <row r="596" customFormat="false" ht="11.25" hidden="false" customHeight="false" outlineLevel="0" collapsed="false">
      <c r="C596" s="312"/>
      <c r="D596" s="312"/>
      <c r="E596" s="312"/>
      <c r="F596" s="312"/>
      <c r="G596" s="312"/>
      <c r="H596" s="312"/>
      <c r="I596" s="312"/>
      <c r="J596" s="312"/>
      <c r="K596" s="312"/>
      <c r="L596" s="312"/>
      <c r="M596" s="312"/>
      <c r="N596" s="312"/>
      <c r="O596" s="312"/>
      <c r="P596" s="312"/>
      <c r="Q596" s="312"/>
      <c r="R596" s="312"/>
      <c r="S596" s="312"/>
      <c r="T596" s="312"/>
      <c r="U596" s="312"/>
      <c r="V596" s="312"/>
      <c r="W596" s="312"/>
      <c r="X596" s="312"/>
      <c r="Y596" s="312"/>
      <c r="Z596" s="312"/>
      <c r="AA596" s="312"/>
      <c r="AB596" s="312"/>
      <c r="AC596" s="312"/>
      <c r="AD596" s="312"/>
    </row>
    <row r="597" customFormat="false" ht="11.25" hidden="false" customHeight="false" outlineLevel="0" collapsed="false">
      <c r="C597" s="312"/>
      <c r="D597" s="312"/>
      <c r="E597" s="312"/>
      <c r="F597" s="312"/>
      <c r="G597" s="312"/>
      <c r="H597" s="312"/>
      <c r="I597" s="312"/>
      <c r="J597" s="312"/>
      <c r="K597" s="312"/>
      <c r="L597" s="312"/>
      <c r="M597" s="312"/>
      <c r="N597" s="312"/>
      <c r="O597" s="312"/>
      <c r="P597" s="312"/>
      <c r="Q597" s="312"/>
      <c r="R597" s="312"/>
      <c r="S597" s="312"/>
      <c r="T597" s="312"/>
      <c r="U597" s="312"/>
      <c r="V597" s="312"/>
      <c r="W597" s="312"/>
      <c r="X597" s="312"/>
      <c r="Y597" s="312"/>
      <c r="Z597" s="312"/>
      <c r="AA597" s="312"/>
      <c r="AB597" s="312"/>
      <c r="AC597" s="312"/>
      <c r="AD597" s="312"/>
    </row>
    <row r="598" customFormat="false" ht="11.25" hidden="false" customHeight="false" outlineLevel="0" collapsed="false">
      <c r="C598" s="312"/>
      <c r="D598" s="312"/>
      <c r="E598" s="312"/>
      <c r="F598" s="312"/>
      <c r="G598" s="312"/>
      <c r="H598" s="312"/>
      <c r="I598" s="312"/>
      <c r="J598" s="312"/>
      <c r="K598" s="312"/>
      <c r="L598" s="312"/>
      <c r="M598" s="312"/>
      <c r="N598" s="312"/>
      <c r="O598" s="312"/>
      <c r="P598" s="312"/>
      <c r="Q598" s="312"/>
      <c r="R598" s="312"/>
      <c r="S598" s="312"/>
      <c r="T598" s="312"/>
      <c r="U598" s="312"/>
      <c r="V598" s="312"/>
      <c r="W598" s="312"/>
      <c r="X598" s="312"/>
      <c r="Y598" s="312"/>
      <c r="Z598" s="312"/>
      <c r="AA598" s="312"/>
      <c r="AB598" s="312"/>
      <c r="AC598" s="312"/>
      <c r="AD598" s="312"/>
    </row>
    <row r="599" customFormat="false" ht="11.25" hidden="false" customHeight="false" outlineLevel="0" collapsed="false">
      <c r="C599" s="312"/>
      <c r="D599" s="312"/>
      <c r="E599" s="312"/>
      <c r="F599" s="312"/>
      <c r="G599" s="312"/>
      <c r="H599" s="312"/>
      <c r="I599" s="312"/>
      <c r="J599" s="312"/>
      <c r="K599" s="312"/>
      <c r="L599" s="312"/>
      <c r="M599" s="312"/>
      <c r="N599" s="312"/>
      <c r="O599" s="312"/>
      <c r="P599" s="312"/>
      <c r="Q599" s="312"/>
      <c r="R599" s="312"/>
      <c r="S599" s="312"/>
      <c r="T599" s="312"/>
      <c r="U599" s="312"/>
      <c r="V599" s="312"/>
      <c r="W599" s="312"/>
      <c r="X599" s="312"/>
      <c r="Y599" s="312"/>
      <c r="Z599" s="312"/>
      <c r="AA599" s="312"/>
      <c r="AB599" s="312"/>
      <c r="AC599" s="312"/>
      <c r="AD599" s="312"/>
    </row>
    <row r="600" customFormat="false" ht="11.25" hidden="false" customHeight="false" outlineLevel="0" collapsed="false">
      <c r="C600" s="312"/>
      <c r="D600" s="312"/>
      <c r="E600" s="312"/>
      <c r="F600" s="312"/>
      <c r="G600" s="312"/>
      <c r="H600" s="312"/>
      <c r="I600" s="312"/>
      <c r="J600" s="312"/>
      <c r="K600" s="312"/>
      <c r="L600" s="312"/>
      <c r="M600" s="312"/>
      <c r="N600" s="312"/>
      <c r="O600" s="312"/>
      <c r="P600" s="312"/>
      <c r="Q600" s="312"/>
      <c r="R600" s="312"/>
      <c r="S600" s="312"/>
      <c r="T600" s="312"/>
      <c r="U600" s="312"/>
      <c r="V600" s="312"/>
      <c r="W600" s="312"/>
      <c r="X600" s="312"/>
      <c r="Y600" s="312"/>
      <c r="Z600" s="312"/>
      <c r="AA600" s="312"/>
      <c r="AB600" s="312"/>
      <c r="AC600" s="312"/>
      <c r="AD600" s="312"/>
    </row>
    <row r="601" customFormat="false" ht="11.25" hidden="false" customHeight="false" outlineLevel="0" collapsed="false">
      <c r="C601" s="312"/>
      <c r="D601" s="312"/>
      <c r="E601" s="312"/>
      <c r="F601" s="312"/>
      <c r="G601" s="312"/>
      <c r="H601" s="312"/>
      <c r="I601" s="312"/>
      <c r="J601" s="312"/>
      <c r="K601" s="312"/>
      <c r="L601" s="312"/>
      <c r="M601" s="312"/>
      <c r="N601" s="312"/>
      <c r="O601" s="312"/>
      <c r="P601" s="312"/>
      <c r="Q601" s="312"/>
      <c r="R601" s="312"/>
      <c r="S601" s="312"/>
      <c r="T601" s="312"/>
      <c r="U601" s="312"/>
      <c r="V601" s="312"/>
      <c r="W601" s="312"/>
      <c r="X601" s="312"/>
      <c r="Y601" s="312"/>
      <c r="Z601" s="312"/>
      <c r="AA601" s="312"/>
      <c r="AB601" s="312"/>
      <c r="AC601" s="312"/>
      <c r="AD601" s="312"/>
    </row>
    <row r="602" customFormat="false" ht="11.25" hidden="false" customHeight="false" outlineLevel="0" collapsed="false">
      <c r="C602" s="312"/>
      <c r="D602" s="312"/>
      <c r="E602" s="312"/>
      <c r="F602" s="312"/>
      <c r="G602" s="312"/>
      <c r="H602" s="312"/>
      <c r="I602" s="312"/>
      <c r="J602" s="312"/>
      <c r="K602" s="312"/>
      <c r="L602" s="312"/>
      <c r="M602" s="312"/>
      <c r="N602" s="312"/>
      <c r="O602" s="312"/>
      <c r="P602" s="312"/>
      <c r="Q602" s="312"/>
      <c r="R602" s="312"/>
      <c r="S602" s="312"/>
      <c r="T602" s="312"/>
      <c r="U602" s="312"/>
      <c r="V602" s="312"/>
      <c r="W602" s="312"/>
      <c r="X602" s="312"/>
      <c r="Y602" s="312"/>
      <c r="Z602" s="312"/>
      <c r="AA602" s="312"/>
      <c r="AB602" s="312"/>
      <c r="AC602" s="312"/>
      <c r="AD602" s="312"/>
    </row>
    <row r="603" customFormat="false" ht="11.25" hidden="false" customHeight="false" outlineLevel="0" collapsed="false">
      <c r="C603" s="312"/>
      <c r="D603" s="312"/>
      <c r="E603" s="312"/>
      <c r="F603" s="312"/>
      <c r="G603" s="312"/>
      <c r="H603" s="312"/>
      <c r="I603" s="312"/>
      <c r="J603" s="312"/>
      <c r="K603" s="312"/>
      <c r="L603" s="312"/>
      <c r="M603" s="312"/>
      <c r="N603" s="312"/>
      <c r="O603" s="312"/>
      <c r="P603" s="312"/>
      <c r="Q603" s="312"/>
      <c r="R603" s="312"/>
      <c r="S603" s="312"/>
      <c r="T603" s="312"/>
      <c r="U603" s="312"/>
      <c r="V603" s="312"/>
      <c r="W603" s="312"/>
      <c r="X603" s="312"/>
      <c r="Y603" s="312"/>
      <c r="Z603" s="312"/>
      <c r="AA603" s="312"/>
      <c r="AB603" s="312"/>
      <c r="AC603" s="312"/>
      <c r="AD603" s="312"/>
    </row>
    <row r="604" customFormat="false" ht="11.25" hidden="false" customHeight="false" outlineLevel="0" collapsed="false">
      <c r="C604" s="312"/>
      <c r="D604" s="312"/>
      <c r="E604" s="312"/>
      <c r="F604" s="312"/>
      <c r="G604" s="312"/>
      <c r="H604" s="312"/>
      <c r="I604" s="312"/>
      <c r="J604" s="312"/>
      <c r="K604" s="312"/>
      <c r="L604" s="312"/>
      <c r="M604" s="312"/>
      <c r="N604" s="312"/>
      <c r="O604" s="312"/>
      <c r="P604" s="312"/>
      <c r="Q604" s="312"/>
      <c r="R604" s="312"/>
      <c r="S604" s="312"/>
      <c r="T604" s="312"/>
      <c r="U604" s="312"/>
      <c r="V604" s="312"/>
      <c r="W604" s="312"/>
      <c r="X604" s="312"/>
      <c r="Y604" s="312"/>
      <c r="Z604" s="312"/>
      <c r="AA604" s="312"/>
      <c r="AB604" s="312"/>
      <c r="AC604" s="312"/>
      <c r="AD604" s="312"/>
    </row>
    <row r="605" customFormat="false" ht="11.25" hidden="false" customHeight="false" outlineLevel="0" collapsed="false">
      <c r="C605" s="312"/>
      <c r="D605" s="312"/>
      <c r="E605" s="312"/>
      <c r="F605" s="312"/>
      <c r="G605" s="312"/>
      <c r="H605" s="312"/>
      <c r="I605" s="312"/>
      <c r="J605" s="312"/>
      <c r="K605" s="312"/>
      <c r="L605" s="312"/>
      <c r="M605" s="312"/>
      <c r="N605" s="312"/>
      <c r="O605" s="312"/>
      <c r="P605" s="312"/>
      <c r="Q605" s="312"/>
      <c r="R605" s="312"/>
      <c r="S605" s="312"/>
      <c r="T605" s="312"/>
      <c r="U605" s="312"/>
      <c r="V605" s="312"/>
      <c r="W605" s="312"/>
      <c r="X605" s="312"/>
      <c r="Y605" s="312"/>
      <c r="Z605" s="312"/>
      <c r="AA605" s="312"/>
      <c r="AB605" s="312"/>
      <c r="AC605" s="312"/>
      <c r="AD605" s="312"/>
    </row>
    <row r="606" customFormat="false" ht="11.25" hidden="false" customHeight="false" outlineLevel="0" collapsed="false">
      <c r="C606" s="312"/>
      <c r="D606" s="312"/>
      <c r="E606" s="312"/>
      <c r="F606" s="312"/>
      <c r="G606" s="312"/>
      <c r="H606" s="312"/>
      <c r="I606" s="312"/>
      <c r="J606" s="312"/>
      <c r="K606" s="312"/>
      <c r="L606" s="312"/>
      <c r="M606" s="312"/>
      <c r="N606" s="312"/>
      <c r="O606" s="312"/>
      <c r="P606" s="312"/>
      <c r="Q606" s="312"/>
      <c r="R606" s="312"/>
      <c r="S606" s="312"/>
      <c r="T606" s="312"/>
      <c r="U606" s="312"/>
      <c r="V606" s="312"/>
      <c r="W606" s="312"/>
      <c r="X606" s="312"/>
      <c r="Y606" s="312"/>
      <c r="Z606" s="312"/>
      <c r="AA606" s="312"/>
      <c r="AB606" s="312"/>
      <c r="AC606" s="312"/>
      <c r="AD606" s="312"/>
    </row>
    <row r="607" customFormat="false" ht="11.25" hidden="false" customHeight="false" outlineLevel="0" collapsed="false">
      <c r="C607" s="312"/>
      <c r="D607" s="312"/>
      <c r="E607" s="312"/>
      <c r="F607" s="312"/>
      <c r="G607" s="312"/>
      <c r="H607" s="312"/>
      <c r="I607" s="312"/>
      <c r="J607" s="312"/>
      <c r="K607" s="312"/>
      <c r="L607" s="312"/>
      <c r="M607" s="312"/>
      <c r="N607" s="312"/>
      <c r="O607" s="312"/>
      <c r="P607" s="312"/>
      <c r="Q607" s="312"/>
      <c r="R607" s="312"/>
      <c r="S607" s="312"/>
      <c r="T607" s="312"/>
      <c r="U607" s="312"/>
      <c r="V607" s="312"/>
      <c r="W607" s="312"/>
      <c r="X607" s="312"/>
      <c r="Y607" s="312"/>
      <c r="Z607" s="312"/>
      <c r="AA607" s="312"/>
      <c r="AB607" s="312"/>
      <c r="AC607" s="312"/>
      <c r="AD607" s="312"/>
    </row>
    <row r="608" customFormat="false" ht="11.25" hidden="false" customHeight="false" outlineLevel="0" collapsed="false">
      <c r="C608" s="312"/>
      <c r="D608" s="312"/>
      <c r="E608" s="312"/>
      <c r="F608" s="312"/>
      <c r="G608" s="312"/>
      <c r="H608" s="312"/>
      <c r="I608" s="312"/>
      <c r="J608" s="312"/>
      <c r="K608" s="312"/>
      <c r="L608" s="312"/>
      <c r="M608" s="312"/>
      <c r="N608" s="312"/>
      <c r="O608" s="312"/>
      <c r="P608" s="312"/>
      <c r="Q608" s="312"/>
      <c r="R608" s="312"/>
      <c r="S608" s="312"/>
      <c r="T608" s="312"/>
      <c r="U608" s="312"/>
      <c r="V608" s="312"/>
      <c r="W608" s="312"/>
      <c r="X608" s="312"/>
      <c r="Y608" s="312"/>
      <c r="Z608" s="312"/>
      <c r="AA608" s="312"/>
      <c r="AB608" s="312"/>
      <c r="AC608" s="312"/>
      <c r="AD608" s="312"/>
    </row>
    <row r="609" customFormat="false" ht="11.25" hidden="false" customHeight="false" outlineLevel="0" collapsed="false">
      <c r="C609" s="312"/>
      <c r="D609" s="312"/>
      <c r="E609" s="312"/>
      <c r="F609" s="312"/>
      <c r="G609" s="312"/>
      <c r="H609" s="312"/>
      <c r="I609" s="312"/>
      <c r="J609" s="312"/>
      <c r="K609" s="312"/>
      <c r="L609" s="312"/>
      <c r="M609" s="312"/>
      <c r="N609" s="312"/>
      <c r="O609" s="312"/>
      <c r="P609" s="312"/>
      <c r="Q609" s="312"/>
      <c r="R609" s="312"/>
      <c r="S609" s="312"/>
      <c r="T609" s="312"/>
      <c r="U609" s="312"/>
      <c r="V609" s="312"/>
      <c r="W609" s="312"/>
      <c r="X609" s="312"/>
      <c r="Y609" s="312"/>
      <c r="Z609" s="312"/>
      <c r="AA609" s="312"/>
      <c r="AB609" s="312"/>
      <c r="AC609" s="312"/>
      <c r="AD609" s="312"/>
    </row>
    <row r="610" customFormat="false" ht="11.25" hidden="false" customHeight="false" outlineLevel="0" collapsed="false">
      <c r="C610" s="312"/>
      <c r="D610" s="312"/>
      <c r="E610" s="312"/>
      <c r="F610" s="312"/>
      <c r="G610" s="312"/>
      <c r="H610" s="312"/>
      <c r="I610" s="312"/>
      <c r="J610" s="312"/>
      <c r="K610" s="312"/>
      <c r="L610" s="312"/>
      <c r="M610" s="312"/>
      <c r="N610" s="312"/>
      <c r="O610" s="312"/>
      <c r="P610" s="312"/>
      <c r="Q610" s="312"/>
      <c r="R610" s="312"/>
      <c r="S610" s="312"/>
      <c r="T610" s="312"/>
      <c r="U610" s="312"/>
      <c r="V610" s="312"/>
      <c r="W610" s="312"/>
      <c r="X610" s="312"/>
      <c r="Y610" s="312"/>
      <c r="Z610" s="312"/>
      <c r="AA610" s="312"/>
      <c r="AB610" s="312"/>
      <c r="AC610" s="312"/>
      <c r="AD610" s="312"/>
    </row>
    <row r="611" customFormat="false" ht="11.25" hidden="false" customHeight="false" outlineLevel="0" collapsed="false">
      <c r="C611" s="312"/>
      <c r="D611" s="312"/>
      <c r="E611" s="312"/>
      <c r="F611" s="312"/>
      <c r="G611" s="312"/>
      <c r="H611" s="312"/>
      <c r="I611" s="312"/>
      <c r="J611" s="312"/>
      <c r="K611" s="312"/>
      <c r="L611" s="312"/>
      <c r="M611" s="312"/>
      <c r="N611" s="312"/>
      <c r="O611" s="312"/>
      <c r="P611" s="312"/>
      <c r="Q611" s="312"/>
      <c r="R611" s="312"/>
      <c r="S611" s="312"/>
      <c r="T611" s="312"/>
      <c r="U611" s="312"/>
      <c r="V611" s="312"/>
      <c r="W611" s="312"/>
      <c r="X611" s="312"/>
      <c r="Y611" s="312"/>
      <c r="Z611" s="312"/>
      <c r="AA611" s="312"/>
      <c r="AB611" s="312"/>
      <c r="AC611" s="312"/>
      <c r="AD611" s="312"/>
    </row>
    <row r="612" customFormat="false" ht="11.25" hidden="false" customHeight="false" outlineLevel="0" collapsed="false">
      <c r="C612" s="312"/>
      <c r="D612" s="312"/>
      <c r="E612" s="312"/>
      <c r="F612" s="312"/>
      <c r="G612" s="312"/>
      <c r="H612" s="312"/>
      <c r="I612" s="312"/>
      <c r="J612" s="312"/>
      <c r="K612" s="312"/>
      <c r="L612" s="312"/>
      <c r="M612" s="312"/>
      <c r="N612" s="312"/>
      <c r="O612" s="312"/>
      <c r="P612" s="312"/>
      <c r="Q612" s="312"/>
      <c r="R612" s="312"/>
      <c r="S612" s="312"/>
      <c r="T612" s="312"/>
      <c r="U612" s="312"/>
      <c r="V612" s="312"/>
      <c r="W612" s="312"/>
      <c r="X612" s="312"/>
      <c r="Y612" s="312"/>
      <c r="Z612" s="312"/>
      <c r="AA612" s="312"/>
      <c r="AB612" s="312"/>
      <c r="AC612" s="312"/>
      <c r="AD612" s="312"/>
    </row>
    <row r="613" customFormat="false" ht="11.25" hidden="false" customHeight="false" outlineLevel="0" collapsed="false">
      <c r="C613" s="312"/>
      <c r="D613" s="312"/>
      <c r="E613" s="312"/>
      <c r="F613" s="312"/>
      <c r="G613" s="312"/>
      <c r="H613" s="312"/>
      <c r="I613" s="312"/>
      <c r="J613" s="312"/>
      <c r="K613" s="312"/>
      <c r="L613" s="312"/>
      <c r="M613" s="312"/>
      <c r="N613" s="312"/>
      <c r="O613" s="312"/>
      <c r="P613" s="312"/>
      <c r="Q613" s="312"/>
      <c r="R613" s="312"/>
      <c r="S613" s="312"/>
      <c r="T613" s="312"/>
      <c r="U613" s="312"/>
      <c r="V613" s="312"/>
      <c r="W613" s="312"/>
      <c r="X613" s="312"/>
      <c r="Y613" s="312"/>
      <c r="Z613" s="312"/>
      <c r="AA613" s="312"/>
      <c r="AB613" s="312"/>
      <c r="AC613" s="312"/>
      <c r="AD613" s="312"/>
    </row>
    <row r="614" customFormat="false" ht="11.25" hidden="false" customHeight="false" outlineLevel="0" collapsed="false">
      <c r="C614" s="312"/>
      <c r="D614" s="312"/>
      <c r="E614" s="312"/>
      <c r="F614" s="312"/>
      <c r="G614" s="312"/>
      <c r="H614" s="312"/>
      <c r="I614" s="312"/>
      <c r="J614" s="312"/>
      <c r="K614" s="312"/>
      <c r="L614" s="312"/>
      <c r="M614" s="312"/>
      <c r="N614" s="312"/>
      <c r="O614" s="312"/>
      <c r="P614" s="312"/>
      <c r="Q614" s="312"/>
      <c r="R614" s="312"/>
      <c r="S614" s="312"/>
      <c r="T614" s="312"/>
      <c r="U614" s="312"/>
      <c r="V614" s="312"/>
      <c r="W614" s="312"/>
      <c r="X614" s="312"/>
      <c r="Y614" s="312"/>
      <c r="Z614" s="312"/>
      <c r="AA614" s="312"/>
      <c r="AB614" s="312"/>
      <c r="AC614" s="312"/>
      <c r="AD614" s="312"/>
    </row>
    <row r="615" customFormat="false" ht="11.25" hidden="false" customHeight="false" outlineLevel="0" collapsed="false">
      <c r="C615" s="312"/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R615" s="312"/>
      <c r="S615" s="312"/>
      <c r="T615" s="312"/>
      <c r="U615" s="312"/>
      <c r="V615" s="312"/>
      <c r="W615" s="312"/>
      <c r="X615" s="312"/>
      <c r="Y615" s="312"/>
      <c r="Z615" s="312"/>
      <c r="AA615" s="312"/>
      <c r="AB615" s="312"/>
      <c r="AC615" s="312"/>
      <c r="AD615" s="312"/>
    </row>
    <row r="616" customFormat="false" ht="11.25" hidden="false" customHeight="false" outlineLevel="0" collapsed="false">
      <c r="C616" s="312"/>
      <c r="D616" s="312"/>
      <c r="E616" s="312"/>
      <c r="F616" s="312"/>
      <c r="G616" s="312"/>
      <c r="H616" s="312"/>
      <c r="I616" s="312"/>
      <c r="J616" s="312"/>
      <c r="K616" s="312"/>
      <c r="L616" s="312"/>
      <c r="M616" s="312"/>
      <c r="N616" s="312"/>
      <c r="O616" s="312"/>
      <c r="P616" s="312"/>
      <c r="Q616" s="312"/>
      <c r="R616" s="312"/>
      <c r="S616" s="312"/>
      <c r="T616" s="312"/>
      <c r="U616" s="312"/>
      <c r="V616" s="312"/>
      <c r="W616" s="312"/>
      <c r="X616" s="312"/>
      <c r="Y616" s="312"/>
      <c r="Z616" s="312"/>
      <c r="AA616" s="312"/>
      <c r="AB616" s="312"/>
      <c r="AC616" s="312"/>
      <c r="AD616" s="312"/>
    </row>
    <row r="617" customFormat="false" ht="11.25" hidden="false" customHeight="false" outlineLevel="0" collapsed="false">
      <c r="C617" s="312"/>
      <c r="D617" s="312"/>
      <c r="E617" s="312"/>
      <c r="F617" s="312"/>
      <c r="G617" s="312"/>
      <c r="H617" s="312"/>
      <c r="I617" s="312"/>
      <c r="J617" s="312"/>
      <c r="K617" s="312"/>
      <c r="L617" s="312"/>
      <c r="M617" s="312"/>
      <c r="N617" s="312"/>
      <c r="O617" s="312"/>
      <c r="P617" s="312"/>
      <c r="Q617" s="312"/>
      <c r="R617" s="312"/>
      <c r="S617" s="312"/>
      <c r="T617" s="312"/>
      <c r="U617" s="312"/>
      <c r="V617" s="312"/>
      <c r="W617" s="312"/>
      <c r="X617" s="312"/>
      <c r="Y617" s="312"/>
      <c r="Z617" s="312"/>
      <c r="AA617" s="312"/>
      <c r="AB617" s="312"/>
      <c r="AC617" s="312"/>
      <c r="AD617" s="312"/>
    </row>
    <row r="618" customFormat="false" ht="11.25" hidden="false" customHeight="false" outlineLevel="0" collapsed="false">
      <c r="C618" s="312"/>
      <c r="D618" s="312"/>
      <c r="E618" s="312"/>
      <c r="F618" s="312"/>
      <c r="G618" s="312"/>
      <c r="H618" s="312"/>
      <c r="I618" s="312"/>
      <c r="J618" s="312"/>
      <c r="K618" s="312"/>
      <c r="L618" s="312"/>
      <c r="M618" s="312"/>
      <c r="N618" s="312"/>
      <c r="O618" s="312"/>
      <c r="P618" s="312"/>
      <c r="Q618" s="312"/>
      <c r="R618" s="312"/>
      <c r="S618" s="312"/>
      <c r="T618" s="312"/>
      <c r="U618" s="312"/>
      <c r="V618" s="312"/>
      <c r="W618" s="312"/>
      <c r="X618" s="312"/>
      <c r="Y618" s="312"/>
      <c r="Z618" s="312"/>
      <c r="AA618" s="312"/>
      <c r="AB618" s="312"/>
      <c r="AC618" s="312"/>
      <c r="AD618" s="312"/>
    </row>
    <row r="619" customFormat="false" ht="11.25" hidden="false" customHeight="false" outlineLevel="0" collapsed="false">
      <c r="C619" s="312"/>
      <c r="D619" s="312"/>
      <c r="E619" s="312"/>
      <c r="F619" s="312"/>
      <c r="G619" s="312"/>
      <c r="H619" s="312"/>
      <c r="I619" s="312"/>
      <c r="J619" s="312"/>
      <c r="K619" s="312"/>
      <c r="L619" s="312"/>
      <c r="M619" s="312"/>
      <c r="N619" s="312"/>
      <c r="O619" s="312"/>
      <c r="P619" s="312"/>
      <c r="Q619" s="312"/>
      <c r="R619" s="312"/>
      <c r="S619" s="312"/>
      <c r="T619" s="312"/>
      <c r="U619" s="312"/>
      <c r="V619" s="312"/>
      <c r="W619" s="312"/>
      <c r="X619" s="312"/>
      <c r="Y619" s="312"/>
      <c r="Z619" s="312"/>
      <c r="AA619" s="312"/>
      <c r="AB619" s="312"/>
      <c r="AC619" s="312"/>
      <c r="AD619" s="312"/>
    </row>
    <row r="620" customFormat="false" ht="11.25" hidden="false" customHeight="false" outlineLevel="0" collapsed="false">
      <c r="C620" s="312"/>
      <c r="D620" s="312"/>
      <c r="E620" s="312"/>
      <c r="F620" s="312"/>
      <c r="G620" s="312"/>
      <c r="H620" s="312"/>
      <c r="I620" s="312"/>
      <c r="J620" s="312"/>
      <c r="K620" s="312"/>
      <c r="L620" s="312"/>
      <c r="M620" s="312"/>
      <c r="N620" s="312"/>
      <c r="O620" s="312"/>
      <c r="P620" s="312"/>
      <c r="Q620" s="312"/>
      <c r="R620" s="312"/>
      <c r="S620" s="312"/>
      <c r="T620" s="312"/>
      <c r="U620" s="312"/>
      <c r="V620" s="312"/>
      <c r="W620" s="312"/>
      <c r="X620" s="312"/>
      <c r="Y620" s="312"/>
      <c r="Z620" s="312"/>
      <c r="AA620" s="312"/>
      <c r="AB620" s="312"/>
      <c r="AC620" s="312"/>
      <c r="AD620" s="312"/>
    </row>
    <row r="621" customFormat="false" ht="11.25" hidden="false" customHeight="false" outlineLevel="0" collapsed="false">
      <c r="C621" s="312"/>
      <c r="D621" s="312"/>
      <c r="E621" s="312"/>
      <c r="F621" s="312"/>
      <c r="G621" s="312"/>
      <c r="H621" s="312"/>
      <c r="I621" s="312"/>
      <c r="J621" s="312"/>
      <c r="K621" s="312"/>
      <c r="L621" s="312"/>
      <c r="M621" s="312"/>
      <c r="N621" s="312"/>
      <c r="O621" s="312"/>
      <c r="P621" s="312"/>
      <c r="Q621" s="312"/>
      <c r="R621" s="312"/>
      <c r="S621" s="312"/>
      <c r="T621" s="312"/>
      <c r="U621" s="312"/>
      <c r="V621" s="312"/>
      <c r="W621" s="312"/>
      <c r="X621" s="312"/>
      <c r="Y621" s="312"/>
      <c r="Z621" s="312"/>
      <c r="AA621" s="312"/>
      <c r="AB621" s="312"/>
      <c r="AC621" s="312"/>
      <c r="AD621" s="312"/>
    </row>
    <row r="622" customFormat="false" ht="11.25" hidden="false" customHeight="false" outlineLevel="0" collapsed="false">
      <c r="C622" s="312"/>
      <c r="D622" s="312"/>
      <c r="E622" s="312"/>
      <c r="F622" s="312"/>
      <c r="G622" s="312"/>
      <c r="H622" s="312"/>
      <c r="I622" s="312"/>
      <c r="J622" s="312"/>
      <c r="K622" s="312"/>
      <c r="L622" s="312"/>
      <c r="M622" s="312"/>
      <c r="N622" s="312"/>
      <c r="O622" s="312"/>
      <c r="P622" s="312"/>
      <c r="Q622" s="312"/>
      <c r="R622" s="312"/>
      <c r="S622" s="312"/>
      <c r="T622" s="312"/>
      <c r="U622" s="312"/>
      <c r="V622" s="312"/>
      <c r="W622" s="312"/>
      <c r="X622" s="312"/>
      <c r="Y622" s="312"/>
      <c r="Z622" s="312"/>
      <c r="AA622" s="312"/>
      <c r="AB622" s="312"/>
      <c r="AC622" s="312"/>
      <c r="AD622" s="312"/>
    </row>
    <row r="623" customFormat="false" ht="11.25" hidden="false" customHeight="false" outlineLevel="0" collapsed="false">
      <c r="C623" s="312"/>
      <c r="D623" s="312"/>
      <c r="E623" s="312"/>
      <c r="F623" s="312"/>
      <c r="G623" s="312"/>
      <c r="H623" s="312"/>
      <c r="I623" s="312"/>
      <c r="J623" s="312"/>
      <c r="K623" s="312"/>
      <c r="L623" s="312"/>
      <c r="M623" s="312"/>
      <c r="N623" s="312"/>
      <c r="O623" s="312"/>
      <c r="P623" s="312"/>
      <c r="Q623" s="312"/>
      <c r="R623" s="312"/>
      <c r="S623" s="312"/>
      <c r="T623" s="312"/>
      <c r="U623" s="312"/>
      <c r="V623" s="312"/>
      <c r="W623" s="312"/>
      <c r="X623" s="312"/>
      <c r="Y623" s="312"/>
      <c r="Z623" s="312"/>
      <c r="AA623" s="312"/>
      <c r="AB623" s="312"/>
      <c r="AC623" s="312"/>
      <c r="AD623" s="312"/>
    </row>
    <row r="624" customFormat="false" ht="11.25" hidden="false" customHeight="false" outlineLevel="0" collapsed="false">
      <c r="C624" s="312"/>
      <c r="D624" s="312"/>
      <c r="E624" s="312"/>
      <c r="F624" s="312"/>
      <c r="G624" s="312"/>
      <c r="H624" s="312"/>
      <c r="I624" s="312"/>
      <c r="J624" s="312"/>
      <c r="K624" s="312"/>
      <c r="L624" s="312"/>
      <c r="M624" s="312"/>
      <c r="N624" s="312"/>
      <c r="O624" s="312"/>
      <c r="P624" s="312"/>
      <c r="Q624" s="312"/>
      <c r="R624" s="312"/>
      <c r="S624" s="312"/>
      <c r="T624" s="312"/>
      <c r="U624" s="312"/>
      <c r="V624" s="312"/>
      <c r="W624" s="312"/>
      <c r="X624" s="312"/>
      <c r="Y624" s="312"/>
      <c r="Z624" s="312"/>
      <c r="AA624" s="312"/>
      <c r="AB624" s="312"/>
      <c r="AC624" s="312"/>
      <c r="AD624" s="312"/>
    </row>
    <row r="625" customFormat="false" ht="11.25" hidden="false" customHeight="false" outlineLevel="0" collapsed="false">
      <c r="C625" s="312"/>
      <c r="D625" s="312"/>
      <c r="E625" s="312"/>
      <c r="F625" s="312"/>
      <c r="G625" s="312"/>
      <c r="H625" s="312"/>
      <c r="I625" s="312"/>
      <c r="J625" s="312"/>
      <c r="K625" s="312"/>
      <c r="L625" s="312"/>
      <c r="M625" s="312"/>
      <c r="N625" s="312"/>
      <c r="O625" s="312"/>
      <c r="P625" s="312"/>
      <c r="Q625" s="312"/>
      <c r="R625" s="312"/>
      <c r="S625" s="312"/>
      <c r="T625" s="312"/>
      <c r="U625" s="312"/>
      <c r="V625" s="312"/>
      <c r="W625" s="312"/>
      <c r="X625" s="312"/>
      <c r="Y625" s="312"/>
      <c r="Z625" s="312"/>
      <c r="AA625" s="312"/>
      <c r="AB625" s="312"/>
      <c r="AC625" s="312"/>
      <c r="AD625" s="312"/>
    </row>
    <row r="626" customFormat="false" ht="11.25" hidden="false" customHeight="false" outlineLevel="0" collapsed="false">
      <c r="C626" s="312"/>
      <c r="D626" s="312"/>
      <c r="E626" s="312"/>
      <c r="F626" s="312"/>
      <c r="G626" s="312"/>
      <c r="H626" s="312"/>
      <c r="I626" s="312"/>
      <c r="J626" s="312"/>
      <c r="K626" s="312"/>
      <c r="L626" s="312"/>
      <c r="M626" s="312"/>
      <c r="N626" s="312"/>
      <c r="O626" s="312"/>
      <c r="P626" s="312"/>
      <c r="Q626" s="312"/>
      <c r="R626" s="312"/>
      <c r="S626" s="312"/>
      <c r="T626" s="312"/>
      <c r="U626" s="312"/>
      <c r="V626" s="312"/>
      <c r="W626" s="312"/>
      <c r="X626" s="312"/>
      <c r="Y626" s="312"/>
      <c r="Z626" s="312"/>
      <c r="AA626" s="312"/>
      <c r="AB626" s="312"/>
      <c r="AC626" s="312"/>
      <c r="AD626" s="312"/>
    </row>
    <row r="627" customFormat="false" ht="11.25" hidden="false" customHeight="false" outlineLevel="0" collapsed="false">
      <c r="C627" s="312"/>
      <c r="D627" s="312"/>
      <c r="E627" s="312"/>
      <c r="F627" s="31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312"/>
      <c r="T627" s="312"/>
      <c r="U627" s="312"/>
      <c r="V627" s="312"/>
      <c r="W627" s="312"/>
      <c r="X627" s="312"/>
      <c r="Y627" s="312"/>
      <c r="Z627" s="312"/>
      <c r="AA627" s="312"/>
      <c r="AB627" s="312"/>
      <c r="AC627" s="312"/>
      <c r="AD627" s="312"/>
    </row>
    <row r="628" customFormat="false" ht="11.25" hidden="false" customHeight="false" outlineLevel="0" collapsed="false">
      <c r="C628" s="312"/>
      <c r="D628" s="312"/>
      <c r="E628" s="312"/>
      <c r="F628" s="312"/>
      <c r="G628" s="312"/>
      <c r="H628" s="312"/>
      <c r="I628" s="312"/>
      <c r="J628" s="312"/>
      <c r="K628" s="312"/>
      <c r="L628" s="312"/>
      <c r="M628" s="312"/>
      <c r="N628" s="312"/>
      <c r="O628" s="312"/>
      <c r="P628" s="312"/>
      <c r="Q628" s="312"/>
      <c r="R628" s="312"/>
      <c r="S628" s="312"/>
      <c r="T628" s="312"/>
      <c r="U628" s="312"/>
      <c r="V628" s="312"/>
      <c r="W628" s="312"/>
      <c r="X628" s="312"/>
      <c r="Y628" s="312"/>
      <c r="Z628" s="312"/>
      <c r="AA628" s="312"/>
      <c r="AB628" s="312"/>
      <c r="AC628" s="312"/>
      <c r="AD628" s="312"/>
    </row>
    <row r="629" customFormat="false" ht="11.25" hidden="false" customHeight="false" outlineLevel="0" collapsed="false">
      <c r="C629" s="312"/>
      <c r="D629" s="312"/>
      <c r="E629" s="312"/>
      <c r="F629" s="312"/>
      <c r="G629" s="312"/>
      <c r="H629" s="312"/>
      <c r="I629" s="312"/>
      <c r="J629" s="312"/>
      <c r="K629" s="312"/>
      <c r="L629" s="312"/>
      <c r="M629" s="312"/>
      <c r="N629" s="312"/>
      <c r="O629" s="312"/>
      <c r="P629" s="312"/>
      <c r="Q629" s="312"/>
      <c r="R629" s="312"/>
      <c r="S629" s="312"/>
      <c r="T629" s="312"/>
      <c r="U629" s="312"/>
      <c r="V629" s="312"/>
      <c r="W629" s="312"/>
      <c r="X629" s="312"/>
      <c r="Y629" s="312"/>
      <c r="Z629" s="312"/>
      <c r="AA629" s="312"/>
      <c r="AB629" s="312"/>
      <c r="AC629" s="312"/>
      <c r="AD629" s="312"/>
    </row>
    <row r="630" customFormat="false" ht="11.25" hidden="false" customHeight="false" outlineLevel="0" collapsed="false">
      <c r="C630" s="312"/>
      <c r="D630" s="312"/>
      <c r="E630" s="312"/>
      <c r="F630" s="312"/>
      <c r="G630" s="312"/>
      <c r="H630" s="312"/>
      <c r="I630" s="312"/>
      <c r="J630" s="312"/>
      <c r="K630" s="312"/>
      <c r="L630" s="312"/>
      <c r="M630" s="312"/>
      <c r="N630" s="312"/>
      <c r="O630" s="312"/>
      <c r="P630" s="312"/>
      <c r="Q630" s="312"/>
      <c r="R630" s="312"/>
      <c r="S630" s="312"/>
      <c r="T630" s="312"/>
      <c r="U630" s="312"/>
      <c r="V630" s="312"/>
      <c r="W630" s="312"/>
      <c r="X630" s="312"/>
      <c r="Y630" s="312"/>
      <c r="Z630" s="312"/>
      <c r="AA630" s="312"/>
      <c r="AB630" s="312"/>
      <c r="AC630" s="312"/>
      <c r="AD630" s="312"/>
    </row>
    <row r="631" customFormat="false" ht="11.25" hidden="false" customHeight="false" outlineLevel="0" collapsed="false">
      <c r="C631" s="312"/>
      <c r="D631" s="312"/>
      <c r="E631" s="312"/>
      <c r="F631" s="312"/>
      <c r="G631" s="312"/>
      <c r="H631" s="312"/>
      <c r="I631" s="312"/>
      <c r="J631" s="312"/>
      <c r="K631" s="312"/>
      <c r="L631" s="312"/>
      <c r="M631" s="312"/>
      <c r="N631" s="312"/>
      <c r="O631" s="312"/>
      <c r="P631" s="312"/>
      <c r="Q631" s="312"/>
      <c r="R631" s="312"/>
      <c r="S631" s="312"/>
      <c r="T631" s="312"/>
      <c r="U631" s="312"/>
      <c r="V631" s="312"/>
      <c r="W631" s="312"/>
      <c r="X631" s="312"/>
      <c r="Y631" s="312"/>
      <c r="Z631" s="312"/>
      <c r="AA631" s="312"/>
      <c r="AB631" s="312"/>
      <c r="AC631" s="312"/>
      <c r="AD631" s="312"/>
    </row>
    <row r="632" customFormat="false" ht="11.25" hidden="false" customHeight="false" outlineLevel="0" collapsed="false">
      <c r="C632" s="312"/>
      <c r="D632" s="312"/>
      <c r="E632" s="312"/>
      <c r="F632" s="312"/>
      <c r="G632" s="312"/>
      <c r="H632" s="312"/>
      <c r="I632" s="312"/>
      <c r="J632" s="312"/>
      <c r="K632" s="312"/>
      <c r="L632" s="312"/>
      <c r="M632" s="312"/>
      <c r="N632" s="312"/>
      <c r="O632" s="312"/>
      <c r="P632" s="312"/>
      <c r="Q632" s="312"/>
      <c r="R632" s="312"/>
      <c r="S632" s="312"/>
      <c r="T632" s="312"/>
      <c r="U632" s="312"/>
      <c r="V632" s="312"/>
      <c r="W632" s="312"/>
      <c r="X632" s="312"/>
      <c r="Y632" s="312"/>
      <c r="Z632" s="312"/>
      <c r="AA632" s="312"/>
      <c r="AB632" s="312"/>
      <c r="AC632" s="312"/>
      <c r="AD632" s="312"/>
    </row>
    <row r="633" customFormat="false" ht="11.25" hidden="false" customHeight="false" outlineLevel="0" collapsed="false">
      <c r="C633" s="312"/>
      <c r="D633" s="312"/>
      <c r="E633" s="312"/>
      <c r="F633" s="312"/>
      <c r="G633" s="312"/>
      <c r="H633" s="312"/>
      <c r="I633" s="312"/>
      <c r="J633" s="312"/>
      <c r="K633" s="312"/>
      <c r="L633" s="312"/>
      <c r="M633" s="312"/>
      <c r="N633" s="312"/>
      <c r="O633" s="312"/>
      <c r="P633" s="312"/>
      <c r="Q633" s="312"/>
      <c r="R633" s="312"/>
      <c r="S633" s="312"/>
      <c r="T633" s="312"/>
      <c r="U633" s="312"/>
      <c r="V633" s="312"/>
      <c r="W633" s="312"/>
      <c r="X633" s="312"/>
      <c r="Y633" s="312"/>
      <c r="Z633" s="312"/>
      <c r="AA633" s="312"/>
      <c r="AB633" s="312"/>
      <c r="AC633" s="312"/>
      <c r="AD633" s="312"/>
    </row>
    <row r="634" customFormat="false" ht="11.25" hidden="false" customHeight="false" outlineLevel="0" collapsed="false">
      <c r="C634" s="312"/>
      <c r="D634" s="312"/>
      <c r="E634" s="312"/>
      <c r="F634" s="312"/>
      <c r="G634" s="312"/>
      <c r="H634" s="312"/>
      <c r="I634" s="312"/>
      <c r="J634" s="312"/>
      <c r="K634" s="312"/>
      <c r="L634" s="312"/>
      <c r="M634" s="312"/>
      <c r="N634" s="312"/>
      <c r="O634" s="312"/>
      <c r="P634" s="312"/>
      <c r="Q634" s="312"/>
      <c r="R634" s="312"/>
      <c r="S634" s="312"/>
      <c r="T634" s="312"/>
      <c r="U634" s="312"/>
      <c r="V634" s="312"/>
      <c r="W634" s="312"/>
      <c r="X634" s="312"/>
      <c r="Y634" s="312"/>
      <c r="Z634" s="312"/>
      <c r="AA634" s="312"/>
      <c r="AB634" s="312"/>
      <c r="AC634" s="312"/>
      <c r="AD634" s="312"/>
    </row>
    <row r="635" customFormat="false" ht="11.25" hidden="false" customHeight="false" outlineLevel="0" collapsed="false">
      <c r="C635" s="312"/>
      <c r="D635" s="312"/>
      <c r="E635" s="312"/>
      <c r="F635" s="312"/>
      <c r="G635" s="312"/>
      <c r="H635" s="312"/>
      <c r="I635" s="312"/>
      <c r="J635" s="312"/>
      <c r="K635" s="312"/>
      <c r="L635" s="312"/>
      <c r="M635" s="312"/>
      <c r="N635" s="312"/>
      <c r="O635" s="312"/>
      <c r="P635" s="312"/>
      <c r="Q635" s="312"/>
      <c r="R635" s="312"/>
      <c r="S635" s="312"/>
      <c r="T635" s="312"/>
      <c r="U635" s="312"/>
      <c r="V635" s="312"/>
      <c r="W635" s="312"/>
      <c r="X635" s="312"/>
      <c r="Y635" s="312"/>
      <c r="Z635" s="312"/>
      <c r="AA635" s="312"/>
      <c r="AB635" s="312"/>
      <c r="AC635" s="312"/>
      <c r="AD635" s="312"/>
    </row>
    <row r="636" customFormat="false" ht="11.25" hidden="false" customHeight="false" outlineLevel="0" collapsed="false">
      <c r="C636" s="312"/>
      <c r="D636" s="312"/>
      <c r="E636" s="312"/>
      <c r="F636" s="312"/>
      <c r="G636" s="312"/>
      <c r="H636" s="312"/>
      <c r="I636" s="312"/>
      <c r="J636" s="312"/>
      <c r="K636" s="312"/>
      <c r="L636" s="312"/>
      <c r="M636" s="312"/>
      <c r="N636" s="312"/>
      <c r="O636" s="312"/>
      <c r="P636" s="312"/>
      <c r="Q636" s="312"/>
      <c r="R636" s="312"/>
      <c r="S636" s="312"/>
      <c r="T636" s="312"/>
      <c r="U636" s="312"/>
      <c r="V636" s="312"/>
      <c r="W636" s="312"/>
      <c r="X636" s="312"/>
      <c r="Y636" s="312"/>
      <c r="Z636" s="312"/>
      <c r="AA636" s="312"/>
      <c r="AB636" s="312"/>
      <c r="AC636" s="312"/>
      <c r="AD636" s="312"/>
    </row>
    <row r="637" customFormat="false" ht="11.25" hidden="false" customHeight="false" outlineLevel="0" collapsed="false">
      <c r="C637" s="312"/>
      <c r="D637" s="312"/>
      <c r="E637" s="312"/>
      <c r="F637" s="312"/>
      <c r="G637" s="312"/>
      <c r="H637" s="312"/>
      <c r="I637" s="312"/>
      <c r="J637" s="312"/>
      <c r="K637" s="312"/>
      <c r="L637" s="312"/>
      <c r="M637" s="312"/>
      <c r="N637" s="312"/>
      <c r="O637" s="312"/>
      <c r="P637" s="312"/>
      <c r="Q637" s="312"/>
      <c r="R637" s="312"/>
      <c r="S637" s="312"/>
      <c r="T637" s="312"/>
      <c r="U637" s="312"/>
      <c r="V637" s="312"/>
      <c r="W637" s="312"/>
      <c r="X637" s="312"/>
      <c r="Y637" s="312"/>
      <c r="Z637" s="312"/>
      <c r="AA637" s="312"/>
      <c r="AB637" s="312"/>
      <c r="AC637" s="312"/>
      <c r="AD637" s="312"/>
    </row>
    <row r="638" customFormat="false" ht="11.25" hidden="false" customHeight="false" outlineLevel="0" collapsed="false">
      <c r="C638" s="312"/>
      <c r="D638" s="312"/>
      <c r="E638" s="312"/>
      <c r="F638" s="312"/>
      <c r="G638" s="312"/>
      <c r="H638" s="312"/>
      <c r="I638" s="312"/>
      <c r="J638" s="312"/>
      <c r="K638" s="312"/>
      <c r="L638" s="312"/>
      <c r="M638" s="312"/>
      <c r="N638" s="312"/>
      <c r="O638" s="312"/>
      <c r="P638" s="312"/>
      <c r="Q638" s="312"/>
      <c r="R638" s="312"/>
      <c r="S638" s="312"/>
      <c r="T638" s="312"/>
      <c r="U638" s="312"/>
      <c r="V638" s="312"/>
      <c r="W638" s="312"/>
      <c r="X638" s="312"/>
      <c r="Y638" s="312"/>
      <c r="Z638" s="312"/>
      <c r="AA638" s="312"/>
      <c r="AB638" s="312"/>
      <c r="AC638" s="312"/>
      <c r="AD638" s="312"/>
    </row>
    <row r="639" customFormat="false" ht="11.25" hidden="false" customHeight="false" outlineLevel="0" collapsed="false">
      <c r="C639" s="312"/>
      <c r="D639" s="312"/>
      <c r="E639" s="312"/>
      <c r="F639" s="312"/>
      <c r="G639" s="312"/>
      <c r="H639" s="312"/>
      <c r="I639" s="312"/>
      <c r="J639" s="312"/>
      <c r="K639" s="312"/>
      <c r="L639" s="312"/>
      <c r="M639" s="312"/>
      <c r="N639" s="312"/>
      <c r="O639" s="312"/>
      <c r="P639" s="312"/>
      <c r="Q639" s="312"/>
      <c r="R639" s="312"/>
      <c r="S639" s="312"/>
      <c r="T639" s="312"/>
      <c r="U639" s="312"/>
      <c r="V639" s="312"/>
      <c r="W639" s="312"/>
      <c r="X639" s="312"/>
      <c r="Y639" s="312"/>
      <c r="Z639" s="312"/>
      <c r="AA639" s="312"/>
      <c r="AB639" s="312"/>
      <c r="AC639" s="312"/>
      <c r="AD639" s="312"/>
    </row>
  </sheetData>
  <mergeCells count="2">
    <mergeCell ref="C2:R2"/>
    <mergeCell ref="S2:A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2001-08-08T13:37:16Z</dcterms:created>
  <dc:creator>Justin O'Malley</dc:creator>
  <dc:description/>
  <dc:language>en-US</dc:language>
  <cp:lastModifiedBy>Mathew D. Smith</cp:lastModifiedBy>
  <cp:lastPrinted>2001-10-31T18:15:50Z</cp:lastPrinted>
  <dcterms:modified xsi:type="dcterms:W3CDTF">2001-10-31T18:25:26Z</dcterms:modified>
  <cp:revision>0</cp:revision>
  <dc:subject/>
  <dc:title/>
</cp:coreProperties>
</file>