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alo Alto Calculation" sheetId="1" state="visible" r:id="rId3"/>
    <sheet name="ENA calculation" sheetId="2" state="visible" r:id="rId4"/>
    <sheet name="Invoice" sheetId="3" state="visible" r:id="rId5"/>
    <sheet name="CoverPage" sheetId="4" state="visible" r:id="rId6"/>
  </sheets>
  <definedNames>
    <definedName function="false" hidden="false" localSheetId="1" name="_xlnm.Print_Area" vbProcedure="false">'ENA calculation'!$A$1:$AO$45</definedName>
    <definedName function="false" hidden="false" localSheetId="2" name="_xlnm.Print_Area" vbProcedure="false">Invoice!$1:$65536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<sst xmlns="http://schemas.openxmlformats.org/spreadsheetml/2006/main" count="250" uniqueCount="112">
  <si>
    <t xml:space="preserve">Load Data</t>
  </si>
  <si>
    <t xml:space="preserve">Contracts</t>
  </si>
  <si>
    <t xml:space="preserve">Other Contracts</t>
  </si>
  <si>
    <t xml:space="preserve">Rates</t>
  </si>
  <si>
    <t xml:space="preserve">Commodity cost at PG&amp;E citygate Enron Contracts</t>
  </si>
  <si>
    <t xml:space="preserve">Nomination at Malin</t>
  </si>
  <si>
    <t xml:space="preserve"> Enron Gas at bidweek</t>
  </si>
  <si>
    <t xml:space="preserve">Special Provisions</t>
  </si>
  <si>
    <t xml:space="preserve">Bill</t>
  </si>
  <si>
    <t xml:space="preserve">Load Data From PG&amp;E</t>
  </si>
  <si>
    <t xml:space="preserve">Purchases for G11 customers</t>
  </si>
  <si>
    <t xml:space="preserve">Rates for G11 customers</t>
  </si>
  <si>
    <t xml:space="preserve">Cost for G11 customers</t>
  </si>
  <si>
    <t xml:space="preserve">Load</t>
  </si>
  <si>
    <t xml:space="preserve">load</t>
  </si>
  <si>
    <t xml:space="preserve">bidweek</t>
  </si>
  <si>
    <t xml:space="preserve">total Cost</t>
  </si>
  <si>
    <t xml:space="preserve">Volumetric</t>
  </si>
  <si>
    <t xml:space="preserve">Total</t>
  </si>
  <si>
    <t xml:space="preserve">@ PG&amp;E citygate (mmbtu/day)</t>
  </si>
  <si>
    <t xml:space="preserve">@ Malin</t>
  </si>
  <si>
    <t xml:space="preserve">@ PG&amp;E citygate ($/mmbtu)</t>
  </si>
  <si>
    <t xml:space="preserve">Malin</t>
  </si>
  <si>
    <t xml:space="preserve">served by</t>
  </si>
  <si>
    <t xml:space="preserve">of comm.</t>
  </si>
  <si>
    <t xml:space="preserve">cost</t>
  </si>
  <si>
    <t xml:space="preserve">Enron</t>
  </si>
  <si>
    <t xml:space="preserve">PG&amp;E cg</t>
  </si>
  <si>
    <t xml:space="preserve">701005</t>
  </si>
  <si>
    <t xml:space="preserve">801004</t>
  </si>
  <si>
    <t xml:space="preserve">801006</t>
  </si>
  <si>
    <t xml:space="preserve">801007</t>
  </si>
  <si>
    <t xml:space="preserve">801005</t>
  </si>
  <si>
    <t xml:space="preserve">701004</t>
  </si>
  <si>
    <t xml:space="preserve">@Malin</t>
  </si>
  <si>
    <t xml:space="preserve">$/mmbtu</t>
  </si>
  <si>
    <t xml:space="preserve">at Malin</t>
  </si>
  <si>
    <t xml:space="preserve">Date</t>
  </si>
  <si>
    <t xml:space="preserve">enron</t>
  </si>
  <si>
    <t xml:space="preserve">bp</t>
  </si>
  <si>
    <t xml:space="preserve">$</t>
  </si>
  <si>
    <t xml:space="preserve">For Sep-01</t>
  </si>
  <si>
    <t xml:space="preserve">Summary of Enron Cost</t>
  </si>
  <si>
    <t xml:space="preserve">Gross</t>
  </si>
  <si>
    <t xml:space="preserve">Net</t>
  </si>
  <si>
    <t xml:space="preserve">ENA Adj</t>
  </si>
  <si>
    <t xml:space="preserve">ENA Buy</t>
  </si>
  <si>
    <t xml:space="preserve">=5712+(5712*.0137)</t>
  </si>
  <si>
    <t xml:space="preserve">OK</t>
  </si>
  <si>
    <t xml:space="preserve">Price s/b 3.14</t>
  </si>
  <si>
    <t xml:space="preserve">Subtract cg</t>
  </si>
  <si>
    <t xml:space="preserve">other contracts</t>
  </si>
  <si>
    <t xml:space="preserve">b/4 calculating Malin</t>
  </si>
  <si>
    <t xml:space="preserve"> Cost</t>
  </si>
  <si>
    <t xml:space="preserve">.115*Net vol</t>
  </si>
  <si>
    <t xml:space="preserve">commodity</t>
  </si>
  <si>
    <t xml:space="preserve">volumetric</t>
  </si>
  <si>
    <t xml:space="preserve"> </t>
  </si>
  <si>
    <t xml:space="preserve">ENA Deals</t>
  </si>
  <si>
    <t xml:space="preserve">Bill To:</t>
  </si>
  <si>
    <t xml:space="preserve">Remit To:</t>
  </si>
  <si>
    <t xml:space="preserve">Invoice Number:</t>
  </si>
  <si>
    <t xml:space="preserve">32933SA</t>
  </si>
  <si>
    <t xml:space="preserve">City of Palo Alto</t>
  </si>
  <si>
    <t xml:space="preserve">Enron North America Corp.</t>
  </si>
  <si>
    <t xml:space="preserve">Delivery Period:</t>
  </si>
  <si>
    <t xml:space="preserve">P. O. Box 10250</t>
  </si>
  <si>
    <t xml:space="preserve">Bank: Bank of America, N.A.</t>
  </si>
  <si>
    <t xml:space="preserve">Palo Alto , CA   94303</t>
  </si>
  <si>
    <t xml:space="preserve">Bank ID: 111000012 Swift: NABKUS44</t>
  </si>
  <si>
    <t xml:space="preserve">Invoice Date:</t>
  </si>
  <si>
    <t xml:space="preserve">October 17, 2001</t>
  </si>
  <si>
    <t xml:space="preserve">Acct: 3750494099</t>
  </si>
  <si>
    <t xml:space="preserve">Due Date:</t>
  </si>
  <si>
    <t xml:space="preserve">October 30, 2001</t>
  </si>
  <si>
    <t xml:space="preserve">Contact:           Raveen Maan</t>
  </si>
  <si>
    <t xml:space="preserve">Contact:</t>
  </si>
  <si>
    <t xml:space="preserve">Janine Cashin</t>
  </si>
  <si>
    <t xml:space="preserve">Payment Method:</t>
  </si>
  <si>
    <t xml:space="preserve">Wire</t>
  </si>
  <si>
    <t xml:space="preserve">Telephone:       (650) 329-2343</t>
  </si>
  <si>
    <t xml:space="preserve">Telephone:</t>
  </si>
  <si>
    <t xml:space="preserve">(713) 345-8472</t>
  </si>
  <si>
    <t xml:space="preserve">Fax:                  (650) 326-1507</t>
  </si>
  <si>
    <t xml:space="preserve">Fax:                   (713) 646-8420</t>
  </si>
  <si>
    <t xml:space="preserve">       Delivery Date</t>
  </si>
  <si>
    <t xml:space="preserve">Ref.</t>
  </si>
  <si>
    <t xml:space="preserve">Start</t>
  </si>
  <si>
    <t xml:space="preserve">End</t>
  </si>
  <si>
    <t xml:space="preserve">Pipeline</t>
  </si>
  <si>
    <t xml:space="preserve">Point</t>
  </si>
  <si>
    <t xml:space="preserve">Description</t>
  </si>
  <si>
    <t xml:space="preserve">Deal #</t>
  </si>
  <si>
    <t xml:space="preserve">Tiers</t>
  </si>
  <si>
    <t xml:space="preserve">Quantity</t>
  </si>
  <si>
    <t xml:space="preserve">Units</t>
  </si>
  <si>
    <t xml:space="preserve">Units Price</t>
  </si>
  <si>
    <t xml:space="preserve">Per Unit</t>
  </si>
  <si>
    <t xml:space="preserve">Invoice</t>
  </si>
  <si>
    <t xml:space="preserve">Delivery Period</t>
  </si>
  <si>
    <t xml:space="preserve">Contract: 96058622</t>
  </si>
  <si>
    <t xml:space="preserve">PG&amp;E</t>
  </si>
  <si>
    <t xml:space="preserve">CG0202N-CITYGATE - NORMAL POOL</t>
  </si>
  <si>
    <t xml:space="preserve">Cost of Gas</t>
  </si>
  <si>
    <t xml:space="preserve">MMBtu</t>
  </si>
  <si>
    <t xml:space="preserve">Demand Charge</t>
  </si>
  <si>
    <t xml:space="preserve">          Cost of Gas Total  :</t>
  </si>
  <si>
    <t xml:space="preserve">          Invoice Total  :</t>
  </si>
  <si>
    <t xml:space="preserve">BP CG</t>
  </si>
  <si>
    <t xml:space="preserve">BP Malin</t>
  </si>
  <si>
    <t xml:space="preserve">Enron Malin</t>
  </si>
  <si>
    <t xml:space="preserve">CG Total Volume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</si>
</sst>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[$-409]d\-mmm"/>
    <numFmt numFmtId="166" formatCode="#,##0"/>
    <numFmt numFmtId="167" formatCode="0.000"/>
    <numFmt numFmtId="168" formatCode="#,##0.00"/>
    <numFmt numFmtId="169" formatCode="_(* #,##0.00_);_(* \(#,##0.00\);_(* \-??_);_(@_)"/>
    <numFmt numFmtId="170" formatCode="_(* #,##0_);_(* \(#,##0\);_(* \-??_);_(@_)"/>
    <numFmt numFmtId="171" formatCode="mm/dd"/>
    <numFmt numFmtId="172" formatCode="0,000"/>
    <numFmt numFmtId="173" formatCode="\$#,##0.00"/>
    <numFmt numFmtId="174" formatCode="[$$-409]#,##0.00"/>
    <numFmt numFmtId="175" formatCode="[$-409]mmm\-yy"/>
    <numFmt numFmtId="176" formatCode="@"/>
    <numFmt numFmtId="177" formatCode="\$#,##0.00000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3366FF"/>
      <name val="Arial"/>
      <family val="2"/>
    </font>
    <font>
      <sz val="10"/>
      <color rgb="FF00800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sz val="10"/>
      <color rgb="FFFF00FF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8"/>
      <name val="Arial"/>
      <family val="2"/>
    </font>
    <font>
      <u val="single"/>
      <sz val="8"/>
      <name val="Arial"/>
      <family val="2"/>
    </font>
    <font>
      <sz val="8"/>
      <color rgb="FF0000FF"/>
      <name val="Arial"/>
      <family val="2"/>
    </font>
    <font>
      <b val="true"/>
      <sz val="8"/>
      <name val="Arial Narrow"/>
      <family val="2"/>
    </font>
    <font>
      <b val="true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 style="thin"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0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2" fillId="0" borderId="0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2" fillId="0" borderId="0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2" fontId="12" fillId="0" borderId="0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3" fontId="12" fillId="0" borderId="0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4" fontId="12" fillId="0" borderId="0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2" fillId="0" borderId="3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2" fillId="0" borderId="4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4" fillId="0" borderId="3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2" fillId="0" borderId="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2" fillId="0" borderId="0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2" fillId="0" borderId="6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5" fontId="14" fillId="0" borderId="0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2" fillId="0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0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6" fontId="12" fillId="0" borderId="0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6" fillId="0" borderId="0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2" fillId="0" borderId="7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2" fillId="0" borderId="8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2" fillId="0" borderId="9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6" fillId="0" borderId="3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2" fillId="0" borderId="3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2" fillId="0" borderId="3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2" fontId="12" fillId="0" borderId="3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3" fontId="12" fillId="0" borderId="3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4" fontId="12" fillId="0" borderId="3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3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2" fontId="13" fillId="0" borderId="0" xfId="2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3" fontId="13" fillId="0" borderId="0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4" fontId="13" fillId="0" borderId="0" xfId="2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3" fontId="13" fillId="0" borderId="0" xfId="2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2" fontId="12" fillId="0" borderId="0" xfId="2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2" fillId="0" borderId="0" xfId="2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1" fontId="14" fillId="0" borderId="0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4" fillId="0" borderId="0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2" fontId="14" fillId="0" borderId="0" xfId="2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7" fontId="14" fillId="0" borderId="0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4" fontId="12" fillId="0" borderId="0" xfId="2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3" fontId="12" fillId="0" borderId="0" xfId="2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6" fillId="0" borderId="0" xfId="2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2" fontId="12" fillId="0" borderId="10" xfId="2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3" fontId="12" fillId="0" borderId="10" xfId="20" applyFont="true" applyBorder="true" applyAlignment="true" applyProtection="false">
      <alignment horizontal="right" vertical="top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ManualInvoice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23</xdr:col>
      <xdr:colOff>140760</xdr:colOff>
      <xdr:row>5</xdr:row>
      <xdr:rowOff>47520</xdr:rowOff>
    </xdr:from>
    <xdr:to>
      <xdr:col>23</xdr:col>
      <xdr:colOff>504000</xdr:colOff>
      <xdr:row>9</xdr:row>
      <xdr:rowOff>114480</xdr:rowOff>
    </xdr:to>
    <xdr:sp>
      <xdr:nvSpPr>
        <xdr:cNvPr id="0" name="Line 1"/>
        <xdr:cNvSpPr/>
      </xdr:nvSpPr>
      <xdr:spPr>
        <a:xfrm>
          <a:off x="12989880" y="857160"/>
          <a:ext cx="363240" cy="714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69840</xdr:colOff>
      <xdr:row>44</xdr:row>
      <xdr:rowOff>95040</xdr:rowOff>
    </xdr:from>
    <xdr:to>
      <xdr:col>3</xdr:col>
      <xdr:colOff>131040</xdr:colOff>
      <xdr:row>44</xdr:row>
      <xdr:rowOff>95040</xdr:rowOff>
    </xdr:to>
    <xdr:sp>
      <xdr:nvSpPr>
        <xdr:cNvPr id="1" name="Line 3"/>
        <xdr:cNvSpPr/>
      </xdr:nvSpPr>
      <xdr:spPr>
        <a:xfrm>
          <a:off x="1346040" y="7229160"/>
          <a:ext cx="69948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AI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6" min="26" style="0" width="10.13"/>
    <col collapsed="false" customWidth="true" hidden="false" outlineLevel="0" max="28" min="28" style="0" width="10.13"/>
    <col collapsed="false" customWidth="true" hidden="false" outlineLevel="0" max="31" min="31" style="0" width="10.13"/>
    <col collapsed="false" customWidth="true" hidden="false" outlineLevel="0" max="35" min="35" style="0" width="9.99"/>
  </cols>
  <sheetData>
    <row r="2" customFormat="false" ht="12.75" hidden="false" customHeight="false" outlineLevel="0" collapsed="false">
      <c r="B2" s="1" t="s">
        <v>0</v>
      </c>
      <c r="F2" s="1" t="s">
        <v>1</v>
      </c>
      <c r="L2" s="1" t="s">
        <v>2</v>
      </c>
      <c r="O2" s="1" t="s">
        <v>3</v>
      </c>
      <c r="T2" s="1" t="s">
        <v>4</v>
      </c>
      <c r="Z2" s="1" t="s">
        <v>5</v>
      </c>
      <c r="AD2" s="1" t="s">
        <v>6</v>
      </c>
    </row>
    <row r="3" customFormat="false" ht="12.75" hidden="false" customHeight="false" outlineLevel="0" collapsed="false">
      <c r="F3" s="0" t="s">
        <v>7</v>
      </c>
    </row>
    <row r="4" customFormat="false" ht="12.75" hidden="false" customHeight="false" outlineLevel="0" collapsed="false">
      <c r="B4" s="0" t="s">
        <v>8</v>
      </c>
      <c r="C4" s="0" t="s">
        <v>9</v>
      </c>
      <c r="F4" s="0" t="s">
        <v>10</v>
      </c>
      <c r="O4" s="0" t="s">
        <v>11</v>
      </c>
      <c r="T4" s="0" t="s">
        <v>12</v>
      </c>
      <c r="Z4" s="2" t="s">
        <v>13</v>
      </c>
      <c r="AA4" s="0" t="s">
        <v>13</v>
      </c>
      <c r="AB4" s="0" t="s">
        <v>14</v>
      </c>
      <c r="AD4" s="0" t="s">
        <v>15</v>
      </c>
      <c r="AE4" s="0" t="s">
        <v>16</v>
      </c>
      <c r="AG4" s="2" t="s">
        <v>17</v>
      </c>
      <c r="AH4" s="2"/>
      <c r="AI4" s="2" t="s">
        <v>18</v>
      </c>
    </row>
    <row r="5" customFormat="false" ht="12.75" hidden="false" customHeight="false" outlineLevel="0" collapsed="false">
      <c r="F5" s="0" t="s">
        <v>19</v>
      </c>
      <c r="L5" s="0" t="s">
        <v>20</v>
      </c>
      <c r="O5" s="0" t="s">
        <v>21</v>
      </c>
      <c r="T5" s="0" t="s">
        <v>21</v>
      </c>
      <c r="Z5" s="2" t="s">
        <v>22</v>
      </c>
      <c r="AA5" s="0" t="s">
        <v>23</v>
      </c>
      <c r="AB5" s="0" t="s">
        <v>23</v>
      </c>
      <c r="AD5" s="0" t="s">
        <v>20</v>
      </c>
      <c r="AE5" s="2" t="s">
        <v>24</v>
      </c>
      <c r="AF5" s="2"/>
      <c r="AG5" s="2" t="s">
        <v>25</v>
      </c>
      <c r="AH5" s="2"/>
      <c r="AI5" s="2" t="s">
        <v>26</v>
      </c>
    </row>
    <row r="6" customFormat="false" ht="12.75" hidden="false" customHeight="false" outlineLevel="0" collapsed="false">
      <c r="C6" s="0" t="s">
        <v>22</v>
      </c>
      <c r="D6" s="0" t="s">
        <v>27</v>
      </c>
      <c r="F6" s="2" t="s">
        <v>28</v>
      </c>
      <c r="G6" s="2" t="s">
        <v>29</v>
      </c>
      <c r="H6" s="2" t="s">
        <v>30</v>
      </c>
      <c r="I6" s="2" t="s">
        <v>31</v>
      </c>
      <c r="J6" s="2" t="s">
        <v>32</v>
      </c>
      <c r="L6" s="2" t="s">
        <v>33</v>
      </c>
      <c r="O6" s="2" t="s">
        <v>28</v>
      </c>
      <c r="P6" s="2" t="s">
        <v>29</v>
      </c>
      <c r="Q6" s="2" t="s">
        <v>30</v>
      </c>
      <c r="R6" s="2" t="s">
        <v>31</v>
      </c>
      <c r="T6" s="2" t="s">
        <v>28</v>
      </c>
      <c r="U6" s="2" t="s">
        <v>29</v>
      </c>
      <c r="V6" s="2" t="s">
        <v>30</v>
      </c>
      <c r="W6" s="2" t="s">
        <v>31</v>
      </c>
      <c r="AA6" s="0" t="s">
        <v>34</v>
      </c>
      <c r="AB6" s="0" t="s">
        <v>34</v>
      </c>
      <c r="AD6" s="0" t="s">
        <v>35</v>
      </c>
      <c r="AE6" s="0" t="s">
        <v>36</v>
      </c>
      <c r="AG6" s="2"/>
      <c r="AH6" s="2"/>
      <c r="AI6" s="2" t="s">
        <v>8</v>
      </c>
    </row>
    <row r="7" customFormat="false" ht="12.75" hidden="false" customHeight="false" outlineLevel="0" collapsed="false">
      <c r="B7" s="2" t="s">
        <v>37</v>
      </c>
      <c r="F7" s="2" t="s">
        <v>38</v>
      </c>
      <c r="G7" s="2" t="s">
        <v>38</v>
      </c>
      <c r="H7" s="2" t="s">
        <v>38</v>
      </c>
      <c r="I7" s="2" t="s">
        <v>38</v>
      </c>
      <c r="J7" s="2" t="s">
        <v>39</v>
      </c>
      <c r="L7" s="0" t="s">
        <v>39</v>
      </c>
      <c r="O7" s="2" t="s">
        <v>38</v>
      </c>
      <c r="P7" s="2" t="s">
        <v>38</v>
      </c>
      <c r="Q7" s="2" t="s">
        <v>38</v>
      </c>
      <c r="R7" s="2" t="s">
        <v>38</v>
      </c>
      <c r="T7" s="2" t="s">
        <v>38</v>
      </c>
      <c r="U7" s="2" t="s">
        <v>38</v>
      </c>
      <c r="V7" s="2" t="s">
        <v>38</v>
      </c>
      <c r="W7" s="2" t="s">
        <v>38</v>
      </c>
      <c r="AA7" s="0" t="s">
        <v>39</v>
      </c>
      <c r="AB7" s="0" t="s">
        <v>38</v>
      </c>
      <c r="AE7" s="0" t="s">
        <v>40</v>
      </c>
      <c r="AG7" s="2" t="s">
        <v>40</v>
      </c>
      <c r="AH7" s="2"/>
      <c r="AI7" s="2" t="s">
        <v>40</v>
      </c>
    </row>
    <row r="9" customFormat="false" ht="12.75" hidden="false" customHeight="false" outlineLevel="0" collapsed="false">
      <c r="B9" s="3" t="n">
        <v>37135</v>
      </c>
      <c r="C9" s="4" t="n">
        <v>5358.64544256312</v>
      </c>
      <c r="D9" s="4" t="n">
        <v>5285.232</v>
      </c>
      <c r="F9" s="5" t="n">
        <v>75</v>
      </c>
      <c r="G9" s="5" t="n">
        <v>95</v>
      </c>
      <c r="H9" s="5" t="n">
        <v>275</v>
      </c>
      <c r="I9" s="5" t="n">
        <v>525</v>
      </c>
      <c r="J9" s="5" t="n">
        <v>90</v>
      </c>
      <c r="K9" s="6"/>
      <c r="L9" s="7" t="n">
        <v>1500</v>
      </c>
      <c r="O9" s="8" t="n">
        <v>5.66</v>
      </c>
      <c r="P9" s="8" t="n">
        <v>5.775</v>
      </c>
      <c r="Q9" s="8" t="n">
        <v>4.7</v>
      </c>
      <c r="R9" s="8" t="n">
        <v>4.7</v>
      </c>
      <c r="T9" s="9" t="n">
        <f aca="false">+F9*O9</f>
        <v>424.5</v>
      </c>
      <c r="U9" s="9" t="n">
        <f aca="false">+G9*P9</f>
        <v>548.625</v>
      </c>
      <c r="V9" s="9" t="n">
        <f aca="false">+H9*Q9</f>
        <v>1292.5</v>
      </c>
      <c r="W9" s="9" t="n">
        <f aca="false">+I9*R9</f>
        <v>2467.5</v>
      </c>
      <c r="Z9" s="10" t="n">
        <f aca="false">+(D9-SUM(F9:J9))/(1-0.0137)</f>
        <v>4283.92172766907</v>
      </c>
      <c r="AA9" s="10" t="n">
        <f aca="false">+L9</f>
        <v>1500</v>
      </c>
      <c r="AB9" s="10" t="n">
        <f aca="false">+Z9-AA9</f>
        <v>2783.92172766907</v>
      </c>
      <c r="AD9" s="11" t="n">
        <v>2.44</v>
      </c>
      <c r="AE9" s="9" t="n">
        <f aca="false">+AB9*AD9</f>
        <v>6792.76901551252</v>
      </c>
      <c r="AF9" s="12"/>
      <c r="AG9" s="9" t="n">
        <f aca="false">0.115*D9</f>
        <v>607.80168</v>
      </c>
      <c r="AH9" s="13"/>
      <c r="AI9" s="9" t="n">
        <f aca="false">+AG9+AE9+T9+U9+V9+W9</f>
        <v>12133.6956955125</v>
      </c>
    </row>
    <row r="10" customFormat="false" ht="12.75" hidden="false" customHeight="false" outlineLevel="0" collapsed="false">
      <c r="B10" s="3" t="n">
        <v>37136</v>
      </c>
      <c r="C10" s="4" t="n">
        <v>5206.18878637332</v>
      </c>
      <c r="D10" s="4" t="n">
        <v>5134.864</v>
      </c>
      <c r="F10" s="5" t="n">
        <v>75</v>
      </c>
      <c r="G10" s="5" t="n">
        <v>95</v>
      </c>
      <c r="H10" s="5" t="n">
        <v>275</v>
      </c>
      <c r="I10" s="5" t="n">
        <v>525</v>
      </c>
      <c r="J10" s="5" t="n">
        <v>90</v>
      </c>
      <c r="K10" s="6"/>
      <c r="L10" s="7" t="n">
        <v>1500</v>
      </c>
      <c r="O10" s="8" t="n">
        <v>5.66</v>
      </c>
      <c r="P10" s="8" t="n">
        <v>5.775</v>
      </c>
      <c r="Q10" s="8" t="n">
        <v>4.7</v>
      </c>
      <c r="R10" s="8" t="n">
        <v>4.7</v>
      </c>
      <c r="T10" s="9" t="n">
        <f aca="false">+F10*O10</f>
        <v>424.5</v>
      </c>
      <c r="U10" s="9" t="n">
        <f aca="false">+G10*P10</f>
        <v>548.625</v>
      </c>
      <c r="V10" s="9" t="n">
        <f aca="false">+H10*Q10</f>
        <v>1292.5</v>
      </c>
      <c r="W10" s="9" t="n">
        <f aca="false">+I10*R10</f>
        <v>2467.5</v>
      </c>
      <c r="Z10" s="10" t="n">
        <f aca="false">+(D10-SUM(F10:J10))/(1-0.0137)</f>
        <v>4131.46507147927</v>
      </c>
      <c r="AA10" s="10" t="n">
        <f aca="false">+L10</f>
        <v>1500</v>
      </c>
      <c r="AB10" s="10" t="n">
        <f aca="false">+Z10-AA10</f>
        <v>2631.46507147927</v>
      </c>
      <c r="AD10" s="11" t="n">
        <v>2.44</v>
      </c>
      <c r="AE10" s="9" t="n">
        <f aca="false">+AB10*AD10</f>
        <v>6420.77477440941</v>
      </c>
      <c r="AF10" s="12"/>
      <c r="AG10" s="9" t="n">
        <f aca="false">0.115*D10</f>
        <v>590.50936</v>
      </c>
      <c r="AH10" s="13"/>
      <c r="AI10" s="9" t="n">
        <f aca="false">+AG10+AE10+T10+U10+V10+W10</f>
        <v>11744.4091344094</v>
      </c>
    </row>
    <row r="11" customFormat="false" ht="12.75" hidden="false" customHeight="false" outlineLevel="0" collapsed="false">
      <c r="B11" s="3" t="n">
        <v>37137</v>
      </c>
      <c r="C11" s="4" t="n">
        <v>5545.09581263307</v>
      </c>
      <c r="D11" s="4" t="n">
        <v>5469.128</v>
      </c>
      <c r="F11" s="5" t="n">
        <v>75</v>
      </c>
      <c r="G11" s="5" t="n">
        <v>95</v>
      </c>
      <c r="H11" s="5" t="n">
        <v>275</v>
      </c>
      <c r="I11" s="5" t="n">
        <v>525</v>
      </c>
      <c r="J11" s="5" t="n">
        <v>90</v>
      </c>
      <c r="K11" s="6"/>
      <c r="L11" s="7" t="n">
        <v>1500</v>
      </c>
      <c r="O11" s="8" t="n">
        <v>5.66</v>
      </c>
      <c r="P11" s="8" t="n">
        <v>5.775</v>
      </c>
      <c r="Q11" s="8" t="n">
        <v>4.7</v>
      </c>
      <c r="R11" s="8" t="n">
        <v>4.7</v>
      </c>
      <c r="T11" s="9" t="n">
        <f aca="false">+F11*O11</f>
        <v>424.5</v>
      </c>
      <c r="U11" s="9" t="n">
        <f aca="false">+G11*P11</f>
        <v>548.625</v>
      </c>
      <c r="V11" s="9" t="n">
        <f aca="false">+H11*Q11</f>
        <v>1292.5</v>
      </c>
      <c r="W11" s="9" t="n">
        <f aca="false">+I11*R11</f>
        <v>2467.5</v>
      </c>
      <c r="Z11" s="10" t="n">
        <f aca="false">+(D11-SUM(F11:J11))/(1-0.0137)</f>
        <v>4470.37209773903</v>
      </c>
      <c r="AA11" s="10" t="n">
        <f aca="false">+L11</f>
        <v>1500</v>
      </c>
      <c r="AB11" s="10" t="n">
        <f aca="false">+Z11-AA11</f>
        <v>2970.37209773903</v>
      </c>
      <c r="AD11" s="11" t="n">
        <v>2.44</v>
      </c>
      <c r="AE11" s="9" t="n">
        <f aca="false">+AB11*AD11</f>
        <v>7247.70791848322</v>
      </c>
      <c r="AF11" s="12"/>
      <c r="AG11" s="9" t="n">
        <f aca="false">0.115*D11</f>
        <v>628.94972</v>
      </c>
      <c r="AH11" s="13"/>
      <c r="AI11" s="9" t="n">
        <f aca="false">+AG11+AE11+T11+U11+V11+W11</f>
        <v>12609.7826384832</v>
      </c>
    </row>
    <row r="12" customFormat="false" ht="12.75" hidden="false" customHeight="false" outlineLevel="0" collapsed="false">
      <c r="B12" s="3" t="n">
        <v>37138</v>
      </c>
      <c r="C12" s="4" t="n">
        <v>5710.94393186657</v>
      </c>
      <c r="D12" s="4" t="n">
        <v>5632.704</v>
      </c>
      <c r="F12" s="5" t="n">
        <v>75</v>
      </c>
      <c r="G12" s="5" t="n">
        <v>95</v>
      </c>
      <c r="H12" s="5" t="n">
        <v>275</v>
      </c>
      <c r="I12" s="5" t="n">
        <v>525</v>
      </c>
      <c r="J12" s="5" t="n">
        <v>90</v>
      </c>
      <c r="K12" s="6"/>
      <c r="L12" s="7" t="n">
        <v>1500</v>
      </c>
      <c r="O12" s="8" t="n">
        <v>5.66</v>
      </c>
      <c r="P12" s="8" t="n">
        <v>5.775</v>
      </c>
      <c r="Q12" s="8" t="n">
        <v>4.7</v>
      </c>
      <c r="R12" s="8" t="n">
        <v>4.7</v>
      </c>
      <c r="T12" s="9" t="n">
        <f aca="false">+F12*O12</f>
        <v>424.5</v>
      </c>
      <c r="U12" s="9" t="n">
        <f aca="false">+G12*P12</f>
        <v>548.625</v>
      </c>
      <c r="V12" s="9" t="n">
        <f aca="false">+H12*Q12</f>
        <v>1292.5</v>
      </c>
      <c r="W12" s="9" t="n">
        <f aca="false">+I12*R12</f>
        <v>2467.5</v>
      </c>
      <c r="Z12" s="10" t="n">
        <f aca="false">+(D12-SUM(F12:J12))/(1-0.0137)</f>
        <v>4636.22021697252</v>
      </c>
      <c r="AA12" s="10" t="n">
        <f aca="false">+L12</f>
        <v>1500</v>
      </c>
      <c r="AB12" s="10" t="n">
        <f aca="false">+Z12-AA12</f>
        <v>3136.22021697252</v>
      </c>
      <c r="AD12" s="11" t="n">
        <v>2.44</v>
      </c>
      <c r="AE12" s="9" t="n">
        <f aca="false">+AB12*AD12</f>
        <v>7652.37732941296</v>
      </c>
      <c r="AF12" s="12"/>
      <c r="AG12" s="9" t="n">
        <f aca="false">0.115*D12</f>
        <v>647.76096</v>
      </c>
      <c r="AH12" s="13"/>
      <c r="AI12" s="9" t="n">
        <f aca="false">+AG12+AE12+T12+U12+V12+W12</f>
        <v>13033.263289413</v>
      </c>
    </row>
    <row r="13" customFormat="false" ht="12.75" hidden="false" customHeight="false" outlineLevel="0" collapsed="false">
      <c r="B13" s="3" t="n">
        <v>37139</v>
      </c>
      <c r="C13" s="4" t="n">
        <v>5959.20105444591</v>
      </c>
      <c r="D13" s="4" t="n">
        <v>5877.56</v>
      </c>
      <c r="F13" s="5" t="n">
        <v>75</v>
      </c>
      <c r="G13" s="5" t="n">
        <v>95</v>
      </c>
      <c r="H13" s="5" t="n">
        <v>275</v>
      </c>
      <c r="I13" s="5" t="n">
        <v>525</v>
      </c>
      <c r="J13" s="5" t="n">
        <v>90</v>
      </c>
      <c r="K13" s="6"/>
      <c r="L13" s="7" t="n">
        <v>1500</v>
      </c>
      <c r="O13" s="8" t="n">
        <v>5.66</v>
      </c>
      <c r="P13" s="8" t="n">
        <v>5.775</v>
      </c>
      <c r="Q13" s="8" t="n">
        <v>4.7</v>
      </c>
      <c r="R13" s="8" t="n">
        <v>4.7</v>
      </c>
      <c r="T13" s="9" t="n">
        <f aca="false">+F13*O13</f>
        <v>424.5</v>
      </c>
      <c r="U13" s="9" t="n">
        <f aca="false">+G13*P13</f>
        <v>548.625</v>
      </c>
      <c r="V13" s="9" t="n">
        <f aca="false">+H13*Q13</f>
        <v>1292.5</v>
      </c>
      <c r="W13" s="9" t="n">
        <f aca="false">+I13*R13</f>
        <v>2467.5</v>
      </c>
      <c r="Z13" s="10" t="n">
        <f aca="false">+(D13-SUM(F13:J13))/(1-0.0137)</f>
        <v>4884.47733955186</v>
      </c>
      <c r="AA13" s="10" t="n">
        <f aca="false">+L13</f>
        <v>1500</v>
      </c>
      <c r="AB13" s="10" t="n">
        <f aca="false">+Z13-AA13</f>
        <v>3384.47733955186</v>
      </c>
      <c r="AD13" s="11" t="n">
        <v>2.44</v>
      </c>
      <c r="AE13" s="9" t="n">
        <f aca="false">+AB13*AD13</f>
        <v>8258.12470850654</v>
      </c>
      <c r="AF13" s="12"/>
      <c r="AG13" s="9" t="n">
        <f aca="false">0.115*D13</f>
        <v>675.9194</v>
      </c>
      <c r="AH13" s="13"/>
      <c r="AI13" s="9" t="n">
        <f aca="false">+AG13+AE13+T13+U13+V13+W13</f>
        <v>13667.1691085065</v>
      </c>
    </row>
    <row r="14" customFormat="false" ht="12.75" hidden="false" customHeight="false" outlineLevel="0" collapsed="false">
      <c r="B14" s="3" t="n">
        <v>37140</v>
      </c>
      <c r="C14" s="4" t="n">
        <v>6171.40423806144</v>
      </c>
      <c r="D14" s="4" t="n">
        <v>6086.856</v>
      </c>
      <c r="F14" s="5" t="n">
        <v>75</v>
      </c>
      <c r="G14" s="5" t="n">
        <v>95</v>
      </c>
      <c r="H14" s="5" t="n">
        <v>275</v>
      </c>
      <c r="I14" s="5" t="n">
        <v>525</v>
      </c>
      <c r="J14" s="5" t="n">
        <v>90</v>
      </c>
      <c r="K14" s="6"/>
      <c r="L14" s="7" t="n">
        <v>1500</v>
      </c>
      <c r="O14" s="8" t="n">
        <v>5.66</v>
      </c>
      <c r="P14" s="8" t="n">
        <v>5.775</v>
      </c>
      <c r="Q14" s="8" t="n">
        <v>4.7</v>
      </c>
      <c r="R14" s="8" t="n">
        <v>4.7</v>
      </c>
      <c r="T14" s="9" t="n">
        <f aca="false">+F14*O14</f>
        <v>424.5</v>
      </c>
      <c r="U14" s="9" t="n">
        <f aca="false">+G14*P14</f>
        <v>548.625</v>
      </c>
      <c r="V14" s="9" t="n">
        <f aca="false">+H14*Q14</f>
        <v>1292.5</v>
      </c>
      <c r="W14" s="9" t="n">
        <f aca="false">+I14*R14</f>
        <v>2467.5</v>
      </c>
      <c r="Z14" s="10" t="n">
        <f aca="false">+(D14-SUM(F14:J14))/(1-0.0137)</f>
        <v>5096.68052316739</v>
      </c>
      <c r="AA14" s="10" t="n">
        <f aca="false">+L14</f>
        <v>1500</v>
      </c>
      <c r="AB14" s="10" t="n">
        <f aca="false">+Z14-AA14</f>
        <v>3596.68052316739</v>
      </c>
      <c r="AD14" s="11" t="n">
        <v>2.44</v>
      </c>
      <c r="AE14" s="9" t="n">
        <f aca="false">+AB14*AD14</f>
        <v>8775.90047652844</v>
      </c>
      <c r="AF14" s="12"/>
      <c r="AG14" s="9" t="n">
        <f aca="false">0.115*D14</f>
        <v>699.98844</v>
      </c>
      <c r="AH14" s="13"/>
      <c r="AI14" s="9" t="n">
        <f aca="false">+AG14+AE14+T14+U14+V14+W14</f>
        <v>14209.0139165284</v>
      </c>
    </row>
    <row r="15" customFormat="false" ht="12.75" hidden="false" customHeight="false" outlineLevel="0" collapsed="false">
      <c r="B15" s="3" t="n">
        <v>37141</v>
      </c>
      <c r="C15" s="4" t="n">
        <v>6028.21859474805</v>
      </c>
      <c r="D15" s="4" t="n">
        <v>5945.632</v>
      </c>
      <c r="F15" s="5" t="n">
        <v>75</v>
      </c>
      <c r="G15" s="5" t="n">
        <v>95</v>
      </c>
      <c r="H15" s="5" t="n">
        <v>275</v>
      </c>
      <c r="I15" s="5" t="n">
        <v>525</v>
      </c>
      <c r="J15" s="5" t="n">
        <v>90</v>
      </c>
      <c r="K15" s="6"/>
      <c r="L15" s="7" t="n">
        <v>1500</v>
      </c>
      <c r="O15" s="8" t="n">
        <v>5.66</v>
      </c>
      <c r="P15" s="8" t="n">
        <v>5.775</v>
      </c>
      <c r="Q15" s="8" t="n">
        <v>4.7</v>
      </c>
      <c r="R15" s="8" t="n">
        <v>4.7</v>
      </c>
      <c r="T15" s="9" t="n">
        <f aca="false">+F15*O15</f>
        <v>424.5</v>
      </c>
      <c r="U15" s="9" t="n">
        <f aca="false">+G15*P15</f>
        <v>548.625</v>
      </c>
      <c r="V15" s="9" t="n">
        <f aca="false">+H15*Q15</f>
        <v>1292.5</v>
      </c>
      <c r="W15" s="9" t="n">
        <f aca="false">+I15*R15</f>
        <v>2467.5</v>
      </c>
      <c r="Z15" s="10" t="n">
        <f aca="false">+(D15-SUM(F15:J15))/(1-0.0137)</f>
        <v>4953.494879854</v>
      </c>
      <c r="AA15" s="10" t="n">
        <f aca="false">+L15</f>
        <v>1500</v>
      </c>
      <c r="AB15" s="10" t="n">
        <f aca="false">+Z15-AA15</f>
        <v>3453.494879854</v>
      </c>
      <c r="AD15" s="11" t="n">
        <v>2.44</v>
      </c>
      <c r="AE15" s="9" t="n">
        <f aca="false">+AB15*AD15</f>
        <v>8426.52750684376</v>
      </c>
      <c r="AF15" s="12"/>
      <c r="AG15" s="9" t="n">
        <f aca="false">0.115*D15</f>
        <v>683.74768</v>
      </c>
      <c r="AH15" s="13"/>
      <c r="AI15" s="9" t="n">
        <f aca="false">+AG15+AE15+T15+U15+V15+W15</f>
        <v>13843.4001868438</v>
      </c>
    </row>
    <row r="16" customFormat="false" ht="12.75" hidden="false" customHeight="false" outlineLevel="0" collapsed="false">
      <c r="B16" s="3" t="n">
        <v>37142</v>
      </c>
      <c r="C16" s="4" t="n">
        <v>5611.02301530974</v>
      </c>
      <c r="D16" s="4" t="n">
        <v>5534.152</v>
      </c>
      <c r="F16" s="5" t="n">
        <v>75</v>
      </c>
      <c r="G16" s="5" t="n">
        <v>95</v>
      </c>
      <c r="H16" s="5" t="n">
        <v>275</v>
      </c>
      <c r="I16" s="5" t="n">
        <v>525</v>
      </c>
      <c r="J16" s="5" t="n">
        <v>90</v>
      </c>
      <c r="K16" s="6"/>
      <c r="L16" s="7" t="n">
        <v>1500</v>
      </c>
      <c r="O16" s="8" t="n">
        <v>5.66</v>
      </c>
      <c r="P16" s="8" t="n">
        <v>5.775</v>
      </c>
      <c r="Q16" s="8" t="n">
        <v>4.7</v>
      </c>
      <c r="R16" s="8" t="n">
        <v>4.7</v>
      </c>
      <c r="T16" s="9" t="n">
        <f aca="false">+F16*O16</f>
        <v>424.5</v>
      </c>
      <c r="U16" s="9" t="n">
        <f aca="false">+G16*P16</f>
        <v>548.625</v>
      </c>
      <c r="V16" s="9" t="n">
        <f aca="false">+H16*Q16</f>
        <v>1292.5</v>
      </c>
      <c r="W16" s="9" t="n">
        <f aca="false">+I16*R16</f>
        <v>2467.5</v>
      </c>
      <c r="Z16" s="10" t="n">
        <f aca="false">+(D16-SUM(F16:J16))/(1-0.0137)</f>
        <v>4536.2993004157</v>
      </c>
      <c r="AA16" s="10" t="n">
        <f aca="false">+L16</f>
        <v>1500</v>
      </c>
      <c r="AB16" s="10" t="n">
        <f aca="false">+Z16-AA16</f>
        <v>3036.2993004157</v>
      </c>
      <c r="AD16" s="11" t="n">
        <v>2.44</v>
      </c>
      <c r="AE16" s="9" t="n">
        <f aca="false">+AB16*AD16</f>
        <v>7408.5702930143</v>
      </c>
      <c r="AF16" s="12"/>
      <c r="AG16" s="9" t="n">
        <f aca="false">0.115*D16</f>
        <v>636.42748</v>
      </c>
      <c r="AH16" s="13"/>
      <c r="AI16" s="9" t="n">
        <f aca="false">+AG16+AE16+T16+U16+V16+W16</f>
        <v>12778.1227730143</v>
      </c>
    </row>
    <row r="17" customFormat="false" ht="12.75" hidden="false" customHeight="false" outlineLevel="0" collapsed="false">
      <c r="B17" s="3" t="n">
        <v>37143</v>
      </c>
      <c r="C17" s="4" t="n">
        <v>5784.081922336</v>
      </c>
      <c r="D17" s="4" t="n">
        <v>5704.84</v>
      </c>
      <c r="F17" s="5" t="n">
        <v>75</v>
      </c>
      <c r="G17" s="5" t="n">
        <v>95</v>
      </c>
      <c r="H17" s="5" t="n">
        <v>275</v>
      </c>
      <c r="I17" s="5" t="n">
        <v>525</v>
      </c>
      <c r="J17" s="5" t="n">
        <v>90</v>
      </c>
      <c r="K17" s="6"/>
      <c r="L17" s="7" t="n">
        <v>1500</v>
      </c>
      <c r="O17" s="8" t="n">
        <v>5.66</v>
      </c>
      <c r="P17" s="8" t="n">
        <v>5.775</v>
      </c>
      <c r="Q17" s="8" t="n">
        <v>4.7</v>
      </c>
      <c r="R17" s="8" t="n">
        <v>4.7</v>
      </c>
      <c r="T17" s="9" t="n">
        <f aca="false">+F17*O17</f>
        <v>424.5</v>
      </c>
      <c r="U17" s="9" t="n">
        <f aca="false">+G17*P17</f>
        <v>548.625</v>
      </c>
      <c r="V17" s="9" t="n">
        <f aca="false">+H17*Q17</f>
        <v>1292.5</v>
      </c>
      <c r="W17" s="9" t="n">
        <f aca="false">+I17*R17</f>
        <v>2467.5</v>
      </c>
      <c r="Z17" s="10" t="n">
        <f aca="false">+(D17-SUM(F17:J17))/(1-0.0137)</f>
        <v>4709.35820744196</v>
      </c>
      <c r="AA17" s="10" t="n">
        <f aca="false">+L17</f>
        <v>1500</v>
      </c>
      <c r="AB17" s="10" t="n">
        <f aca="false">+Z17-AA17</f>
        <v>3209.35820744196</v>
      </c>
      <c r="AD17" s="11" t="n">
        <v>2.44</v>
      </c>
      <c r="AE17" s="9" t="n">
        <f aca="false">+AB17*AD17</f>
        <v>7830.83402615837</v>
      </c>
      <c r="AF17" s="12"/>
      <c r="AG17" s="9" t="n">
        <f aca="false">0.115*D17</f>
        <v>656.0566</v>
      </c>
      <c r="AH17" s="13"/>
      <c r="AI17" s="9" t="n">
        <f aca="false">+AG17+AE17+T17+U17+V17+W17</f>
        <v>13220.0156261584</v>
      </c>
    </row>
    <row r="18" customFormat="false" ht="12.75" hidden="false" customHeight="false" outlineLevel="0" collapsed="false">
      <c r="B18" s="3" t="n">
        <v>37144</v>
      </c>
      <c r="C18" s="4" t="n">
        <v>6121.95883605394</v>
      </c>
      <c r="D18" s="4" t="n">
        <v>6038.088</v>
      </c>
      <c r="F18" s="5" t="n">
        <v>75</v>
      </c>
      <c r="G18" s="5" t="n">
        <v>95</v>
      </c>
      <c r="H18" s="5" t="n">
        <v>275</v>
      </c>
      <c r="I18" s="5" t="n">
        <v>525</v>
      </c>
      <c r="J18" s="5" t="n">
        <v>90</v>
      </c>
      <c r="K18" s="6"/>
      <c r="L18" s="7" t="n">
        <v>1500</v>
      </c>
      <c r="O18" s="8" t="n">
        <v>5.66</v>
      </c>
      <c r="P18" s="8" t="n">
        <v>5.775</v>
      </c>
      <c r="Q18" s="8" t="n">
        <v>4.7</v>
      </c>
      <c r="R18" s="8" t="n">
        <v>4.7</v>
      </c>
      <c r="T18" s="9" t="n">
        <f aca="false">+F18*O18</f>
        <v>424.5</v>
      </c>
      <c r="U18" s="9" t="n">
        <f aca="false">+G18*P18</f>
        <v>548.625</v>
      </c>
      <c r="V18" s="9" t="n">
        <f aca="false">+H18*Q18</f>
        <v>1292.5</v>
      </c>
      <c r="W18" s="9" t="n">
        <f aca="false">+I18*R18</f>
        <v>2467.5</v>
      </c>
      <c r="Z18" s="10" t="n">
        <f aca="false">+(D18-SUM(F18:J18))/(1-0.0137)</f>
        <v>5047.23512115989</v>
      </c>
      <c r="AA18" s="10" t="n">
        <f aca="false">+L18</f>
        <v>1500</v>
      </c>
      <c r="AB18" s="10" t="n">
        <f aca="false">+Z18-AA18</f>
        <v>3547.23512115989</v>
      </c>
      <c r="AD18" s="11" t="n">
        <v>2.44</v>
      </c>
      <c r="AE18" s="9" t="n">
        <f aca="false">+AB18*AD18</f>
        <v>8655.25369563013</v>
      </c>
      <c r="AF18" s="12"/>
      <c r="AG18" s="9" t="n">
        <f aca="false">0.115*D18</f>
        <v>694.38012</v>
      </c>
      <c r="AH18" s="13"/>
      <c r="AI18" s="9" t="n">
        <f aca="false">+AG18+AE18+T18+U18+V18+W18</f>
        <v>14082.7588156301</v>
      </c>
    </row>
    <row r="19" customFormat="false" ht="12.75" hidden="false" customHeight="false" outlineLevel="0" collapsed="false">
      <c r="B19" s="3" t="n">
        <v>37145</v>
      </c>
      <c r="C19" s="4" t="n">
        <v>5955.08060427862</v>
      </c>
      <c r="D19" s="4" t="n">
        <v>5873.496</v>
      </c>
      <c r="F19" s="5" t="n">
        <v>75</v>
      </c>
      <c r="G19" s="5" t="n">
        <v>95</v>
      </c>
      <c r="H19" s="5" t="n">
        <v>275</v>
      </c>
      <c r="I19" s="5" t="n">
        <v>525</v>
      </c>
      <c r="J19" s="5" t="n">
        <v>90</v>
      </c>
      <c r="K19" s="6"/>
      <c r="L19" s="7" t="n">
        <v>1500</v>
      </c>
      <c r="O19" s="8" t="n">
        <v>5.66</v>
      </c>
      <c r="P19" s="8" t="n">
        <v>5.775</v>
      </c>
      <c r="Q19" s="8" t="n">
        <v>4.7</v>
      </c>
      <c r="R19" s="8" t="n">
        <v>4.7</v>
      </c>
      <c r="T19" s="9" t="n">
        <f aca="false">+F19*O19</f>
        <v>424.5</v>
      </c>
      <c r="U19" s="9" t="n">
        <f aca="false">+G19*P19</f>
        <v>548.625</v>
      </c>
      <c r="V19" s="9" t="n">
        <f aca="false">+H19*Q19</f>
        <v>1292.5</v>
      </c>
      <c r="W19" s="9" t="n">
        <f aca="false">+I19*R19</f>
        <v>2467.5</v>
      </c>
      <c r="Z19" s="10" t="n">
        <f aca="false">+(D19-SUM(F19:J19))/(1-0.0137)</f>
        <v>4880.35688938457</v>
      </c>
      <c r="AA19" s="10" t="n">
        <f aca="false">+L19</f>
        <v>1500</v>
      </c>
      <c r="AB19" s="10" t="n">
        <f aca="false">+Z19-AA19</f>
        <v>3380.35688938457</v>
      </c>
      <c r="AD19" s="11" t="n">
        <v>2.44</v>
      </c>
      <c r="AE19" s="9" t="n">
        <f aca="false">+AB19*AD19</f>
        <v>8248.07081009835</v>
      </c>
      <c r="AF19" s="12"/>
      <c r="AG19" s="9" t="n">
        <f aca="false">0.115*D19</f>
        <v>675.45204</v>
      </c>
      <c r="AH19" s="13"/>
      <c r="AI19" s="9" t="n">
        <f aca="false">+AG19+AE19+T19+U19+V19+W19</f>
        <v>13656.6478500983</v>
      </c>
    </row>
    <row r="20" customFormat="false" ht="12.75" hidden="false" customHeight="false" outlineLevel="0" collapsed="false">
      <c r="B20" s="3" t="n">
        <v>37146</v>
      </c>
      <c r="C20" s="4" t="n">
        <v>6491.76923856839</v>
      </c>
      <c r="D20" s="4" t="n">
        <v>6402.832</v>
      </c>
      <c r="F20" s="5" t="n">
        <v>75</v>
      </c>
      <c r="G20" s="5" t="n">
        <v>95</v>
      </c>
      <c r="H20" s="5" t="n">
        <v>275</v>
      </c>
      <c r="I20" s="5" t="n">
        <v>525</v>
      </c>
      <c r="J20" s="5" t="n">
        <v>90</v>
      </c>
      <c r="K20" s="6"/>
      <c r="L20" s="7" t="n">
        <v>1500</v>
      </c>
      <c r="O20" s="8" t="n">
        <v>5.66</v>
      </c>
      <c r="P20" s="8" t="n">
        <v>5.775</v>
      </c>
      <c r="Q20" s="8" t="n">
        <v>4.7</v>
      </c>
      <c r="R20" s="8" t="n">
        <v>4.7</v>
      </c>
      <c r="T20" s="9" t="n">
        <f aca="false">+F20*O20</f>
        <v>424.5</v>
      </c>
      <c r="U20" s="9" t="n">
        <f aca="false">+G20*P20</f>
        <v>548.625</v>
      </c>
      <c r="V20" s="9" t="n">
        <f aca="false">+H20*Q20</f>
        <v>1292.5</v>
      </c>
      <c r="W20" s="9" t="n">
        <f aca="false">+I20*R20</f>
        <v>2467.5</v>
      </c>
      <c r="Z20" s="10" t="n">
        <f aca="false">+(D20-SUM(F20:J20))/(1-0.0137)</f>
        <v>5417.04552367434</v>
      </c>
      <c r="AA20" s="10" t="n">
        <f aca="false">+L20</f>
        <v>1500</v>
      </c>
      <c r="AB20" s="10" t="n">
        <f aca="false">+Z20-AA20</f>
        <v>3917.04552367434</v>
      </c>
      <c r="AD20" s="11" t="n">
        <v>2.44</v>
      </c>
      <c r="AE20" s="9" t="n">
        <f aca="false">+AB20*AD20</f>
        <v>9557.59107776539</v>
      </c>
      <c r="AF20" s="12"/>
      <c r="AG20" s="9" t="n">
        <f aca="false">0.115*D20</f>
        <v>736.32568</v>
      </c>
      <c r="AH20" s="13"/>
      <c r="AI20" s="9" t="n">
        <f aca="false">+AG20+AE20+T20+U20+V20+W20</f>
        <v>15027.0417577654</v>
      </c>
    </row>
    <row r="21" customFormat="false" ht="12.75" hidden="false" customHeight="false" outlineLevel="0" collapsed="false">
      <c r="B21" s="3" t="n">
        <v>37147</v>
      </c>
      <c r="C21" s="4" t="n">
        <v>6357.8546081314</v>
      </c>
      <c r="D21" s="4" t="n">
        <v>6270.752</v>
      </c>
      <c r="F21" s="5" t="n">
        <v>75</v>
      </c>
      <c r="G21" s="5" t="n">
        <v>95</v>
      </c>
      <c r="H21" s="5" t="n">
        <v>275</v>
      </c>
      <c r="I21" s="5" t="n">
        <v>525</v>
      </c>
      <c r="J21" s="5" t="n">
        <v>90</v>
      </c>
      <c r="K21" s="6"/>
      <c r="L21" s="7" t="n">
        <v>1500</v>
      </c>
      <c r="O21" s="8" t="n">
        <v>5.66</v>
      </c>
      <c r="P21" s="8" t="n">
        <v>5.775</v>
      </c>
      <c r="Q21" s="8" t="n">
        <v>4.7</v>
      </c>
      <c r="R21" s="8" t="n">
        <v>4.7</v>
      </c>
      <c r="T21" s="9" t="n">
        <f aca="false">+F21*O21</f>
        <v>424.5</v>
      </c>
      <c r="U21" s="9" t="n">
        <f aca="false">+G21*P21</f>
        <v>548.625</v>
      </c>
      <c r="V21" s="9" t="n">
        <f aca="false">+H21*Q21</f>
        <v>1292.5</v>
      </c>
      <c r="W21" s="9" t="n">
        <f aca="false">+I21*R21</f>
        <v>2467.5</v>
      </c>
      <c r="Z21" s="10" t="n">
        <f aca="false">+(D21-SUM(F21:J21))/(1-0.0137)</f>
        <v>5283.13089323735</v>
      </c>
      <c r="AA21" s="10" t="n">
        <f aca="false">+L21</f>
        <v>1500</v>
      </c>
      <c r="AB21" s="10" t="n">
        <f aca="false">+Z21-AA21</f>
        <v>3783.13089323735</v>
      </c>
      <c r="AD21" s="11" t="n">
        <v>2.44</v>
      </c>
      <c r="AE21" s="9" t="n">
        <f aca="false">+AB21*AD21</f>
        <v>9230.83937949914</v>
      </c>
      <c r="AF21" s="12"/>
      <c r="AG21" s="9" t="n">
        <f aca="false">0.115*D21</f>
        <v>721.13648</v>
      </c>
      <c r="AH21" s="13"/>
      <c r="AI21" s="9" t="n">
        <f aca="false">+AG21+AE21+T21+U21+V21+W21</f>
        <v>14685.1008594991</v>
      </c>
    </row>
    <row r="22" customFormat="false" ht="12.75" hidden="false" customHeight="false" outlineLevel="0" collapsed="false">
      <c r="B22" s="3" t="n">
        <v>37148</v>
      </c>
      <c r="C22" s="4" t="n">
        <v>6109.59748555206</v>
      </c>
      <c r="D22" s="4" t="n">
        <v>6025.896</v>
      </c>
      <c r="F22" s="5" t="n">
        <v>75</v>
      </c>
      <c r="G22" s="5" t="n">
        <v>95</v>
      </c>
      <c r="H22" s="5" t="n">
        <v>275</v>
      </c>
      <c r="I22" s="5" t="n">
        <v>525</v>
      </c>
      <c r="J22" s="5" t="n">
        <v>90</v>
      </c>
      <c r="K22" s="6"/>
      <c r="L22" s="7" t="n">
        <v>1500</v>
      </c>
      <c r="O22" s="8" t="n">
        <v>5.66</v>
      </c>
      <c r="P22" s="8" t="n">
        <v>5.775</v>
      </c>
      <c r="Q22" s="8" t="n">
        <v>4.7</v>
      </c>
      <c r="R22" s="8" t="n">
        <v>4.7</v>
      </c>
      <c r="T22" s="9" t="n">
        <f aca="false">+F22*O22</f>
        <v>424.5</v>
      </c>
      <c r="U22" s="9" t="n">
        <f aca="false">+G22*P22</f>
        <v>548.625</v>
      </c>
      <c r="V22" s="9" t="n">
        <f aca="false">+H22*Q22</f>
        <v>1292.5</v>
      </c>
      <c r="W22" s="9" t="n">
        <f aca="false">+I22*R22</f>
        <v>2467.5</v>
      </c>
      <c r="Z22" s="10" t="n">
        <f aca="false">+(D22-SUM(F22:J22))/(1-0.0137)</f>
        <v>5034.87377065802</v>
      </c>
      <c r="AA22" s="10" t="n">
        <f aca="false">+L22</f>
        <v>1500</v>
      </c>
      <c r="AB22" s="10" t="n">
        <f aca="false">+Z22-AA22</f>
        <v>3534.87377065802</v>
      </c>
      <c r="AD22" s="11" t="n">
        <v>2.44</v>
      </c>
      <c r="AE22" s="9" t="n">
        <f aca="false">+AB22*AD22</f>
        <v>8625.09200040556</v>
      </c>
      <c r="AF22" s="12"/>
      <c r="AG22" s="9" t="n">
        <f aca="false">0.115*D22</f>
        <v>692.97804</v>
      </c>
      <c r="AH22" s="13"/>
      <c r="AI22" s="9" t="n">
        <f aca="false">+AG22+AE22+T22+U22+V22+W22</f>
        <v>14051.1950404056</v>
      </c>
    </row>
    <row r="23" customFormat="false" ht="12.75" hidden="false" customHeight="false" outlineLevel="0" collapsed="false">
      <c r="B23" s="3" t="n">
        <v>37149</v>
      </c>
      <c r="C23" s="4" t="n">
        <v>5969.50217986414</v>
      </c>
      <c r="D23" s="4" t="n">
        <v>5887.72</v>
      </c>
      <c r="F23" s="5" t="n">
        <v>75</v>
      </c>
      <c r="G23" s="5" t="n">
        <v>95</v>
      </c>
      <c r="H23" s="5" t="n">
        <v>275</v>
      </c>
      <c r="I23" s="5" t="n">
        <v>525</v>
      </c>
      <c r="J23" s="5" t="n">
        <v>90</v>
      </c>
      <c r="K23" s="6"/>
      <c r="L23" s="7" t="n">
        <v>1500</v>
      </c>
      <c r="O23" s="8" t="n">
        <v>5.66</v>
      </c>
      <c r="P23" s="8" t="n">
        <v>5.775</v>
      </c>
      <c r="Q23" s="8" t="n">
        <v>4.7</v>
      </c>
      <c r="R23" s="8" t="n">
        <v>4.7</v>
      </c>
      <c r="T23" s="9" t="n">
        <f aca="false">+F23*O23</f>
        <v>424.5</v>
      </c>
      <c r="U23" s="9" t="n">
        <f aca="false">+G23*P23</f>
        <v>548.625</v>
      </c>
      <c r="V23" s="9" t="n">
        <f aca="false">+H23*Q23</f>
        <v>1292.5</v>
      </c>
      <c r="W23" s="9" t="n">
        <f aca="false">+I23*R23</f>
        <v>2467.5</v>
      </c>
      <c r="Z23" s="10" t="n">
        <f aca="false">+(D23-SUM(F23:J23))/(1-0.0137)</f>
        <v>4894.77846497009</v>
      </c>
      <c r="AA23" s="10" t="n">
        <f aca="false">+L23</f>
        <v>1500</v>
      </c>
      <c r="AB23" s="10" t="n">
        <f aca="false">+Z23-AA23</f>
        <v>3394.77846497009</v>
      </c>
      <c r="AD23" s="11" t="n">
        <v>2.44</v>
      </c>
      <c r="AE23" s="9" t="n">
        <f aca="false">+AB23*AD23</f>
        <v>8283.25945452702</v>
      </c>
      <c r="AF23" s="12"/>
      <c r="AG23" s="9" t="n">
        <f aca="false">0.115*D23</f>
        <v>677.0878</v>
      </c>
      <c r="AH23" s="13"/>
      <c r="AI23" s="9" t="n">
        <f aca="false">+AG23+AE23+T23+U23+V23+W23</f>
        <v>13693.472254527</v>
      </c>
    </row>
    <row r="24" customFormat="false" ht="12.75" hidden="false" customHeight="false" outlineLevel="0" collapsed="false">
      <c r="B24" s="3" t="n">
        <v>37150</v>
      </c>
      <c r="C24" s="4" t="n">
        <v>6053.97140829362</v>
      </c>
      <c r="D24" s="4" t="n">
        <v>5971.032</v>
      </c>
      <c r="F24" s="5" t="n">
        <v>75</v>
      </c>
      <c r="G24" s="5" t="n">
        <v>95</v>
      </c>
      <c r="H24" s="5" t="n">
        <v>275</v>
      </c>
      <c r="I24" s="5" t="n">
        <v>525</v>
      </c>
      <c r="J24" s="5" t="n">
        <v>90</v>
      </c>
      <c r="K24" s="6"/>
      <c r="L24" s="7" t="n">
        <v>1500</v>
      </c>
      <c r="O24" s="8" t="n">
        <v>5.66</v>
      </c>
      <c r="P24" s="8" t="n">
        <v>5.775</v>
      </c>
      <c r="Q24" s="8" t="n">
        <v>4.7</v>
      </c>
      <c r="R24" s="8" t="n">
        <v>4.7</v>
      </c>
      <c r="T24" s="9" t="n">
        <f aca="false">+F24*O24</f>
        <v>424.5</v>
      </c>
      <c r="U24" s="9" t="n">
        <f aca="false">+G24*P24</f>
        <v>548.625</v>
      </c>
      <c r="V24" s="9" t="n">
        <f aca="false">+H24*Q24</f>
        <v>1292.5</v>
      </c>
      <c r="W24" s="9" t="n">
        <f aca="false">+I24*R24</f>
        <v>2467.5</v>
      </c>
      <c r="Z24" s="10" t="n">
        <f aca="false">+(D24-SUM(F24:J24))/(1-0.0137)</f>
        <v>4979.24769339958</v>
      </c>
      <c r="AA24" s="10" t="n">
        <f aca="false">+L24</f>
        <v>1500</v>
      </c>
      <c r="AB24" s="10" t="n">
        <f aca="false">+Z24-AA24</f>
        <v>3479.24769339958</v>
      </c>
      <c r="AD24" s="11" t="n">
        <v>2.44</v>
      </c>
      <c r="AE24" s="9" t="n">
        <f aca="false">+AB24*AD24</f>
        <v>8489.36437189496</v>
      </c>
      <c r="AF24" s="12"/>
      <c r="AG24" s="9" t="n">
        <f aca="false">0.115*D24</f>
        <v>686.66868</v>
      </c>
      <c r="AH24" s="13"/>
      <c r="AI24" s="9" t="n">
        <f aca="false">+AG24+AE24+T24+U24+V24+W24</f>
        <v>13909.158051895</v>
      </c>
    </row>
    <row r="25" customFormat="false" ht="12.75" hidden="false" customHeight="false" outlineLevel="0" collapsed="false">
      <c r="B25" s="3" t="n">
        <v>37151</v>
      </c>
      <c r="C25" s="4" t="n">
        <v>6679.24972118017</v>
      </c>
      <c r="D25" s="4" t="n">
        <v>6587.744</v>
      </c>
      <c r="F25" s="5" t="n">
        <v>75</v>
      </c>
      <c r="G25" s="5" t="n">
        <v>95</v>
      </c>
      <c r="H25" s="5" t="n">
        <v>275</v>
      </c>
      <c r="I25" s="5" t="n">
        <v>525</v>
      </c>
      <c r="J25" s="5" t="n">
        <v>90</v>
      </c>
      <c r="K25" s="6"/>
      <c r="L25" s="7" t="n">
        <v>1500</v>
      </c>
      <c r="O25" s="8" t="n">
        <v>5.66</v>
      </c>
      <c r="P25" s="8" t="n">
        <v>5.775</v>
      </c>
      <c r="Q25" s="8" t="n">
        <v>4.7</v>
      </c>
      <c r="R25" s="8" t="n">
        <v>4.7</v>
      </c>
      <c r="T25" s="9" t="n">
        <f aca="false">+F25*O25</f>
        <v>424.5</v>
      </c>
      <c r="U25" s="9" t="n">
        <f aca="false">+G25*P25</f>
        <v>548.625</v>
      </c>
      <c r="V25" s="9" t="n">
        <f aca="false">+H25*Q25</f>
        <v>1292.5</v>
      </c>
      <c r="W25" s="9" t="n">
        <f aca="false">+I25*R25</f>
        <v>2467.5</v>
      </c>
      <c r="Z25" s="10" t="n">
        <f aca="false">+(D25-SUM(F25:J25))/(1-0.0137)</f>
        <v>5604.52600628612</v>
      </c>
      <c r="AA25" s="10" t="n">
        <f aca="false">+L25</f>
        <v>1500</v>
      </c>
      <c r="AB25" s="10" t="n">
        <f aca="false">+Z25-AA25</f>
        <v>4104.52600628612</v>
      </c>
      <c r="AD25" s="11" t="n">
        <v>2.44</v>
      </c>
      <c r="AE25" s="9" t="n">
        <f aca="false">+AB25*AD25</f>
        <v>10015.0434553381</v>
      </c>
      <c r="AF25" s="12"/>
      <c r="AG25" s="9" t="n">
        <f aca="false">0.115*D25</f>
        <v>757.59056</v>
      </c>
      <c r="AH25" s="13"/>
      <c r="AI25" s="9" t="n">
        <f aca="false">+AG25+AE25+T25+U25+V25+W25</f>
        <v>15505.7590153381</v>
      </c>
    </row>
    <row r="26" customFormat="false" ht="12.75" hidden="false" customHeight="false" outlineLevel="0" collapsed="false">
      <c r="B26" s="3" t="n">
        <v>37152</v>
      </c>
      <c r="C26" s="4" t="n">
        <v>6555.63621616141</v>
      </c>
      <c r="D26" s="4" t="n">
        <v>6465.824</v>
      </c>
      <c r="F26" s="5" t="n">
        <v>75</v>
      </c>
      <c r="G26" s="5" t="n">
        <v>95</v>
      </c>
      <c r="H26" s="5" t="n">
        <v>275</v>
      </c>
      <c r="I26" s="5" t="n">
        <v>525</v>
      </c>
      <c r="J26" s="5" t="n">
        <v>90</v>
      </c>
      <c r="K26" s="6"/>
      <c r="L26" s="7" t="n">
        <v>1492</v>
      </c>
      <c r="O26" s="8" t="n">
        <v>5.66</v>
      </c>
      <c r="P26" s="8" t="n">
        <v>5.775</v>
      </c>
      <c r="Q26" s="8" t="n">
        <v>4.7</v>
      </c>
      <c r="R26" s="8" t="n">
        <v>4.7</v>
      </c>
      <c r="T26" s="9" t="n">
        <f aca="false">+F26*O26</f>
        <v>424.5</v>
      </c>
      <c r="U26" s="9" t="n">
        <f aca="false">+G26*P26</f>
        <v>548.625</v>
      </c>
      <c r="V26" s="9" t="n">
        <f aca="false">+H26*Q26</f>
        <v>1292.5</v>
      </c>
      <c r="W26" s="9" t="n">
        <f aca="false">+I26*R26</f>
        <v>2467.5</v>
      </c>
      <c r="Z26" s="10" t="n">
        <f aca="false">+(D26-SUM(F26:J26))/(1-0.0137)</f>
        <v>5480.91250126736</v>
      </c>
      <c r="AA26" s="10" t="n">
        <f aca="false">+L26</f>
        <v>1492</v>
      </c>
      <c r="AB26" s="10" t="n">
        <f aca="false">+Z26-AA26</f>
        <v>3988.91250126736</v>
      </c>
      <c r="AD26" s="11" t="n">
        <v>2.44</v>
      </c>
      <c r="AE26" s="9" t="n">
        <f aca="false">+AB26*AD26</f>
        <v>9732.94650309237</v>
      </c>
      <c r="AF26" s="12"/>
      <c r="AG26" s="9" t="n">
        <f aca="false">0.115*D26</f>
        <v>743.56976</v>
      </c>
      <c r="AH26" s="13"/>
      <c r="AI26" s="9" t="n">
        <f aca="false">+AG26+AE26+T26+U26+V26+W26</f>
        <v>15209.6412630924</v>
      </c>
    </row>
    <row r="27" customFormat="false" ht="12.75" hidden="false" customHeight="false" outlineLevel="0" collapsed="false">
      <c r="B27" s="3" t="n">
        <v>37153</v>
      </c>
      <c r="C27" s="4" t="n">
        <v>6524.73283990672</v>
      </c>
      <c r="D27" s="4" t="n">
        <v>6435.344</v>
      </c>
      <c r="F27" s="5" t="n">
        <v>75</v>
      </c>
      <c r="G27" s="5" t="n">
        <v>95</v>
      </c>
      <c r="H27" s="5" t="n">
        <v>275</v>
      </c>
      <c r="I27" s="5" t="n">
        <v>525</v>
      </c>
      <c r="J27" s="5" t="n">
        <v>90</v>
      </c>
      <c r="K27" s="6"/>
      <c r="L27" s="7" t="n">
        <v>1467</v>
      </c>
      <c r="O27" s="8" t="n">
        <v>5.66</v>
      </c>
      <c r="P27" s="8" t="n">
        <v>5.775</v>
      </c>
      <c r="Q27" s="8" t="n">
        <v>4.7</v>
      </c>
      <c r="R27" s="8" t="n">
        <v>4.7</v>
      </c>
      <c r="T27" s="9" t="n">
        <f aca="false">+F27*O27</f>
        <v>424.5</v>
      </c>
      <c r="U27" s="9" t="n">
        <f aca="false">+G27*P27</f>
        <v>548.625</v>
      </c>
      <c r="V27" s="9" t="n">
        <f aca="false">+H27*Q27</f>
        <v>1292.5</v>
      </c>
      <c r="W27" s="9" t="n">
        <f aca="false">+I27*R27</f>
        <v>2467.5</v>
      </c>
      <c r="Z27" s="10" t="n">
        <f aca="false">+(D27-SUM(F27:J27))/(1-0.0137)</f>
        <v>5450.00912501267</v>
      </c>
      <c r="AA27" s="10" t="n">
        <f aca="false">+L27</f>
        <v>1467</v>
      </c>
      <c r="AB27" s="10" t="n">
        <f aca="false">+Z27-AA27</f>
        <v>3983.00912501267</v>
      </c>
      <c r="AD27" s="11" t="n">
        <v>2.44</v>
      </c>
      <c r="AE27" s="9" t="n">
        <f aca="false">+AB27*AD27</f>
        <v>9718.54226503093</v>
      </c>
      <c r="AF27" s="12"/>
      <c r="AG27" s="9" t="n">
        <f aca="false">0.115*D27</f>
        <v>740.06456</v>
      </c>
      <c r="AH27" s="13"/>
      <c r="AI27" s="9" t="n">
        <f aca="false">+AG27+AE27+T27+U27+V27+W27</f>
        <v>15191.7318250309</v>
      </c>
    </row>
    <row r="28" customFormat="false" ht="12.75" hidden="false" customHeight="false" outlineLevel="0" collapsed="false">
      <c r="B28" s="3" t="n">
        <v>37154</v>
      </c>
      <c r="C28" s="4" t="n">
        <v>6428.93237351719</v>
      </c>
      <c r="D28" s="4" t="n">
        <v>6340.856</v>
      </c>
      <c r="F28" s="5" t="n">
        <v>75</v>
      </c>
      <c r="G28" s="5" t="n">
        <v>95</v>
      </c>
      <c r="H28" s="5" t="n">
        <v>275</v>
      </c>
      <c r="I28" s="5" t="n">
        <v>525</v>
      </c>
      <c r="J28" s="5" t="n">
        <v>90</v>
      </c>
      <c r="K28" s="6"/>
      <c r="L28" s="7" t="n">
        <v>1484</v>
      </c>
      <c r="O28" s="8" t="n">
        <v>5.66</v>
      </c>
      <c r="P28" s="8" t="n">
        <v>5.775</v>
      </c>
      <c r="Q28" s="8" t="n">
        <v>4.7</v>
      </c>
      <c r="R28" s="8" t="n">
        <v>4.7</v>
      </c>
      <c r="T28" s="9" t="n">
        <f aca="false">+F28*O28</f>
        <v>424.5</v>
      </c>
      <c r="U28" s="9" t="n">
        <f aca="false">+G28*P28</f>
        <v>548.625</v>
      </c>
      <c r="V28" s="9" t="n">
        <f aca="false">+H28*Q28</f>
        <v>1292.5</v>
      </c>
      <c r="W28" s="9" t="n">
        <f aca="false">+I28*R28</f>
        <v>2467.5</v>
      </c>
      <c r="Z28" s="10" t="n">
        <f aca="false">+(D28-SUM(F28:J28))/(1-0.0137)</f>
        <v>5354.20865862314</v>
      </c>
      <c r="AA28" s="10" t="n">
        <f aca="false">+L28</f>
        <v>1484</v>
      </c>
      <c r="AB28" s="10" t="n">
        <f aca="false">+Z28-AA28</f>
        <v>3870.20865862314</v>
      </c>
      <c r="AD28" s="11" t="n">
        <v>2.44</v>
      </c>
      <c r="AE28" s="9" t="n">
        <f aca="false">+AB28*AD28</f>
        <v>9443.30912704046</v>
      </c>
      <c r="AF28" s="12"/>
      <c r="AG28" s="9" t="n">
        <f aca="false">0.115*D28</f>
        <v>729.19844</v>
      </c>
      <c r="AH28" s="13"/>
      <c r="AI28" s="9" t="n">
        <f aca="false">+AG28+AE28+T28+U28+V28+W28</f>
        <v>14905.6325670405</v>
      </c>
    </row>
    <row r="29" customFormat="false" ht="12.75" hidden="false" customHeight="false" outlineLevel="0" collapsed="false">
      <c r="B29" s="3" t="n">
        <v>37155</v>
      </c>
      <c r="C29" s="4" t="n">
        <v>6678.21960863835</v>
      </c>
      <c r="D29" s="4" t="n">
        <v>6586.728</v>
      </c>
      <c r="F29" s="5" t="n">
        <v>75</v>
      </c>
      <c r="G29" s="5" t="n">
        <v>95</v>
      </c>
      <c r="H29" s="5" t="n">
        <v>275</v>
      </c>
      <c r="I29" s="5" t="n">
        <v>525</v>
      </c>
      <c r="J29" s="5" t="n">
        <v>90</v>
      </c>
      <c r="K29" s="6"/>
      <c r="L29" s="7" t="n">
        <v>1500</v>
      </c>
      <c r="O29" s="8" t="n">
        <v>5.66</v>
      </c>
      <c r="P29" s="8" t="n">
        <v>5.775</v>
      </c>
      <c r="Q29" s="8" t="n">
        <v>4.7</v>
      </c>
      <c r="R29" s="8" t="n">
        <v>4.7</v>
      </c>
      <c r="T29" s="9" t="n">
        <f aca="false">+F29*O29</f>
        <v>424.5</v>
      </c>
      <c r="U29" s="9" t="n">
        <f aca="false">+G29*P29</f>
        <v>548.625</v>
      </c>
      <c r="V29" s="9" t="n">
        <f aca="false">+H29*Q29</f>
        <v>1292.5</v>
      </c>
      <c r="W29" s="9" t="n">
        <f aca="false">+I29*R29</f>
        <v>2467.5</v>
      </c>
      <c r="Z29" s="10" t="n">
        <f aca="false">+(D29-SUM(F29:J29))/(1-0.0137)</f>
        <v>5603.4958937443</v>
      </c>
      <c r="AA29" s="10" t="n">
        <f aca="false">+L29</f>
        <v>1500</v>
      </c>
      <c r="AB29" s="10" t="n">
        <f aca="false">+Z29-AA29</f>
        <v>4103.4958937443</v>
      </c>
      <c r="AD29" s="11" t="n">
        <v>2.44</v>
      </c>
      <c r="AE29" s="9" t="n">
        <f aca="false">+AB29*AD29</f>
        <v>10012.5299807361</v>
      </c>
      <c r="AF29" s="12"/>
      <c r="AG29" s="9" t="n">
        <f aca="false">0.115*D29</f>
        <v>757.47372</v>
      </c>
      <c r="AH29" s="13"/>
      <c r="AI29" s="9" t="n">
        <f aca="false">+AG29+AE29+T29+U29+V29+W29</f>
        <v>15503.1287007361</v>
      </c>
    </row>
    <row r="30" customFormat="false" ht="12.75" hidden="false" customHeight="false" outlineLevel="0" collapsed="false">
      <c r="B30" s="3" t="n">
        <v>37156</v>
      </c>
      <c r="C30" s="4" t="n">
        <v>6202.30761431613</v>
      </c>
      <c r="D30" s="4" t="n">
        <v>6117.336</v>
      </c>
      <c r="F30" s="5" t="n">
        <v>75</v>
      </c>
      <c r="G30" s="5" t="n">
        <v>95</v>
      </c>
      <c r="H30" s="5" t="n">
        <v>275</v>
      </c>
      <c r="I30" s="5" t="n">
        <v>525</v>
      </c>
      <c r="J30" s="5" t="n">
        <v>90</v>
      </c>
      <c r="K30" s="6"/>
      <c r="L30" s="7" t="n">
        <v>1500</v>
      </c>
      <c r="O30" s="8" t="n">
        <v>5.66</v>
      </c>
      <c r="P30" s="8" t="n">
        <v>5.775</v>
      </c>
      <c r="Q30" s="8" t="n">
        <v>4.7</v>
      </c>
      <c r="R30" s="8" t="n">
        <v>4.7</v>
      </c>
      <c r="T30" s="9" t="n">
        <f aca="false">+F30*O30</f>
        <v>424.5</v>
      </c>
      <c r="U30" s="9" t="n">
        <f aca="false">+G30*P30</f>
        <v>548.625</v>
      </c>
      <c r="V30" s="9" t="n">
        <f aca="false">+H30*Q30</f>
        <v>1292.5</v>
      </c>
      <c r="W30" s="9" t="n">
        <f aca="false">+I30*R30</f>
        <v>2467.5</v>
      </c>
      <c r="Z30" s="10" t="n">
        <f aca="false">+(D30-SUM(F30:J30))/(1-0.0137)</f>
        <v>5127.58389942208</v>
      </c>
      <c r="AA30" s="10" t="n">
        <f aca="false">+L30</f>
        <v>1500</v>
      </c>
      <c r="AB30" s="10" t="n">
        <f aca="false">+Z30-AA30</f>
        <v>3627.58389942208</v>
      </c>
      <c r="AD30" s="11" t="n">
        <v>2.44</v>
      </c>
      <c r="AE30" s="9" t="n">
        <f aca="false">+AB30*AD30</f>
        <v>8851.30471458988</v>
      </c>
      <c r="AF30" s="12"/>
      <c r="AG30" s="9" t="n">
        <f aca="false">0.115*D30</f>
        <v>703.49364</v>
      </c>
      <c r="AH30" s="13"/>
      <c r="AI30" s="9" t="n">
        <f aca="false">+AG30+AE30+T30+U30+V30+W30</f>
        <v>14287.9233545899</v>
      </c>
    </row>
    <row r="31" customFormat="false" ht="12.75" hidden="false" customHeight="false" outlineLevel="0" collapsed="false">
      <c r="B31" s="3" t="n">
        <v>37157</v>
      </c>
      <c r="C31" s="4" t="n">
        <v>6287.80695528744</v>
      </c>
      <c r="D31" s="4" t="n">
        <v>6201.664</v>
      </c>
      <c r="F31" s="5" t="n">
        <v>75</v>
      </c>
      <c r="G31" s="5" t="n">
        <v>95</v>
      </c>
      <c r="H31" s="5" t="n">
        <v>275</v>
      </c>
      <c r="I31" s="5" t="n">
        <v>525</v>
      </c>
      <c r="J31" s="5" t="n">
        <v>90</v>
      </c>
      <c r="K31" s="6"/>
      <c r="L31" s="7" t="n">
        <v>1500</v>
      </c>
      <c r="O31" s="8" t="n">
        <v>5.66</v>
      </c>
      <c r="P31" s="8" t="n">
        <v>5.775</v>
      </c>
      <c r="Q31" s="8" t="n">
        <v>4.7</v>
      </c>
      <c r="R31" s="8" t="n">
        <v>4.7</v>
      </c>
      <c r="T31" s="9" t="n">
        <f aca="false">+F31*O31</f>
        <v>424.5</v>
      </c>
      <c r="U31" s="9" t="n">
        <f aca="false">+G31*P31</f>
        <v>548.625</v>
      </c>
      <c r="V31" s="9" t="n">
        <f aca="false">+H31*Q31</f>
        <v>1292.5</v>
      </c>
      <c r="W31" s="9" t="n">
        <f aca="false">+I31*R31</f>
        <v>2467.5</v>
      </c>
      <c r="Z31" s="10" t="n">
        <f aca="false">+(D31-SUM(F31:J31))/(1-0.0137)</f>
        <v>5213.08324039339</v>
      </c>
      <c r="AA31" s="10" t="n">
        <f aca="false">+L31</f>
        <v>1500</v>
      </c>
      <c r="AB31" s="10" t="n">
        <f aca="false">+Z31-AA31</f>
        <v>3713.08324039339</v>
      </c>
      <c r="AD31" s="11" t="n">
        <v>2.44</v>
      </c>
      <c r="AE31" s="9" t="n">
        <f aca="false">+AB31*AD31</f>
        <v>9059.92310655987</v>
      </c>
      <c r="AF31" s="12"/>
      <c r="AG31" s="9" t="n">
        <f aca="false">0.115*D31</f>
        <v>713.19136</v>
      </c>
      <c r="AH31" s="13"/>
      <c r="AI31" s="9" t="n">
        <f aca="false">+AG31+AE31+T31+U31+V31+W31</f>
        <v>14506.2394665599</v>
      </c>
    </row>
    <row r="32" customFormat="false" ht="12.75" hidden="false" customHeight="false" outlineLevel="0" collapsed="false">
      <c r="B32" s="3" t="n">
        <v>37158</v>
      </c>
      <c r="C32" s="4" t="n">
        <v>6730.75534827132</v>
      </c>
      <c r="D32" s="4" t="n">
        <v>6638.544</v>
      </c>
      <c r="F32" s="5" t="n">
        <v>75</v>
      </c>
      <c r="G32" s="5" t="n">
        <v>95</v>
      </c>
      <c r="H32" s="5" t="n">
        <v>275</v>
      </c>
      <c r="I32" s="5" t="n">
        <v>525</v>
      </c>
      <c r="J32" s="5" t="n">
        <v>90</v>
      </c>
      <c r="K32" s="6"/>
      <c r="L32" s="7" t="n">
        <v>1500</v>
      </c>
      <c r="O32" s="8" t="n">
        <v>5.66</v>
      </c>
      <c r="P32" s="8" t="n">
        <v>5.775</v>
      </c>
      <c r="Q32" s="8" t="n">
        <v>4.7</v>
      </c>
      <c r="R32" s="8" t="n">
        <v>4.7</v>
      </c>
      <c r="T32" s="9" t="n">
        <f aca="false">+F32*O32</f>
        <v>424.5</v>
      </c>
      <c r="U32" s="9" t="n">
        <f aca="false">+G32*P32</f>
        <v>548.625</v>
      </c>
      <c r="V32" s="9" t="n">
        <f aca="false">+H32*Q32</f>
        <v>1292.5</v>
      </c>
      <c r="W32" s="9" t="n">
        <f aca="false">+I32*R32</f>
        <v>2467.5</v>
      </c>
      <c r="Z32" s="10" t="n">
        <f aca="false">+(D32-SUM(F32:J32))/(1-0.0137)</f>
        <v>5656.03163337727</v>
      </c>
      <c r="AA32" s="10" t="n">
        <f aca="false">+L32</f>
        <v>1500</v>
      </c>
      <c r="AB32" s="10" t="n">
        <f aca="false">+Z32-AA32</f>
        <v>4156.03163337727</v>
      </c>
      <c r="AD32" s="11" t="n">
        <v>2.44</v>
      </c>
      <c r="AE32" s="9" t="n">
        <f aca="false">+AB32*AD32</f>
        <v>10140.7171854405</v>
      </c>
      <c r="AF32" s="12"/>
      <c r="AG32" s="9" t="n">
        <f aca="false">0.115*D32</f>
        <v>763.43256</v>
      </c>
      <c r="AH32" s="13"/>
      <c r="AI32" s="9" t="n">
        <f aca="false">+AG32+AE32+T32+U32+V32+W32</f>
        <v>15637.2747454405</v>
      </c>
    </row>
    <row r="33" customFormat="false" ht="12.75" hidden="false" customHeight="false" outlineLevel="0" collapsed="false">
      <c r="B33" s="3" t="n">
        <v>37159</v>
      </c>
      <c r="C33" s="4" t="n">
        <v>6339.31258237859</v>
      </c>
      <c r="D33" s="4" t="n">
        <v>6252.464</v>
      </c>
      <c r="F33" s="5" t="n">
        <v>75</v>
      </c>
      <c r="G33" s="5" t="n">
        <v>95</v>
      </c>
      <c r="H33" s="5" t="n">
        <v>275</v>
      </c>
      <c r="I33" s="5" t="n">
        <v>525</v>
      </c>
      <c r="J33" s="5" t="n">
        <v>90</v>
      </c>
      <c r="K33" s="6"/>
      <c r="L33" s="7" t="n">
        <v>1500</v>
      </c>
      <c r="O33" s="8" t="n">
        <v>5.66</v>
      </c>
      <c r="P33" s="8" t="n">
        <v>5.775</v>
      </c>
      <c r="Q33" s="8" t="n">
        <v>4.7</v>
      </c>
      <c r="R33" s="8" t="n">
        <v>4.7</v>
      </c>
      <c r="T33" s="9" t="n">
        <f aca="false">+F33*O33</f>
        <v>424.5</v>
      </c>
      <c r="U33" s="9" t="n">
        <f aca="false">+G33*P33</f>
        <v>548.625</v>
      </c>
      <c r="V33" s="9" t="n">
        <f aca="false">+H33*Q33</f>
        <v>1292.5</v>
      </c>
      <c r="W33" s="9" t="n">
        <f aca="false">+I33*R33</f>
        <v>2467.5</v>
      </c>
      <c r="Z33" s="10" t="n">
        <f aca="false">+(D33-SUM(F33:J33))/(1-0.0137)</f>
        <v>5264.58886748454</v>
      </c>
      <c r="AA33" s="10" t="n">
        <f aca="false">+L33</f>
        <v>1500</v>
      </c>
      <c r="AB33" s="10" t="n">
        <f aca="false">+Z33-AA33</f>
        <v>3764.58886748454</v>
      </c>
      <c r="AD33" s="11" t="n">
        <v>2.44</v>
      </c>
      <c r="AE33" s="9" t="n">
        <f aca="false">+AB33*AD33</f>
        <v>9185.59683666227</v>
      </c>
      <c r="AF33" s="12"/>
      <c r="AG33" s="9" t="n">
        <f aca="false">0.115*D33</f>
        <v>719.03336</v>
      </c>
      <c r="AH33" s="13"/>
      <c r="AI33" s="9" t="n">
        <f aca="false">+AG33+AE33+T33+U33+V33+W33</f>
        <v>14637.7551966623</v>
      </c>
    </row>
    <row r="34" customFormat="false" ht="12.75" hidden="false" customHeight="false" outlineLevel="0" collapsed="false">
      <c r="B34" s="3" t="n">
        <v>37160</v>
      </c>
      <c r="C34" s="4" t="n">
        <v>6383.60742167698</v>
      </c>
      <c r="D34" s="4" t="n">
        <v>6296.152</v>
      </c>
      <c r="F34" s="5" t="n">
        <v>75</v>
      </c>
      <c r="G34" s="5" t="n">
        <v>95</v>
      </c>
      <c r="H34" s="5" t="n">
        <v>275</v>
      </c>
      <c r="I34" s="5" t="n">
        <v>525</v>
      </c>
      <c r="J34" s="5" t="n">
        <v>90</v>
      </c>
      <c r="K34" s="6"/>
      <c r="L34" s="7" t="n">
        <v>1451</v>
      </c>
      <c r="O34" s="8" t="n">
        <v>5.66</v>
      </c>
      <c r="P34" s="8" t="n">
        <v>5.775</v>
      </c>
      <c r="Q34" s="8" t="n">
        <v>4.7</v>
      </c>
      <c r="R34" s="8" t="n">
        <v>4.7</v>
      </c>
      <c r="T34" s="9" t="n">
        <f aca="false">+F34*O34</f>
        <v>424.5</v>
      </c>
      <c r="U34" s="9" t="n">
        <f aca="false">+G34*P34</f>
        <v>548.625</v>
      </c>
      <c r="V34" s="9" t="n">
        <f aca="false">+H34*Q34</f>
        <v>1292.5</v>
      </c>
      <c r="W34" s="9" t="n">
        <f aca="false">+I34*R34</f>
        <v>2467.5</v>
      </c>
      <c r="Z34" s="10" t="n">
        <f aca="false">+(D34-SUM(F34:J34))/(1-0.0137)</f>
        <v>5308.88370678293</v>
      </c>
      <c r="AA34" s="10" t="n">
        <f aca="false">+L34</f>
        <v>1451</v>
      </c>
      <c r="AB34" s="10" t="n">
        <f aca="false">+Z34-AA34</f>
        <v>3857.88370678293</v>
      </c>
      <c r="AD34" s="11" t="n">
        <v>2.44</v>
      </c>
      <c r="AE34" s="9" t="n">
        <f aca="false">+AB34*AD34</f>
        <v>9413.23624455034</v>
      </c>
      <c r="AF34" s="12"/>
      <c r="AG34" s="9" t="n">
        <f aca="false">0.115*D34</f>
        <v>724.05748</v>
      </c>
      <c r="AH34" s="13"/>
      <c r="AI34" s="9" t="n">
        <f aca="false">+AG34+AE34+T34+U34+V34+W34</f>
        <v>14870.4187245503</v>
      </c>
    </row>
    <row r="35" customFormat="false" ht="12.75" hidden="false" customHeight="false" outlineLevel="0" collapsed="false">
      <c r="B35" s="3" t="n">
        <v>37161</v>
      </c>
      <c r="C35" s="4" t="n">
        <v>6459.83574977188</v>
      </c>
      <c r="D35" s="4" t="n">
        <v>6371.336</v>
      </c>
      <c r="F35" s="5" t="n">
        <v>75</v>
      </c>
      <c r="G35" s="5" t="n">
        <v>95</v>
      </c>
      <c r="H35" s="5" t="n">
        <v>275</v>
      </c>
      <c r="I35" s="5" t="n">
        <v>525</v>
      </c>
      <c r="J35" s="5" t="n">
        <v>90</v>
      </c>
      <c r="K35" s="6"/>
      <c r="L35" s="7" t="n">
        <v>1479</v>
      </c>
      <c r="O35" s="8" t="n">
        <v>5.66</v>
      </c>
      <c r="P35" s="8" t="n">
        <v>5.775</v>
      </c>
      <c r="Q35" s="8" t="n">
        <v>4.7</v>
      </c>
      <c r="R35" s="8" t="n">
        <v>4.7</v>
      </c>
      <c r="T35" s="9" t="n">
        <f aca="false">+F35*O35</f>
        <v>424.5</v>
      </c>
      <c r="U35" s="9" t="n">
        <f aca="false">+G35*P35</f>
        <v>548.625</v>
      </c>
      <c r="V35" s="9" t="n">
        <f aca="false">+H35*Q35</f>
        <v>1292.5</v>
      </c>
      <c r="W35" s="9" t="n">
        <f aca="false">+I35*R35</f>
        <v>2467.5</v>
      </c>
      <c r="Z35" s="10" t="n">
        <f aca="false">+(D35-SUM(F35:J35))/(1-0.0137)</f>
        <v>5385.11203487783</v>
      </c>
      <c r="AA35" s="10" t="n">
        <f aca="false">+L35</f>
        <v>1479</v>
      </c>
      <c r="AB35" s="10" t="n">
        <f aca="false">+Z35-AA35</f>
        <v>3906.11203487783</v>
      </c>
      <c r="AD35" s="11" t="n">
        <v>2.44</v>
      </c>
      <c r="AE35" s="9" t="n">
        <f aca="false">+AB35*AD35</f>
        <v>9530.9133651019</v>
      </c>
      <c r="AF35" s="12"/>
      <c r="AG35" s="9" t="n">
        <f aca="false">0.115*D35</f>
        <v>732.70364</v>
      </c>
      <c r="AH35" s="13"/>
      <c r="AI35" s="9" t="n">
        <f aca="false">+AG35+AE35+T35+U35+V35+W35</f>
        <v>14996.7420051019</v>
      </c>
    </row>
    <row r="36" customFormat="false" ht="12.75" hidden="false" customHeight="false" outlineLevel="0" collapsed="false">
      <c r="B36" s="3" t="n">
        <v>37162</v>
      </c>
      <c r="C36" s="4" t="n">
        <v>7069.66237453108</v>
      </c>
      <c r="D36" s="4" t="n">
        <v>6972.808</v>
      </c>
      <c r="F36" s="5" t="n">
        <v>75</v>
      </c>
      <c r="G36" s="5" t="n">
        <v>95</v>
      </c>
      <c r="H36" s="5" t="n">
        <v>275</v>
      </c>
      <c r="I36" s="5" t="n">
        <v>525</v>
      </c>
      <c r="J36" s="5" t="n">
        <v>90</v>
      </c>
      <c r="K36" s="6"/>
      <c r="L36" s="7" t="n">
        <v>1500</v>
      </c>
      <c r="O36" s="8" t="n">
        <v>5.66</v>
      </c>
      <c r="P36" s="8" t="n">
        <v>5.775</v>
      </c>
      <c r="Q36" s="8" t="n">
        <v>4.7</v>
      </c>
      <c r="R36" s="8" t="n">
        <v>4.7</v>
      </c>
      <c r="T36" s="9" t="n">
        <f aca="false">+F36*O36</f>
        <v>424.5</v>
      </c>
      <c r="U36" s="9" t="n">
        <f aca="false">+G36*P36</f>
        <v>548.625</v>
      </c>
      <c r="V36" s="9" t="n">
        <f aca="false">+H36*Q36</f>
        <v>1292.5</v>
      </c>
      <c r="W36" s="9" t="n">
        <f aca="false">+I36*R36</f>
        <v>2467.5</v>
      </c>
      <c r="Z36" s="10" t="n">
        <f aca="false">+(D36-SUM(F36:J36))/(1-0.0137)</f>
        <v>5994.93865963703</v>
      </c>
      <c r="AA36" s="10" t="n">
        <f aca="false">+L36</f>
        <v>1500</v>
      </c>
      <c r="AB36" s="10" t="n">
        <f aca="false">+Z36-AA36</f>
        <v>4494.93865963703</v>
      </c>
      <c r="AD36" s="11" t="n">
        <v>2.44</v>
      </c>
      <c r="AE36" s="9" t="n">
        <f aca="false">+AB36*AD36</f>
        <v>10967.6503295143</v>
      </c>
      <c r="AF36" s="12"/>
      <c r="AG36" s="9" t="n">
        <f aca="false">0.115*D36</f>
        <v>801.87292</v>
      </c>
      <c r="AH36" s="13"/>
      <c r="AI36" s="9" t="n">
        <f aca="false">+AG36+AE36+T36+U36+V36+W36</f>
        <v>16502.6482495143</v>
      </c>
    </row>
    <row r="37" customFormat="false" ht="12.75" hidden="false" customHeight="false" outlineLevel="0" collapsed="false">
      <c r="B37" s="3" t="n">
        <v>37163</v>
      </c>
      <c r="C37" s="4" t="n">
        <v>6386.69775930244</v>
      </c>
      <c r="D37" s="4" t="n">
        <v>6299.2</v>
      </c>
      <c r="F37" s="5" t="n">
        <v>75</v>
      </c>
      <c r="G37" s="5" t="n">
        <v>95</v>
      </c>
      <c r="H37" s="5" t="n">
        <v>275</v>
      </c>
      <c r="I37" s="5" t="n">
        <v>525</v>
      </c>
      <c r="J37" s="5" t="n">
        <v>90</v>
      </c>
      <c r="K37" s="6"/>
      <c r="L37" s="7" t="n">
        <v>1500</v>
      </c>
      <c r="O37" s="8" t="n">
        <v>5.66</v>
      </c>
      <c r="P37" s="8" t="n">
        <v>5.775</v>
      </c>
      <c r="Q37" s="8" t="n">
        <v>4.7</v>
      </c>
      <c r="R37" s="8" t="n">
        <v>4.7</v>
      </c>
      <c r="T37" s="9" t="n">
        <f aca="false">+F37*O37</f>
        <v>424.5</v>
      </c>
      <c r="U37" s="9" t="n">
        <f aca="false">+G37*P37</f>
        <v>548.625</v>
      </c>
      <c r="V37" s="9" t="n">
        <f aca="false">+H37*Q37</f>
        <v>1292.5</v>
      </c>
      <c r="W37" s="9" t="n">
        <f aca="false">+I37*R37</f>
        <v>2467.5</v>
      </c>
      <c r="Z37" s="10" t="n">
        <f aca="false">+(D37-SUM(F37:J37))/(1-0.0137)</f>
        <v>5311.9740444084</v>
      </c>
      <c r="AA37" s="10" t="n">
        <f aca="false">+L37</f>
        <v>1500</v>
      </c>
      <c r="AB37" s="10" t="n">
        <f aca="false">+Z37-AA37</f>
        <v>3811.9740444084</v>
      </c>
      <c r="AD37" s="11" t="n">
        <v>2.44</v>
      </c>
      <c r="AE37" s="9" t="n">
        <f aca="false">+AB37*AD37</f>
        <v>9301.21666835649</v>
      </c>
      <c r="AF37" s="12"/>
      <c r="AG37" s="9" t="n">
        <f aca="false">0.115*D37</f>
        <v>724.408</v>
      </c>
      <c r="AH37" s="13"/>
      <c r="AI37" s="9" t="n">
        <f aca="false">+AG37+AE37+T37+U37+V37+W37</f>
        <v>14758.7496683565</v>
      </c>
    </row>
    <row r="38" customFormat="false" ht="12.75" hidden="false" customHeight="false" outlineLevel="0" collapsed="false">
      <c r="B38" s="3" t="n">
        <v>37164</v>
      </c>
      <c r="C38" s="4" t="n">
        <v>5620.29402818615</v>
      </c>
      <c r="D38" s="4" t="n">
        <v>5543.296</v>
      </c>
      <c r="F38" s="5" t="n">
        <v>75</v>
      </c>
      <c r="G38" s="5" t="n">
        <v>95</v>
      </c>
      <c r="H38" s="5" t="n">
        <v>275</v>
      </c>
      <c r="I38" s="5" t="n">
        <v>525</v>
      </c>
      <c r="J38" s="5" t="n">
        <v>90</v>
      </c>
      <c r="K38" s="6"/>
      <c r="L38" s="7" t="n">
        <v>1500</v>
      </c>
      <c r="O38" s="8" t="n">
        <v>5.66</v>
      </c>
      <c r="P38" s="8" t="n">
        <v>5.775</v>
      </c>
      <c r="Q38" s="8" t="n">
        <v>4.7</v>
      </c>
      <c r="R38" s="8" t="n">
        <v>4.7</v>
      </c>
      <c r="T38" s="9" t="n">
        <f aca="false">+F38*O38</f>
        <v>424.5</v>
      </c>
      <c r="U38" s="9" t="n">
        <f aca="false">+G38*P38</f>
        <v>548.625</v>
      </c>
      <c r="V38" s="9" t="n">
        <f aca="false">+H38*Q38</f>
        <v>1292.5</v>
      </c>
      <c r="W38" s="9" t="n">
        <f aca="false">+I38*R38</f>
        <v>2467.5</v>
      </c>
      <c r="Z38" s="10" t="n">
        <f aca="false">+(D38-SUM(F38:J38))/(1-0.0137)</f>
        <v>4545.5703132921</v>
      </c>
      <c r="AA38" s="10" t="n">
        <f aca="false">+L38</f>
        <v>1500</v>
      </c>
      <c r="AB38" s="10" t="n">
        <f aca="false">+Z38-AA38</f>
        <v>3045.5703132921</v>
      </c>
      <c r="AD38" s="11" t="n">
        <v>2.44</v>
      </c>
      <c r="AE38" s="9" t="n">
        <f aca="false">+AB38*AD38</f>
        <v>7431.19156443273</v>
      </c>
      <c r="AF38" s="12"/>
      <c r="AG38" s="9" t="n">
        <f aca="false">0.115*D38</f>
        <v>637.47904</v>
      </c>
      <c r="AH38" s="13"/>
      <c r="AI38" s="9" t="n">
        <f aca="false">+AG38+AE38+T38+U38+V38+W38</f>
        <v>12801.7956044327</v>
      </c>
    </row>
    <row r="39" customFormat="false" ht="12.75" hidden="false" customHeight="false" outlineLevel="0" collapsed="false">
      <c r="B39" s="3"/>
      <c r="C39" s="14"/>
      <c r="D39" s="14"/>
      <c r="F39" s="2"/>
      <c r="G39" s="2"/>
      <c r="H39" s="2"/>
      <c r="I39" s="2"/>
      <c r="J39" s="2"/>
      <c r="L39" s="14"/>
      <c r="O39" s="15"/>
      <c r="P39" s="15"/>
      <c r="Q39" s="15"/>
      <c r="R39" s="15"/>
      <c r="T39" s="9"/>
      <c r="U39" s="9"/>
      <c r="V39" s="9"/>
      <c r="W39" s="9"/>
      <c r="Z39" s="14"/>
      <c r="AA39" s="14"/>
      <c r="AB39" s="14"/>
      <c r="AE39" s="9"/>
      <c r="AF39" s="12"/>
      <c r="AG39" s="16"/>
      <c r="AH39" s="2"/>
      <c r="AI39" s="16"/>
    </row>
    <row r="40" customFormat="false" ht="12.75" hidden="false" customHeight="false" outlineLevel="0" collapsed="false">
      <c r="T40" s="16"/>
      <c r="U40" s="16"/>
      <c r="V40" s="16"/>
      <c r="W40" s="16"/>
      <c r="Z40" s="2"/>
      <c r="AA40" s="2"/>
      <c r="AB40" s="2"/>
      <c r="AE40" s="16"/>
      <c r="AG40" s="16"/>
      <c r="AH40" s="2"/>
      <c r="AI40" s="16"/>
    </row>
    <row r="41" customFormat="false" ht="12.75" hidden="false" customHeight="false" outlineLevel="0" collapsed="false">
      <c r="C41" s="14" t="n">
        <f aca="false">SUM(C9:C39)</f>
        <v>184781.587752205</v>
      </c>
      <c r="D41" s="14" t="n">
        <f aca="false">SUM(D9:D39)</f>
        <v>182250.08</v>
      </c>
      <c r="E41" s="14"/>
      <c r="F41" s="17" t="n">
        <f aca="false">SUM(F9:F39)</f>
        <v>2250</v>
      </c>
      <c r="G41" s="17" t="n">
        <f aca="false">SUM(G9:G39)</f>
        <v>2850</v>
      </c>
      <c r="H41" s="17" t="n">
        <f aca="false">SUM(H9:H39)</f>
        <v>8250</v>
      </c>
      <c r="I41" s="17" t="n">
        <f aca="false">SUM(I9:I39)</f>
        <v>15750</v>
      </c>
      <c r="J41" s="17" t="n">
        <f aca="false">SUM(J9:J39)</f>
        <v>2700</v>
      </c>
      <c r="K41" s="14"/>
      <c r="L41" s="14" t="n">
        <f aca="false">SUM(L9:L39)</f>
        <v>44873</v>
      </c>
      <c r="T41" s="9" t="n">
        <f aca="false">SUM(T9:T39)</f>
        <v>12735</v>
      </c>
      <c r="U41" s="9" t="n">
        <f aca="false">SUM(U9:U39)</f>
        <v>16458.75</v>
      </c>
      <c r="V41" s="9" t="n">
        <f aca="false">SUM(V9:V39)</f>
        <v>38775</v>
      </c>
      <c r="W41" s="9" t="n">
        <f aca="false">SUM(W9:W39)</f>
        <v>74025</v>
      </c>
      <c r="Z41" s="13" t="n">
        <f aca="false">SUM(Z9:Z39)</f>
        <v>152539.876305384</v>
      </c>
      <c r="AA41" s="13" t="n">
        <f aca="false">SUM(AA9:AA39)</f>
        <v>44873</v>
      </c>
      <c r="AB41" s="13" t="n">
        <f aca="false">SUM(AB9:AB39)</f>
        <v>107666.876305384</v>
      </c>
      <c r="AC41" s="12"/>
      <c r="AD41" s="12"/>
      <c r="AE41" s="9" t="n">
        <f aca="false">SUM(AE9:AE39)</f>
        <v>262707.178185136</v>
      </c>
      <c r="AF41" s="13"/>
      <c r="AG41" s="9" t="n">
        <f aca="false">SUM(AG9:AG39)</f>
        <v>20958.7592</v>
      </c>
      <c r="AH41" s="13"/>
      <c r="AI41" s="9" t="n">
        <f aca="false">SUM(AI9:AI39)</f>
        <v>425659.687385136</v>
      </c>
    </row>
    <row r="42" customFormat="false" ht="12.75" hidden="false" customHeight="false" outlineLevel="0" collapsed="false">
      <c r="D42" s="18" t="n">
        <f aca="false">F41+G41+H41+I41+J41+L42+AB42</f>
        <v>182250.08</v>
      </c>
      <c r="F42" s="19"/>
      <c r="G42" s="19"/>
      <c r="H42" s="19"/>
      <c r="I42" s="19"/>
      <c r="J42" s="19"/>
      <c r="L42" s="20" t="n">
        <f aca="false">L41*(1-0.0137)</f>
        <v>44258.2399</v>
      </c>
      <c r="T42" s="2"/>
      <c r="U42" s="2"/>
      <c r="V42" s="2"/>
      <c r="W42" s="2"/>
      <c r="AB42" s="20" t="n">
        <f aca="false">AB41*(1-0.0137)</f>
        <v>106191.8401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49"/>
  <sheetViews>
    <sheetView showFormulas="false" showGridLines="true" showRowColHeaders="true" showZeros="true" rightToLeft="false" tabSelected="false" showOutlineSymbols="true" defaultGridColor="true" view="normal" topLeftCell="A17" colorId="64" zoomScale="100" zoomScaleNormal="100" zoomScalePageLayoutView="100" workbookViewId="0">
      <selection pane="topLeft" activeCell="AT49" activeCellId="0" sqref="AT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4.14"/>
    <col collapsed="false" customWidth="true" hidden="false" outlineLevel="0" max="9" min="9" style="0" width="10.41"/>
    <col collapsed="false" customWidth="true" hidden="false" outlineLevel="0" max="10" min="10" style="0" width="4.14"/>
    <col collapsed="false" customWidth="true" hidden="false" outlineLevel="0" max="11" min="11" style="0" width="10.28"/>
    <col collapsed="false" customWidth="true" hidden="false" outlineLevel="0" max="12" min="12" style="0" width="5.85"/>
    <col collapsed="false" customWidth="true" hidden="false" outlineLevel="0" max="13" min="13" style="0" width="4.41"/>
    <col collapsed="false" customWidth="true" hidden="false" outlineLevel="0" max="18" min="18" style="0" width="3.85"/>
    <col collapsed="false" customWidth="true" hidden="false" outlineLevel="0" max="23" min="23" style="0" width="3.42"/>
    <col collapsed="false" customWidth="true" hidden="false" outlineLevel="0" max="24" min="24" style="0" width="11.28"/>
    <col collapsed="false" customWidth="true" hidden="false" outlineLevel="0" max="27" min="27" style="0" width="2.56"/>
    <col collapsed="false" customWidth="true" hidden="false" outlineLevel="0" max="29" min="29" style="0" width="2.7"/>
    <col collapsed="false" customWidth="true" hidden="false" outlineLevel="0" max="31" min="31" style="0" width="2.42"/>
    <col collapsed="false" customWidth="true" hidden="false" outlineLevel="0" max="33" min="33" style="0" width="4.99"/>
    <col collapsed="false" customWidth="true" hidden="false" outlineLevel="0" max="38" min="38" style="0" width="3.56"/>
    <col collapsed="false" customWidth="true" hidden="false" outlineLevel="0" max="39" min="39" style="0" width="11.56"/>
    <col collapsed="false" customWidth="true" hidden="false" outlineLevel="0" max="40" min="40" style="0" width="11.85"/>
  </cols>
  <sheetData>
    <row r="1" customFormat="false" ht="12.75" hidden="false" customHeight="false" outlineLevel="0" collapsed="false">
      <c r="A1" s="0" t="s">
        <v>41</v>
      </c>
    </row>
    <row r="2" customFormat="false" ht="12.75" hidden="false" customHeight="false" outlineLevel="0" collapsed="false">
      <c r="AF2" s="1" t="s">
        <v>42</v>
      </c>
    </row>
    <row r="3" customFormat="false" ht="12.75" hidden="false" customHeight="false" outlineLevel="0" collapsed="false">
      <c r="B3" s="21" t="s">
        <v>43</v>
      </c>
      <c r="C3" s="0" t="s">
        <v>44</v>
      </c>
      <c r="G3" s="21" t="s">
        <v>45</v>
      </c>
      <c r="H3" s="21" t="s">
        <v>45</v>
      </c>
      <c r="I3" s="21" t="s">
        <v>46</v>
      </c>
      <c r="K3" s="21" t="s">
        <v>46</v>
      </c>
      <c r="L3" s="21"/>
      <c r="AF3" s="1"/>
    </row>
    <row r="4" customFormat="false" ht="12.75" hidden="false" customHeight="false" outlineLevel="0" collapsed="false">
      <c r="B4" s="21" t="s">
        <v>47</v>
      </c>
      <c r="C4" s="21"/>
      <c r="E4" s="21" t="s">
        <v>48</v>
      </c>
      <c r="F4" s="21" t="s">
        <v>48</v>
      </c>
      <c r="G4" s="21" t="s">
        <v>48</v>
      </c>
      <c r="H4" s="21" t="s">
        <v>48</v>
      </c>
      <c r="I4" s="21" t="s">
        <v>49</v>
      </c>
      <c r="J4" s="21"/>
      <c r="K4" s="21" t="s">
        <v>49</v>
      </c>
      <c r="L4" s="21"/>
      <c r="N4" s="22" t="s">
        <v>48</v>
      </c>
      <c r="O4" s="22" t="s">
        <v>48</v>
      </c>
      <c r="P4" s="22" t="s">
        <v>48</v>
      </c>
      <c r="Q4" s="22" t="s">
        <v>48</v>
      </c>
      <c r="X4" s="23" t="s">
        <v>50</v>
      </c>
      <c r="Y4" s="23"/>
      <c r="Z4" s="24"/>
      <c r="AA4" s="19"/>
      <c r="AF4" s="1"/>
    </row>
    <row r="5" customFormat="false" ht="12.75" hidden="false" customHeight="false" outlineLevel="0" collapsed="false">
      <c r="E5" s="0" t="s">
        <v>7</v>
      </c>
      <c r="K5" s="19" t="s">
        <v>51</v>
      </c>
      <c r="L5" s="19"/>
      <c r="X5" s="23" t="s">
        <v>52</v>
      </c>
      <c r="Y5" s="23"/>
      <c r="Z5" s="24"/>
      <c r="AA5" s="19"/>
    </row>
    <row r="6" customFormat="false" ht="12.75" hidden="false" customHeight="false" outlineLevel="0" collapsed="false">
      <c r="A6" s="0" t="s">
        <v>8</v>
      </c>
      <c r="B6" s="0" t="s">
        <v>9</v>
      </c>
      <c r="E6" s="0" t="s">
        <v>10</v>
      </c>
      <c r="N6" s="0" t="s">
        <v>11</v>
      </c>
      <c r="S6" s="0" t="s">
        <v>12</v>
      </c>
      <c r="X6" s="2" t="s">
        <v>13</v>
      </c>
      <c r="Y6" s="0" t="s">
        <v>13</v>
      </c>
      <c r="Z6" s="0" t="s">
        <v>14</v>
      </c>
      <c r="AB6" s="0" t="s">
        <v>15</v>
      </c>
      <c r="AD6" s="0" t="s">
        <v>53</v>
      </c>
      <c r="AH6" s="0" t="s">
        <v>12</v>
      </c>
      <c r="AN6" s="21" t="s">
        <v>54</v>
      </c>
      <c r="AO6" s="0" t="s">
        <v>18</v>
      </c>
    </row>
    <row r="7" customFormat="false" ht="12.75" hidden="false" customHeight="false" outlineLevel="0" collapsed="false">
      <c r="E7" s="0" t="s">
        <v>19</v>
      </c>
      <c r="K7" s="0" t="s">
        <v>20</v>
      </c>
      <c r="N7" s="0" t="s">
        <v>21</v>
      </c>
      <c r="S7" s="0" t="s">
        <v>21</v>
      </c>
      <c r="X7" s="2" t="s">
        <v>22</v>
      </c>
      <c r="Y7" s="0" t="s">
        <v>23</v>
      </c>
      <c r="Z7" s="0" t="s">
        <v>23</v>
      </c>
      <c r="AB7" s="0" t="s">
        <v>20</v>
      </c>
      <c r="AF7" s="0" t="s">
        <v>15</v>
      </c>
      <c r="AH7" s="0" t="s">
        <v>21</v>
      </c>
      <c r="AM7" s="0" t="s">
        <v>55</v>
      </c>
      <c r="AN7" s="0" t="s">
        <v>56</v>
      </c>
      <c r="AO7" s="0" t="s">
        <v>25</v>
      </c>
    </row>
    <row r="8" customFormat="false" ht="12.75" hidden="false" customHeight="false" outlineLevel="0" collapsed="false">
      <c r="B8" s="0" t="s">
        <v>22</v>
      </c>
      <c r="C8" s="0" t="s">
        <v>27</v>
      </c>
      <c r="E8" s="2" t="s">
        <v>28</v>
      </c>
      <c r="F8" s="2" t="s">
        <v>29</v>
      </c>
      <c r="G8" s="2" t="s">
        <v>30</v>
      </c>
      <c r="H8" s="2" t="s">
        <v>31</v>
      </c>
      <c r="I8" s="2" t="s">
        <v>32</v>
      </c>
      <c r="K8" s="2" t="s">
        <v>33</v>
      </c>
      <c r="N8" s="2" t="s">
        <v>28</v>
      </c>
      <c r="O8" s="2" t="s">
        <v>29</v>
      </c>
      <c r="P8" s="2" t="s">
        <v>30</v>
      </c>
      <c r="Q8" s="2" t="s">
        <v>31</v>
      </c>
      <c r="S8" s="2" t="s">
        <v>28</v>
      </c>
      <c r="T8" s="2" t="s">
        <v>29</v>
      </c>
      <c r="U8" s="2" t="s">
        <v>30</v>
      </c>
      <c r="V8" s="2" t="s">
        <v>31</v>
      </c>
      <c r="Y8" s="0" t="s">
        <v>34</v>
      </c>
      <c r="Z8" s="0" t="s">
        <v>34</v>
      </c>
      <c r="AB8" s="0" t="s">
        <v>35</v>
      </c>
      <c r="AF8" s="0" t="s">
        <v>20</v>
      </c>
      <c r="AH8" s="2" t="s">
        <v>28</v>
      </c>
      <c r="AI8" s="2" t="s">
        <v>29</v>
      </c>
      <c r="AJ8" s="2" t="s">
        <v>30</v>
      </c>
      <c r="AK8" s="2" t="s">
        <v>31</v>
      </c>
      <c r="AM8" s="2" t="s">
        <v>40</v>
      </c>
      <c r="AN8" s="2" t="s">
        <v>40</v>
      </c>
    </row>
    <row r="9" customFormat="false" ht="12.75" hidden="false" customHeight="false" outlineLevel="0" collapsed="false">
      <c r="A9" s="2" t="s">
        <v>37</v>
      </c>
      <c r="E9" s="2" t="s">
        <v>38</v>
      </c>
      <c r="F9" s="2" t="s">
        <v>38</v>
      </c>
      <c r="G9" s="2" t="s">
        <v>38</v>
      </c>
      <c r="H9" s="2" t="s">
        <v>38</v>
      </c>
      <c r="I9" s="2" t="s">
        <v>39</v>
      </c>
      <c r="K9" s="2" t="s">
        <v>39</v>
      </c>
      <c r="N9" s="2" t="s">
        <v>38</v>
      </c>
      <c r="O9" s="2" t="s">
        <v>38</v>
      </c>
      <c r="P9" s="2" t="s">
        <v>38</v>
      </c>
      <c r="Q9" s="2" t="s">
        <v>38</v>
      </c>
      <c r="S9" s="2" t="s">
        <v>38</v>
      </c>
      <c r="T9" s="2" t="s">
        <v>38</v>
      </c>
      <c r="U9" s="2" t="s">
        <v>38</v>
      </c>
      <c r="V9" s="2" t="s">
        <v>38</v>
      </c>
      <c r="Y9" s="0" t="s">
        <v>39</v>
      </c>
      <c r="Z9" s="0" t="s">
        <v>38</v>
      </c>
      <c r="AH9" s="2"/>
      <c r="AI9" s="2"/>
      <c r="AJ9" s="2"/>
      <c r="AK9" s="2"/>
    </row>
    <row r="10" customFormat="false" ht="12.75" hidden="false" customHeight="false" outlineLevel="0" collapsed="false">
      <c r="B10" s="19"/>
      <c r="C10" s="19"/>
      <c r="I10" s="19"/>
      <c r="K10" s="19"/>
    </row>
    <row r="11" customFormat="false" ht="12.75" hidden="false" customHeight="false" outlineLevel="0" collapsed="false">
      <c r="A11" s="25" t="n">
        <v>37135</v>
      </c>
      <c r="B11" s="4" t="n">
        <v>5358.64544256312</v>
      </c>
      <c r="C11" s="4" t="n">
        <v>5285.232</v>
      </c>
      <c r="E11" s="26" t="n">
        <v>75</v>
      </c>
      <c r="F11" s="26" t="n">
        <v>95</v>
      </c>
      <c r="G11" s="26" t="n">
        <v>275</v>
      </c>
      <c r="H11" s="26" t="n">
        <v>525</v>
      </c>
      <c r="I11" s="26" t="n">
        <v>90</v>
      </c>
      <c r="J11" s="27"/>
      <c r="K11" s="4" t="n">
        <v>1500</v>
      </c>
      <c r="N11" s="28" t="n">
        <v>5.66</v>
      </c>
      <c r="O11" s="28" t="n">
        <v>5.775</v>
      </c>
      <c r="P11" s="28" t="n">
        <v>4.7</v>
      </c>
      <c r="Q11" s="28" t="n">
        <v>4.7</v>
      </c>
      <c r="S11" s="12" t="n">
        <f aca="false">+E11*N11</f>
        <v>424.5</v>
      </c>
      <c r="T11" s="12" t="n">
        <f aca="false">+F11*O11</f>
        <v>548.625</v>
      </c>
      <c r="U11" s="12" t="n">
        <f aca="false">+G11*P11</f>
        <v>1292.5</v>
      </c>
      <c r="V11" s="12" t="n">
        <f aca="false">+H11*Q11</f>
        <v>2467.5</v>
      </c>
      <c r="X11" s="29" t="n">
        <f aca="false">+(C11-SUM(E11:I11))/(1-0.0137)</f>
        <v>4283.92172766907</v>
      </c>
      <c r="Y11" s="29" t="n">
        <f aca="false">+K11</f>
        <v>1500</v>
      </c>
      <c r="Z11" s="29" t="n">
        <f aca="false">+X11-Y11</f>
        <v>2783.92172766907</v>
      </c>
      <c r="AB11" s="30" t="n">
        <v>2.44</v>
      </c>
      <c r="AD11" s="12" t="n">
        <f aca="false">+Z11*AB11</f>
        <v>6792.76901551252</v>
      </c>
      <c r="AF11" s="12" t="n">
        <f aca="false">+AD11</f>
        <v>6792.76901551252</v>
      </c>
      <c r="AH11" s="12" t="n">
        <f aca="false">+S11</f>
        <v>424.5</v>
      </c>
      <c r="AI11" s="12" t="n">
        <f aca="false">+T11</f>
        <v>548.625</v>
      </c>
      <c r="AJ11" s="12" t="n">
        <f aca="false">+U11</f>
        <v>1292.5</v>
      </c>
      <c r="AK11" s="12" t="n">
        <f aca="false">+V11</f>
        <v>2467.5</v>
      </c>
      <c r="AM11" s="13" t="n">
        <f aca="false">+AF11+AH11+AI11+AJ11+AK11</f>
        <v>11525.8940155125</v>
      </c>
      <c r="AN11" s="13" t="n">
        <f aca="false">+C11*0.115</f>
        <v>607.80168</v>
      </c>
      <c r="AO11" s="12" t="n">
        <f aca="false">+AM11+AN11</f>
        <v>12133.6956955125</v>
      </c>
    </row>
    <row r="12" customFormat="false" ht="12.75" hidden="false" customHeight="false" outlineLevel="0" collapsed="false">
      <c r="A12" s="25" t="n">
        <v>37136</v>
      </c>
      <c r="B12" s="4" t="n">
        <v>5206.18878637332</v>
      </c>
      <c r="C12" s="4" t="n">
        <v>5134.864</v>
      </c>
      <c r="E12" s="2" t="n">
        <f aca="false">E11</f>
        <v>75</v>
      </c>
      <c r="F12" s="2" t="n">
        <f aca="false">F11</f>
        <v>95</v>
      </c>
      <c r="G12" s="2" t="n">
        <f aca="false">G11</f>
        <v>275</v>
      </c>
      <c r="H12" s="2" t="n">
        <f aca="false">H11</f>
        <v>525</v>
      </c>
      <c r="I12" s="2" t="n">
        <f aca="false">I11</f>
        <v>90</v>
      </c>
      <c r="J12" s="27"/>
      <c r="K12" s="2" t="n">
        <f aca="false">K11</f>
        <v>1500</v>
      </c>
      <c r="N12" s="15" t="n">
        <f aca="false">N11</f>
        <v>5.66</v>
      </c>
      <c r="O12" s="15" t="n">
        <f aca="false">O11</f>
        <v>5.775</v>
      </c>
      <c r="P12" s="15" t="n">
        <f aca="false">P11</f>
        <v>4.7</v>
      </c>
      <c r="Q12" s="15" t="n">
        <f aca="false">Q11</f>
        <v>4.7</v>
      </c>
      <c r="S12" s="12" t="n">
        <f aca="false">+E12*N12</f>
        <v>424.5</v>
      </c>
      <c r="T12" s="12" t="n">
        <f aca="false">+F12*O12</f>
        <v>548.625</v>
      </c>
      <c r="U12" s="12" t="n">
        <f aca="false">+G12*P12</f>
        <v>1292.5</v>
      </c>
      <c r="V12" s="12" t="n">
        <f aca="false">+H12*Q12</f>
        <v>2467.5</v>
      </c>
      <c r="X12" s="29" t="n">
        <f aca="false">+(C12-SUM(E12:I12))/(1-0.0137)</f>
        <v>4131.46507147927</v>
      </c>
      <c r="Y12" s="29" t="n">
        <f aca="false">+K12</f>
        <v>1500</v>
      </c>
      <c r="Z12" s="29" t="n">
        <f aca="false">+X12-Y12</f>
        <v>2631.46507147927</v>
      </c>
      <c r="AB12" s="0" t="n">
        <f aca="false">AB11</f>
        <v>2.44</v>
      </c>
      <c r="AD12" s="12" t="n">
        <f aca="false">+Z12*AB12</f>
        <v>6420.77477440941</v>
      </c>
      <c r="AF12" s="12" t="n">
        <f aca="false">+AD12</f>
        <v>6420.77477440941</v>
      </c>
      <c r="AH12" s="12" t="n">
        <f aca="false">+S12</f>
        <v>424.5</v>
      </c>
      <c r="AI12" s="12" t="n">
        <f aca="false">+T12</f>
        <v>548.625</v>
      </c>
      <c r="AJ12" s="12" t="n">
        <f aca="false">+U12</f>
        <v>1292.5</v>
      </c>
      <c r="AK12" s="12" t="n">
        <f aca="false">+V12</f>
        <v>2467.5</v>
      </c>
      <c r="AM12" s="13" t="n">
        <f aca="false">+AF12+AH12+AI12+AJ12+AK12</f>
        <v>11153.8997744094</v>
      </c>
      <c r="AN12" s="13" t="n">
        <f aca="false">+C12*0.115</f>
        <v>590.50936</v>
      </c>
      <c r="AO12" s="12" t="n">
        <f aca="false">+AM12+AN12</f>
        <v>11744.4091344094</v>
      </c>
    </row>
    <row r="13" customFormat="false" ht="12.75" hidden="false" customHeight="false" outlineLevel="0" collapsed="false">
      <c r="A13" s="25" t="n">
        <v>37137</v>
      </c>
      <c r="B13" s="4" t="n">
        <v>5545.09581263307</v>
      </c>
      <c r="C13" s="4" t="n">
        <v>5469.128</v>
      </c>
      <c r="E13" s="2" t="n">
        <f aca="false">E12</f>
        <v>75</v>
      </c>
      <c r="F13" s="2" t="n">
        <f aca="false">F12</f>
        <v>95</v>
      </c>
      <c r="G13" s="2" t="n">
        <f aca="false">G12</f>
        <v>275</v>
      </c>
      <c r="H13" s="2" t="n">
        <f aca="false">H12</f>
        <v>525</v>
      </c>
      <c r="I13" s="2" t="n">
        <f aca="false">I12</f>
        <v>90</v>
      </c>
      <c r="K13" s="2" t="n">
        <f aca="false">K12</f>
        <v>1500</v>
      </c>
      <c r="N13" s="15" t="n">
        <f aca="false">N12</f>
        <v>5.66</v>
      </c>
      <c r="O13" s="15" t="n">
        <f aca="false">O12</f>
        <v>5.775</v>
      </c>
      <c r="P13" s="15" t="n">
        <f aca="false">P12</f>
        <v>4.7</v>
      </c>
      <c r="Q13" s="15" t="n">
        <f aca="false">Q12</f>
        <v>4.7</v>
      </c>
      <c r="S13" s="12" t="n">
        <f aca="false">+E13*N13</f>
        <v>424.5</v>
      </c>
      <c r="T13" s="12" t="n">
        <f aca="false">+F13*O13</f>
        <v>548.625</v>
      </c>
      <c r="U13" s="12" t="n">
        <f aca="false">+G13*P13</f>
        <v>1292.5</v>
      </c>
      <c r="V13" s="12" t="n">
        <f aca="false">+H13*Q13</f>
        <v>2467.5</v>
      </c>
      <c r="X13" s="29" t="n">
        <f aca="false">+(C13-SUM(E13:I13))/(1-0.0137)</f>
        <v>4470.37209773903</v>
      </c>
      <c r="Y13" s="29" t="n">
        <f aca="false">+K13</f>
        <v>1500</v>
      </c>
      <c r="Z13" s="29" t="n">
        <f aca="false">+X13-Y13</f>
        <v>2970.37209773903</v>
      </c>
      <c r="AB13" s="0" t="n">
        <f aca="false">AB12</f>
        <v>2.44</v>
      </c>
      <c r="AD13" s="12" t="n">
        <f aca="false">+Z13*AB13</f>
        <v>7247.70791848322</v>
      </c>
      <c r="AF13" s="12" t="n">
        <f aca="false">+AD13</f>
        <v>7247.70791848322</v>
      </c>
      <c r="AH13" s="12" t="n">
        <f aca="false">+S13</f>
        <v>424.5</v>
      </c>
      <c r="AI13" s="12" t="n">
        <f aca="false">+T13</f>
        <v>548.625</v>
      </c>
      <c r="AJ13" s="12" t="n">
        <f aca="false">+U13</f>
        <v>1292.5</v>
      </c>
      <c r="AK13" s="12" t="n">
        <f aca="false">+V13</f>
        <v>2467.5</v>
      </c>
      <c r="AM13" s="13" t="n">
        <f aca="false">+AF13+AH13+AI13+AJ13+AK13</f>
        <v>11980.8329184832</v>
      </c>
      <c r="AN13" s="13" t="n">
        <f aca="false">+C13*0.115</f>
        <v>628.94972</v>
      </c>
      <c r="AO13" s="12" t="n">
        <f aca="false">+AM13+AN13</f>
        <v>12609.7826384832</v>
      </c>
    </row>
    <row r="14" customFormat="false" ht="12.75" hidden="false" customHeight="false" outlineLevel="0" collapsed="false">
      <c r="A14" s="25" t="n">
        <v>37138</v>
      </c>
      <c r="B14" s="4" t="n">
        <v>5710.94393186657</v>
      </c>
      <c r="C14" s="4" t="n">
        <v>5632.704</v>
      </c>
      <c r="E14" s="2" t="n">
        <f aca="false">E13</f>
        <v>75</v>
      </c>
      <c r="F14" s="2" t="n">
        <f aca="false">F13</f>
        <v>95</v>
      </c>
      <c r="G14" s="2" t="n">
        <f aca="false">G13</f>
        <v>275</v>
      </c>
      <c r="H14" s="2" t="n">
        <f aca="false">H13</f>
        <v>525</v>
      </c>
      <c r="I14" s="2" t="n">
        <f aca="false">I13</f>
        <v>90</v>
      </c>
      <c r="K14" s="2" t="n">
        <f aca="false">K13</f>
        <v>1500</v>
      </c>
      <c r="N14" s="15" t="n">
        <f aca="false">N13</f>
        <v>5.66</v>
      </c>
      <c r="O14" s="15" t="n">
        <f aca="false">O13</f>
        <v>5.775</v>
      </c>
      <c r="P14" s="15" t="n">
        <f aca="false">P13</f>
        <v>4.7</v>
      </c>
      <c r="Q14" s="15" t="n">
        <f aca="false">Q13</f>
        <v>4.7</v>
      </c>
      <c r="S14" s="12" t="n">
        <f aca="false">+E14*N14</f>
        <v>424.5</v>
      </c>
      <c r="T14" s="12" t="n">
        <f aca="false">+F14*O14</f>
        <v>548.625</v>
      </c>
      <c r="U14" s="12" t="n">
        <f aca="false">+G14*P14</f>
        <v>1292.5</v>
      </c>
      <c r="V14" s="12" t="n">
        <f aca="false">+H14*Q14</f>
        <v>2467.5</v>
      </c>
      <c r="X14" s="29" t="n">
        <f aca="false">+(C14-SUM(E14:I14))/(1-0.0137)</f>
        <v>4636.22021697252</v>
      </c>
      <c r="Y14" s="29" t="n">
        <f aca="false">+K14</f>
        <v>1500</v>
      </c>
      <c r="Z14" s="29" t="n">
        <f aca="false">+X14-Y14</f>
        <v>3136.22021697252</v>
      </c>
      <c r="AB14" s="0" t="n">
        <f aca="false">AB13</f>
        <v>2.44</v>
      </c>
      <c r="AD14" s="12" t="n">
        <f aca="false">+Z14*AB14</f>
        <v>7652.37732941296</v>
      </c>
      <c r="AF14" s="12" t="n">
        <f aca="false">+AD14</f>
        <v>7652.37732941296</v>
      </c>
      <c r="AH14" s="12" t="n">
        <f aca="false">+S14</f>
        <v>424.5</v>
      </c>
      <c r="AI14" s="12" t="n">
        <f aca="false">+T14</f>
        <v>548.625</v>
      </c>
      <c r="AJ14" s="12" t="n">
        <f aca="false">+U14</f>
        <v>1292.5</v>
      </c>
      <c r="AK14" s="12" t="n">
        <f aca="false">+V14</f>
        <v>2467.5</v>
      </c>
      <c r="AM14" s="13" t="n">
        <f aca="false">+AF14+AH14+AI14+AJ14+AK14</f>
        <v>12385.502329413</v>
      </c>
      <c r="AN14" s="13" t="n">
        <f aca="false">+C14*0.115</f>
        <v>647.76096</v>
      </c>
      <c r="AO14" s="12" t="n">
        <f aca="false">+AM14+AN14</f>
        <v>13033.263289413</v>
      </c>
    </row>
    <row r="15" customFormat="false" ht="12.75" hidden="false" customHeight="false" outlineLevel="0" collapsed="false">
      <c r="A15" s="25" t="n">
        <v>37139</v>
      </c>
      <c r="B15" s="4" t="n">
        <v>5959.20105444591</v>
      </c>
      <c r="C15" s="4" t="n">
        <v>5877.56</v>
      </c>
      <c r="E15" s="2" t="n">
        <f aca="false">E14</f>
        <v>75</v>
      </c>
      <c r="F15" s="2" t="n">
        <f aca="false">F14</f>
        <v>95</v>
      </c>
      <c r="G15" s="2" t="n">
        <f aca="false">G14</f>
        <v>275</v>
      </c>
      <c r="H15" s="2" t="n">
        <f aca="false">H14</f>
        <v>525</v>
      </c>
      <c r="I15" s="2" t="n">
        <f aca="false">I14</f>
        <v>90</v>
      </c>
      <c r="K15" s="2" t="n">
        <f aca="false">K14</f>
        <v>1500</v>
      </c>
      <c r="N15" s="15" t="n">
        <f aca="false">N14</f>
        <v>5.66</v>
      </c>
      <c r="O15" s="15" t="n">
        <f aca="false">O14</f>
        <v>5.775</v>
      </c>
      <c r="P15" s="15" t="n">
        <f aca="false">P14</f>
        <v>4.7</v>
      </c>
      <c r="Q15" s="15" t="n">
        <f aca="false">Q14</f>
        <v>4.7</v>
      </c>
      <c r="S15" s="12" t="n">
        <f aca="false">+E15*N15</f>
        <v>424.5</v>
      </c>
      <c r="T15" s="12" t="n">
        <f aca="false">+F15*O15</f>
        <v>548.625</v>
      </c>
      <c r="U15" s="12" t="n">
        <f aca="false">+G15*P15</f>
        <v>1292.5</v>
      </c>
      <c r="V15" s="12" t="n">
        <f aca="false">+H15*Q15</f>
        <v>2467.5</v>
      </c>
      <c r="X15" s="29" t="n">
        <f aca="false">+(C15-SUM(E15:I15))/(1-0.0137)</f>
        <v>4884.47733955186</v>
      </c>
      <c r="Y15" s="29" t="n">
        <f aca="false">+K15</f>
        <v>1500</v>
      </c>
      <c r="Z15" s="29" t="n">
        <f aca="false">+X15-Y15</f>
        <v>3384.47733955186</v>
      </c>
      <c r="AB15" s="0" t="n">
        <f aca="false">AB14</f>
        <v>2.44</v>
      </c>
      <c r="AD15" s="12" t="n">
        <f aca="false">+Z15*AB15</f>
        <v>8258.12470850654</v>
      </c>
      <c r="AF15" s="12" t="n">
        <f aca="false">+AD15</f>
        <v>8258.12470850654</v>
      </c>
      <c r="AH15" s="12" t="n">
        <f aca="false">+S15</f>
        <v>424.5</v>
      </c>
      <c r="AI15" s="12" t="n">
        <f aca="false">+T15</f>
        <v>548.625</v>
      </c>
      <c r="AJ15" s="12" t="n">
        <f aca="false">+U15</f>
        <v>1292.5</v>
      </c>
      <c r="AK15" s="12" t="n">
        <f aca="false">+V15</f>
        <v>2467.5</v>
      </c>
      <c r="AM15" s="13" t="n">
        <f aca="false">+AF15+AH15+AI15+AJ15+AK15</f>
        <v>12991.2497085065</v>
      </c>
      <c r="AN15" s="13" t="n">
        <f aca="false">+C15*0.115</f>
        <v>675.9194</v>
      </c>
      <c r="AO15" s="12" t="n">
        <f aca="false">+AM15+AN15</f>
        <v>13667.1691085065</v>
      </c>
    </row>
    <row r="16" customFormat="false" ht="12.75" hidden="false" customHeight="false" outlineLevel="0" collapsed="false">
      <c r="A16" s="25" t="n">
        <v>37140</v>
      </c>
      <c r="B16" s="4" t="n">
        <v>6171.40423806144</v>
      </c>
      <c r="C16" s="4" t="n">
        <v>6086.856</v>
      </c>
      <c r="E16" s="2" t="n">
        <f aca="false">E15</f>
        <v>75</v>
      </c>
      <c r="F16" s="2" t="n">
        <f aca="false">F15</f>
        <v>95</v>
      </c>
      <c r="G16" s="2" t="n">
        <f aca="false">G15</f>
        <v>275</v>
      </c>
      <c r="H16" s="2" t="n">
        <f aca="false">H15</f>
        <v>525</v>
      </c>
      <c r="I16" s="2" t="n">
        <f aca="false">I15</f>
        <v>90</v>
      </c>
      <c r="K16" s="2" t="n">
        <f aca="false">K15</f>
        <v>1500</v>
      </c>
      <c r="N16" s="15" t="n">
        <f aca="false">N15</f>
        <v>5.66</v>
      </c>
      <c r="O16" s="15" t="n">
        <f aca="false">O15</f>
        <v>5.775</v>
      </c>
      <c r="P16" s="15" t="n">
        <f aca="false">P15</f>
        <v>4.7</v>
      </c>
      <c r="Q16" s="15" t="n">
        <f aca="false">Q15</f>
        <v>4.7</v>
      </c>
      <c r="S16" s="12" t="n">
        <f aca="false">+E16*N16</f>
        <v>424.5</v>
      </c>
      <c r="T16" s="12" t="n">
        <f aca="false">+F16*O16</f>
        <v>548.625</v>
      </c>
      <c r="U16" s="12" t="n">
        <f aca="false">+G16*P16</f>
        <v>1292.5</v>
      </c>
      <c r="V16" s="12" t="n">
        <f aca="false">+H16*Q16</f>
        <v>2467.5</v>
      </c>
      <c r="X16" s="29" t="n">
        <f aca="false">+(C16-SUM(E16:I16))/(1-0.0137)</f>
        <v>5096.68052316739</v>
      </c>
      <c r="Y16" s="29" t="n">
        <f aca="false">+K16</f>
        <v>1500</v>
      </c>
      <c r="Z16" s="29" t="n">
        <f aca="false">+X16-Y16</f>
        <v>3596.68052316739</v>
      </c>
      <c r="AB16" s="0" t="n">
        <f aca="false">AB15</f>
        <v>2.44</v>
      </c>
      <c r="AD16" s="12" t="n">
        <f aca="false">+Z16*AB16</f>
        <v>8775.90047652844</v>
      </c>
      <c r="AF16" s="12" t="n">
        <f aca="false">+AD16</f>
        <v>8775.90047652844</v>
      </c>
      <c r="AH16" s="12" t="n">
        <f aca="false">+S16</f>
        <v>424.5</v>
      </c>
      <c r="AI16" s="12" t="n">
        <f aca="false">+T16</f>
        <v>548.625</v>
      </c>
      <c r="AJ16" s="12" t="n">
        <f aca="false">+U16</f>
        <v>1292.5</v>
      </c>
      <c r="AK16" s="12" t="n">
        <f aca="false">+V16</f>
        <v>2467.5</v>
      </c>
      <c r="AM16" s="13" t="n">
        <f aca="false">+AF16+AH16+AI16+AJ16+AK16</f>
        <v>13509.0254765284</v>
      </c>
      <c r="AN16" s="13" t="n">
        <f aca="false">+C16*0.115</f>
        <v>699.98844</v>
      </c>
      <c r="AO16" s="12" t="n">
        <f aca="false">+AM16+AN16</f>
        <v>14209.0139165284</v>
      </c>
    </row>
    <row r="17" customFormat="false" ht="12.75" hidden="false" customHeight="false" outlineLevel="0" collapsed="false">
      <c r="A17" s="25" t="n">
        <v>37141</v>
      </c>
      <c r="B17" s="4" t="n">
        <v>6028.21859474805</v>
      </c>
      <c r="C17" s="4" t="n">
        <v>5945.632</v>
      </c>
      <c r="E17" s="2" t="n">
        <f aca="false">E16</f>
        <v>75</v>
      </c>
      <c r="F17" s="2" t="n">
        <f aca="false">F16</f>
        <v>95</v>
      </c>
      <c r="G17" s="2" t="n">
        <f aca="false">G16</f>
        <v>275</v>
      </c>
      <c r="H17" s="2" t="n">
        <f aca="false">H16</f>
        <v>525</v>
      </c>
      <c r="I17" s="2" t="n">
        <f aca="false">I16</f>
        <v>90</v>
      </c>
      <c r="K17" s="2" t="n">
        <f aca="false">K16</f>
        <v>1500</v>
      </c>
      <c r="N17" s="15" t="n">
        <f aca="false">N16</f>
        <v>5.66</v>
      </c>
      <c r="O17" s="15" t="n">
        <f aca="false">O16</f>
        <v>5.775</v>
      </c>
      <c r="P17" s="15" t="n">
        <f aca="false">P16</f>
        <v>4.7</v>
      </c>
      <c r="Q17" s="15" t="n">
        <f aca="false">Q16</f>
        <v>4.7</v>
      </c>
      <c r="S17" s="12" t="n">
        <f aca="false">+E17*N17</f>
        <v>424.5</v>
      </c>
      <c r="T17" s="12" t="n">
        <f aca="false">+F17*O17</f>
        <v>548.625</v>
      </c>
      <c r="U17" s="12" t="n">
        <f aca="false">+G17*P17</f>
        <v>1292.5</v>
      </c>
      <c r="V17" s="12" t="n">
        <f aca="false">+H17*Q17</f>
        <v>2467.5</v>
      </c>
      <c r="X17" s="29" t="n">
        <f aca="false">+(C17-SUM(E17:I17))/(1-0.0137)</f>
        <v>4953.494879854</v>
      </c>
      <c r="Y17" s="29" t="n">
        <f aca="false">+K17</f>
        <v>1500</v>
      </c>
      <c r="Z17" s="29" t="n">
        <f aca="false">+X17-Y17</f>
        <v>3453.494879854</v>
      </c>
      <c r="AB17" s="0" t="n">
        <f aca="false">AB16</f>
        <v>2.44</v>
      </c>
      <c r="AD17" s="12" t="n">
        <f aca="false">+Z17*AB17</f>
        <v>8426.52750684376</v>
      </c>
      <c r="AF17" s="12" t="n">
        <f aca="false">+AD17</f>
        <v>8426.52750684376</v>
      </c>
      <c r="AH17" s="12" t="n">
        <f aca="false">+S17</f>
        <v>424.5</v>
      </c>
      <c r="AI17" s="12" t="n">
        <f aca="false">+T17</f>
        <v>548.625</v>
      </c>
      <c r="AJ17" s="12" t="n">
        <f aca="false">+U17</f>
        <v>1292.5</v>
      </c>
      <c r="AK17" s="12" t="n">
        <f aca="false">+V17</f>
        <v>2467.5</v>
      </c>
      <c r="AM17" s="13" t="n">
        <f aca="false">+AF17+AH17+AI17+AJ17+AK17</f>
        <v>13159.6525068438</v>
      </c>
      <c r="AN17" s="13" t="n">
        <f aca="false">+C17*0.115</f>
        <v>683.74768</v>
      </c>
      <c r="AO17" s="12" t="n">
        <f aca="false">+AM17+AN17</f>
        <v>13843.4001868438</v>
      </c>
    </row>
    <row r="18" customFormat="false" ht="12.75" hidden="false" customHeight="false" outlineLevel="0" collapsed="false">
      <c r="A18" s="25" t="n">
        <v>37142</v>
      </c>
      <c r="B18" s="4" t="n">
        <v>5611.02301530974</v>
      </c>
      <c r="C18" s="4" t="n">
        <v>5534.152</v>
      </c>
      <c r="E18" s="2" t="n">
        <f aca="false">E17</f>
        <v>75</v>
      </c>
      <c r="F18" s="2" t="n">
        <f aca="false">F17</f>
        <v>95</v>
      </c>
      <c r="G18" s="2" t="n">
        <f aca="false">G17</f>
        <v>275</v>
      </c>
      <c r="H18" s="2" t="n">
        <f aca="false">H17</f>
        <v>525</v>
      </c>
      <c r="I18" s="2" t="n">
        <f aca="false">I17</f>
        <v>90</v>
      </c>
      <c r="K18" s="2" t="n">
        <f aca="false">K17</f>
        <v>1500</v>
      </c>
      <c r="N18" s="15" t="n">
        <f aca="false">N17</f>
        <v>5.66</v>
      </c>
      <c r="O18" s="15" t="n">
        <f aca="false">O17</f>
        <v>5.775</v>
      </c>
      <c r="P18" s="15" t="n">
        <f aca="false">P17</f>
        <v>4.7</v>
      </c>
      <c r="Q18" s="15" t="n">
        <f aca="false">Q17</f>
        <v>4.7</v>
      </c>
      <c r="S18" s="12" t="n">
        <f aca="false">+E18*N18</f>
        <v>424.5</v>
      </c>
      <c r="T18" s="12" t="n">
        <f aca="false">+F18*O18</f>
        <v>548.625</v>
      </c>
      <c r="U18" s="12" t="n">
        <f aca="false">+G18*P18</f>
        <v>1292.5</v>
      </c>
      <c r="V18" s="12" t="n">
        <f aca="false">+H18*Q18</f>
        <v>2467.5</v>
      </c>
      <c r="X18" s="29" t="n">
        <f aca="false">+(C18-SUM(E18:I18))/(1-0.0137)</f>
        <v>4536.2993004157</v>
      </c>
      <c r="Y18" s="29" t="n">
        <f aca="false">+K18</f>
        <v>1500</v>
      </c>
      <c r="Z18" s="29" t="n">
        <f aca="false">+X18-Y18</f>
        <v>3036.2993004157</v>
      </c>
      <c r="AB18" s="0" t="n">
        <f aca="false">AB17</f>
        <v>2.44</v>
      </c>
      <c r="AD18" s="12" t="n">
        <f aca="false">+Z18*AB18</f>
        <v>7408.5702930143</v>
      </c>
      <c r="AF18" s="12" t="n">
        <f aca="false">+AD18</f>
        <v>7408.5702930143</v>
      </c>
      <c r="AH18" s="12" t="n">
        <f aca="false">+S18</f>
        <v>424.5</v>
      </c>
      <c r="AI18" s="12" t="n">
        <f aca="false">+T18</f>
        <v>548.625</v>
      </c>
      <c r="AJ18" s="12" t="n">
        <f aca="false">+U18</f>
        <v>1292.5</v>
      </c>
      <c r="AK18" s="12" t="n">
        <f aca="false">+V18</f>
        <v>2467.5</v>
      </c>
      <c r="AM18" s="13" t="n">
        <f aca="false">+AF18+AH18+AI18+AJ18+AK18</f>
        <v>12141.6952930143</v>
      </c>
      <c r="AN18" s="13" t="n">
        <f aca="false">+C18*0.115</f>
        <v>636.42748</v>
      </c>
      <c r="AO18" s="12" t="n">
        <f aca="false">+AM18+AN18</f>
        <v>12778.1227730143</v>
      </c>
    </row>
    <row r="19" customFormat="false" ht="12.75" hidden="false" customHeight="false" outlineLevel="0" collapsed="false">
      <c r="A19" s="25" t="n">
        <v>37143</v>
      </c>
      <c r="B19" s="4" t="n">
        <v>5784.081922336</v>
      </c>
      <c r="C19" s="4" t="n">
        <v>5704.84</v>
      </c>
      <c r="E19" s="2" t="n">
        <f aca="false">E18</f>
        <v>75</v>
      </c>
      <c r="F19" s="2" t="n">
        <f aca="false">F18</f>
        <v>95</v>
      </c>
      <c r="G19" s="2" t="n">
        <f aca="false">G18</f>
        <v>275</v>
      </c>
      <c r="H19" s="2" t="n">
        <f aca="false">H18</f>
        <v>525</v>
      </c>
      <c r="I19" s="2" t="n">
        <f aca="false">I18</f>
        <v>90</v>
      </c>
      <c r="K19" s="2" t="n">
        <f aca="false">K18</f>
        <v>1500</v>
      </c>
      <c r="N19" s="15" t="n">
        <f aca="false">N18</f>
        <v>5.66</v>
      </c>
      <c r="O19" s="15" t="n">
        <f aca="false">O18</f>
        <v>5.775</v>
      </c>
      <c r="P19" s="15" t="n">
        <f aca="false">P18</f>
        <v>4.7</v>
      </c>
      <c r="Q19" s="15" t="n">
        <f aca="false">Q18</f>
        <v>4.7</v>
      </c>
      <c r="S19" s="12" t="n">
        <f aca="false">+E19*N19</f>
        <v>424.5</v>
      </c>
      <c r="T19" s="12" t="n">
        <f aca="false">+F19*O19</f>
        <v>548.625</v>
      </c>
      <c r="U19" s="12" t="n">
        <f aca="false">+G19*P19</f>
        <v>1292.5</v>
      </c>
      <c r="V19" s="12" t="n">
        <f aca="false">+H19*Q19</f>
        <v>2467.5</v>
      </c>
      <c r="X19" s="29" t="n">
        <f aca="false">+(C19-SUM(E19:I19))/(1-0.0137)</f>
        <v>4709.35820744196</v>
      </c>
      <c r="Y19" s="29" t="n">
        <f aca="false">+K19</f>
        <v>1500</v>
      </c>
      <c r="Z19" s="29" t="n">
        <f aca="false">+X19-Y19</f>
        <v>3209.35820744196</v>
      </c>
      <c r="AB19" s="0" t="n">
        <f aca="false">AB18</f>
        <v>2.44</v>
      </c>
      <c r="AD19" s="12" t="n">
        <f aca="false">+Z19*AB19</f>
        <v>7830.83402615837</v>
      </c>
      <c r="AF19" s="12" t="n">
        <f aca="false">+AD19</f>
        <v>7830.83402615837</v>
      </c>
      <c r="AH19" s="12" t="n">
        <f aca="false">+S19</f>
        <v>424.5</v>
      </c>
      <c r="AI19" s="12" t="n">
        <f aca="false">+T19</f>
        <v>548.625</v>
      </c>
      <c r="AJ19" s="12" t="n">
        <f aca="false">+U19</f>
        <v>1292.5</v>
      </c>
      <c r="AK19" s="12" t="n">
        <f aca="false">+V19</f>
        <v>2467.5</v>
      </c>
      <c r="AM19" s="13" t="n">
        <f aca="false">+AF19+AH19+AI19+AJ19+AK19</f>
        <v>12563.9590261584</v>
      </c>
      <c r="AN19" s="13" t="n">
        <f aca="false">+C19*0.115</f>
        <v>656.0566</v>
      </c>
      <c r="AO19" s="12" t="n">
        <f aca="false">+AM19+AN19</f>
        <v>13220.0156261584</v>
      </c>
    </row>
    <row r="20" customFormat="false" ht="12.75" hidden="false" customHeight="false" outlineLevel="0" collapsed="false">
      <c r="A20" s="25" t="n">
        <v>37144</v>
      </c>
      <c r="B20" s="4" t="n">
        <v>6121.95883605394</v>
      </c>
      <c r="C20" s="4" t="n">
        <v>6038.088</v>
      </c>
      <c r="E20" s="2" t="n">
        <f aca="false">E19</f>
        <v>75</v>
      </c>
      <c r="F20" s="2" t="n">
        <f aca="false">F19</f>
        <v>95</v>
      </c>
      <c r="G20" s="2" t="n">
        <f aca="false">G19</f>
        <v>275</v>
      </c>
      <c r="H20" s="2" t="n">
        <f aca="false">H19</f>
        <v>525</v>
      </c>
      <c r="I20" s="2" t="n">
        <f aca="false">I19</f>
        <v>90</v>
      </c>
      <c r="K20" s="2" t="n">
        <f aca="false">K19</f>
        <v>1500</v>
      </c>
      <c r="N20" s="15" t="n">
        <f aca="false">N19</f>
        <v>5.66</v>
      </c>
      <c r="O20" s="15" t="n">
        <f aca="false">O19</f>
        <v>5.775</v>
      </c>
      <c r="P20" s="15" t="n">
        <f aca="false">P19</f>
        <v>4.7</v>
      </c>
      <c r="Q20" s="15" t="n">
        <f aca="false">Q19</f>
        <v>4.7</v>
      </c>
      <c r="S20" s="12" t="n">
        <f aca="false">+E20*N20</f>
        <v>424.5</v>
      </c>
      <c r="T20" s="12" t="n">
        <f aca="false">+F20*O20</f>
        <v>548.625</v>
      </c>
      <c r="U20" s="12" t="n">
        <f aca="false">+G20*P20</f>
        <v>1292.5</v>
      </c>
      <c r="V20" s="12" t="n">
        <f aca="false">+H20*Q20</f>
        <v>2467.5</v>
      </c>
      <c r="X20" s="29" t="n">
        <f aca="false">+(C20-SUM(E20:I20))/(1-0.0137)</f>
        <v>5047.23512115989</v>
      </c>
      <c r="Y20" s="29" t="n">
        <f aca="false">+K20</f>
        <v>1500</v>
      </c>
      <c r="Z20" s="29" t="n">
        <f aca="false">+X20-Y20</f>
        <v>3547.23512115989</v>
      </c>
      <c r="AB20" s="0" t="n">
        <f aca="false">AB19</f>
        <v>2.44</v>
      </c>
      <c r="AD20" s="12" t="n">
        <f aca="false">+Z20*AB20</f>
        <v>8655.25369563013</v>
      </c>
      <c r="AF20" s="12" t="n">
        <f aca="false">+AD20</f>
        <v>8655.25369563013</v>
      </c>
      <c r="AH20" s="12" t="n">
        <f aca="false">+S20</f>
        <v>424.5</v>
      </c>
      <c r="AI20" s="12" t="n">
        <f aca="false">+T20</f>
        <v>548.625</v>
      </c>
      <c r="AJ20" s="12" t="n">
        <f aca="false">+U20</f>
        <v>1292.5</v>
      </c>
      <c r="AK20" s="12" t="n">
        <f aca="false">+V20</f>
        <v>2467.5</v>
      </c>
      <c r="AM20" s="13" t="n">
        <f aca="false">+AF20+AH20+AI20+AJ20+AK20</f>
        <v>13388.3786956301</v>
      </c>
      <c r="AN20" s="13" t="n">
        <f aca="false">+C20*0.115</f>
        <v>694.38012</v>
      </c>
      <c r="AO20" s="12" t="n">
        <f aca="false">+AM20+AN20</f>
        <v>14082.7588156301</v>
      </c>
    </row>
    <row r="21" customFormat="false" ht="12.75" hidden="false" customHeight="false" outlineLevel="0" collapsed="false">
      <c r="A21" s="25" t="n">
        <v>37145</v>
      </c>
      <c r="B21" s="4" t="n">
        <v>5955.08060427862</v>
      </c>
      <c r="C21" s="4" t="n">
        <v>5873.496</v>
      </c>
      <c r="E21" s="2" t="n">
        <f aca="false">E20</f>
        <v>75</v>
      </c>
      <c r="F21" s="2" t="n">
        <f aca="false">F20</f>
        <v>95</v>
      </c>
      <c r="G21" s="2" t="n">
        <f aca="false">G20</f>
        <v>275</v>
      </c>
      <c r="H21" s="2" t="n">
        <f aca="false">H20</f>
        <v>525</v>
      </c>
      <c r="I21" s="2" t="n">
        <f aca="false">I20</f>
        <v>90</v>
      </c>
      <c r="K21" s="2" t="n">
        <f aca="false">K20</f>
        <v>1500</v>
      </c>
      <c r="N21" s="15" t="n">
        <f aca="false">N20</f>
        <v>5.66</v>
      </c>
      <c r="O21" s="15" t="n">
        <f aca="false">O20</f>
        <v>5.775</v>
      </c>
      <c r="P21" s="15" t="n">
        <f aca="false">P20</f>
        <v>4.7</v>
      </c>
      <c r="Q21" s="15" t="n">
        <f aca="false">Q20</f>
        <v>4.7</v>
      </c>
      <c r="S21" s="12" t="n">
        <f aca="false">+E21*N21</f>
        <v>424.5</v>
      </c>
      <c r="T21" s="12" t="n">
        <f aca="false">+F21*O21</f>
        <v>548.625</v>
      </c>
      <c r="U21" s="12" t="n">
        <f aca="false">+G21*P21</f>
        <v>1292.5</v>
      </c>
      <c r="V21" s="12" t="n">
        <f aca="false">+H21*Q21</f>
        <v>2467.5</v>
      </c>
      <c r="X21" s="29" t="n">
        <f aca="false">+(C21-SUM(E21:I21))/(1-0.0137)</f>
        <v>4880.35688938457</v>
      </c>
      <c r="Y21" s="29" t="n">
        <f aca="false">+K21</f>
        <v>1500</v>
      </c>
      <c r="Z21" s="29" t="n">
        <f aca="false">+X21-Y21</f>
        <v>3380.35688938457</v>
      </c>
      <c r="AB21" s="0" t="n">
        <f aca="false">AB20</f>
        <v>2.44</v>
      </c>
      <c r="AD21" s="12" t="n">
        <f aca="false">+Z21*AB21</f>
        <v>8248.07081009835</v>
      </c>
      <c r="AF21" s="12" t="n">
        <f aca="false">+AD21</f>
        <v>8248.07081009835</v>
      </c>
      <c r="AH21" s="12" t="n">
        <f aca="false">+S21</f>
        <v>424.5</v>
      </c>
      <c r="AI21" s="12" t="n">
        <f aca="false">+T21</f>
        <v>548.625</v>
      </c>
      <c r="AJ21" s="12" t="n">
        <f aca="false">+U21</f>
        <v>1292.5</v>
      </c>
      <c r="AK21" s="12" t="n">
        <f aca="false">+V21</f>
        <v>2467.5</v>
      </c>
      <c r="AM21" s="13" t="n">
        <f aca="false">+AF21+AH21+AI21+AJ21+AK21</f>
        <v>12981.1958100983</v>
      </c>
      <c r="AN21" s="13" t="n">
        <f aca="false">+C21*0.115</f>
        <v>675.45204</v>
      </c>
      <c r="AO21" s="12" t="n">
        <f aca="false">+AM21+AN21</f>
        <v>13656.6478500983</v>
      </c>
    </row>
    <row r="22" customFormat="false" ht="12.75" hidden="false" customHeight="false" outlineLevel="0" collapsed="false">
      <c r="A22" s="25" t="n">
        <v>37146</v>
      </c>
      <c r="B22" s="4" t="n">
        <v>6491.76923856839</v>
      </c>
      <c r="C22" s="4" t="n">
        <v>6402.832</v>
      </c>
      <c r="E22" s="2" t="n">
        <f aca="false">E21</f>
        <v>75</v>
      </c>
      <c r="F22" s="2" t="n">
        <f aca="false">F21</f>
        <v>95</v>
      </c>
      <c r="G22" s="2" t="n">
        <f aca="false">G21</f>
        <v>275</v>
      </c>
      <c r="H22" s="2" t="n">
        <f aca="false">H21</f>
        <v>525</v>
      </c>
      <c r="I22" s="2" t="n">
        <f aca="false">I21</f>
        <v>90</v>
      </c>
      <c r="K22" s="2" t="n">
        <f aca="false">K21</f>
        <v>1500</v>
      </c>
      <c r="N22" s="15" t="n">
        <f aca="false">N21</f>
        <v>5.66</v>
      </c>
      <c r="O22" s="15" t="n">
        <f aca="false">O21</f>
        <v>5.775</v>
      </c>
      <c r="P22" s="15" t="n">
        <f aca="false">P21</f>
        <v>4.7</v>
      </c>
      <c r="Q22" s="15" t="n">
        <f aca="false">Q21</f>
        <v>4.7</v>
      </c>
      <c r="S22" s="12" t="n">
        <f aca="false">+E22*N22</f>
        <v>424.5</v>
      </c>
      <c r="T22" s="12" t="n">
        <f aca="false">+F22*O22</f>
        <v>548.625</v>
      </c>
      <c r="U22" s="12" t="n">
        <f aca="false">+G22*P22</f>
        <v>1292.5</v>
      </c>
      <c r="V22" s="12" t="n">
        <f aca="false">+H22*Q22</f>
        <v>2467.5</v>
      </c>
      <c r="X22" s="29" t="n">
        <f aca="false">+(C22-SUM(E22:I22))/(1-0.0137)</f>
        <v>5417.04552367434</v>
      </c>
      <c r="Y22" s="29" t="n">
        <f aca="false">+K22</f>
        <v>1500</v>
      </c>
      <c r="Z22" s="29" t="n">
        <f aca="false">+X22-Y22</f>
        <v>3917.04552367434</v>
      </c>
      <c r="AB22" s="0" t="n">
        <f aca="false">AB21</f>
        <v>2.44</v>
      </c>
      <c r="AD22" s="12" t="n">
        <f aca="false">+Z22*AB22</f>
        <v>9557.59107776539</v>
      </c>
      <c r="AF22" s="12" t="n">
        <f aca="false">+AD22</f>
        <v>9557.59107776539</v>
      </c>
      <c r="AH22" s="12" t="n">
        <f aca="false">+S22</f>
        <v>424.5</v>
      </c>
      <c r="AI22" s="12" t="n">
        <f aca="false">+T22</f>
        <v>548.625</v>
      </c>
      <c r="AJ22" s="12" t="n">
        <f aca="false">+U22</f>
        <v>1292.5</v>
      </c>
      <c r="AK22" s="12" t="n">
        <f aca="false">+V22</f>
        <v>2467.5</v>
      </c>
      <c r="AM22" s="13" t="n">
        <f aca="false">+AF22+AH22+AI22+AJ22+AK22</f>
        <v>14290.7160777654</v>
      </c>
      <c r="AN22" s="13" t="n">
        <f aca="false">+C22*0.115</f>
        <v>736.32568</v>
      </c>
      <c r="AO22" s="12" t="n">
        <f aca="false">+AM22+AN22</f>
        <v>15027.0417577654</v>
      </c>
    </row>
    <row r="23" customFormat="false" ht="12.75" hidden="false" customHeight="false" outlineLevel="0" collapsed="false">
      <c r="A23" s="25" t="n">
        <v>37147</v>
      </c>
      <c r="B23" s="4" t="n">
        <v>6357.8546081314</v>
      </c>
      <c r="C23" s="4" t="n">
        <v>6270.752</v>
      </c>
      <c r="E23" s="2" t="n">
        <f aca="false">E22</f>
        <v>75</v>
      </c>
      <c r="F23" s="2" t="n">
        <f aca="false">F22</f>
        <v>95</v>
      </c>
      <c r="G23" s="2" t="n">
        <f aca="false">G22</f>
        <v>275</v>
      </c>
      <c r="H23" s="2" t="n">
        <f aca="false">H22</f>
        <v>525</v>
      </c>
      <c r="I23" s="2" t="n">
        <f aca="false">I22</f>
        <v>90</v>
      </c>
      <c r="K23" s="2" t="n">
        <f aca="false">K22</f>
        <v>1500</v>
      </c>
      <c r="N23" s="15" t="n">
        <f aca="false">N22</f>
        <v>5.66</v>
      </c>
      <c r="O23" s="15" t="n">
        <f aca="false">O22</f>
        <v>5.775</v>
      </c>
      <c r="P23" s="15" t="n">
        <f aca="false">P22</f>
        <v>4.7</v>
      </c>
      <c r="Q23" s="15" t="n">
        <f aca="false">Q22</f>
        <v>4.7</v>
      </c>
      <c r="S23" s="12" t="n">
        <f aca="false">+E23*N23</f>
        <v>424.5</v>
      </c>
      <c r="T23" s="12" t="n">
        <f aca="false">+F23*O23</f>
        <v>548.625</v>
      </c>
      <c r="U23" s="12" t="n">
        <f aca="false">+G23*P23</f>
        <v>1292.5</v>
      </c>
      <c r="V23" s="12" t="n">
        <f aca="false">+H23*Q23</f>
        <v>2467.5</v>
      </c>
      <c r="X23" s="29" t="n">
        <f aca="false">+(C23-SUM(E23:I23))/(1-0.0137)</f>
        <v>5283.13089323735</v>
      </c>
      <c r="Y23" s="29" t="n">
        <f aca="false">+K23</f>
        <v>1500</v>
      </c>
      <c r="Z23" s="29" t="n">
        <f aca="false">+X23-Y23</f>
        <v>3783.13089323735</v>
      </c>
      <c r="AB23" s="0" t="n">
        <f aca="false">AB22</f>
        <v>2.44</v>
      </c>
      <c r="AD23" s="12" t="n">
        <f aca="false">+Z23*AB23</f>
        <v>9230.83937949914</v>
      </c>
      <c r="AF23" s="12" t="n">
        <f aca="false">+AD23</f>
        <v>9230.83937949914</v>
      </c>
      <c r="AH23" s="12" t="n">
        <f aca="false">+S23</f>
        <v>424.5</v>
      </c>
      <c r="AI23" s="12" t="n">
        <f aca="false">+T23</f>
        <v>548.625</v>
      </c>
      <c r="AJ23" s="12" t="n">
        <f aca="false">+U23</f>
        <v>1292.5</v>
      </c>
      <c r="AK23" s="12" t="n">
        <f aca="false">+V23</f>
        <v>2467.5</v>
      </c>
      <c r="AM23" s="13" t="n">
        <f aca="false">+AF23+AH23+AI23+AJ23+AK23</f>
        <v>13963.9643794991</v>
      </c>
      <c r="AN23" s="13" t="n">
        <f aca="false">+C23*0.115</f>
        <v>721.13648</v>
      </c>
      <c r="AO23" s="12" t="n">
        <f aca="false">+AM23+AN23</f>
        <v>14685.1008594991</v>
      </c>
    </row>
    <row r="24" customFormat="false" ht="12.75" hidden="false" customHeight="false" outlineLevel="0" collapsed="false">
      <c r="A24" s="25" t="n">
        <v>37148</v>
      </c>
      <c r="B24" s="4" t="n">
        <v>6109.59748555206</v>
      </c>
      <c r="C24" s="4" t="n">
        <v>6025.896</v>
      </c>
      <c r="E24" s="2" t="n">
        <f aca="false">E23</f>
        <v>75</v>
      </c>
      <c r="F24" s="2" t="n">
        <f aca="false">F23</f>
        <v>95</v>
      </c>
      <c r="G24" s="2" t="n">
        <f aca="false">G23</f>
        <v>275</v>
      </c>
      <c r="H24" s="2" t="n">
        <f aca="false">H23</f>
        <v>525</v>
      </c>
      <c r="I24" s="2" t="n">
        <f aca="false">I23</f>
        <v>90</v>
      </c>
      <c r="K24" s="2" t="n">
        <f aca="false">K23</f>
        <v>1500</v>
      </c>
      <c r="N24" s="15" t="n">
        <f aca="false">N23</f>
        <v>5.66</v>
      </c>
      <c r="O24" s="15" t="n">
        <f aca="false">O23</f>
        <v>5.775</v>
      </c>
      <c r="P24" s="15" t="n">
        <f aca="false">P23</f>
        <v>4.7</v>
      </c>
      <c r="Q24" s="15" t="n">
        <f aca="false">Q23</f>
        <v>4.7</v>
      </c>
      <c r="S24" s="12" t="n">
        <f aca="false">+E24*N24</f>
        <v>424.5</v>
      </c>
      <c r="T24" s="12" t="n">
        <f aca="false">+F24*O24</f>
        <v>548.625</v>
      </c>
      <c r="U24" s="12" t="n">
        <f aca="false">+G24*P24</f>
        <v>1292.5</v>
      </c>
      <c r="V24" s="12" t="n">
        <f aca="false">+H24*Q24</f>
        <v>2467.5</v>
      </c>
      <c r="X24" s="29" t="n">
        <f aca="false">+(C24-SUM(E24:I24))/(1-0.0137)</f>
        <v>5034.87377065802</v>
      </c>
      <c r="Y24" s="29" t="n">
        <f aca="false">+K24</f>
        <v>1500</v>
      </c>
      <c r="Z24" s="29" t="n">
        <f aca="false">+X24-Y24</f>
        <v>3534.87377065802</v>
      </c>
      <c r="AB24" s="0" t="n">
        <f aca="false">AB23</f>
        <v>2.44</v>
      </c>
      <c r="AD24" s="12" t="n">
        <f aca="false">+Z24*AB24</f>
        <v>8625.09200040556</v>
      </c>
      <c r="AF24" s="12" t="n">
        <f aca="false">+AD24</f>
        <v>8625.09200040556</v>
      </c>
      <c r="AH24" s="12" t="n">
        <f aca="false">+S24</f>
        <v>424.5</v>
      </c>
      <c r="AI24" s="12" t="n">
        <f aca="false">+T24</f>
        <v>548.625</v>
      </c>
      <c r="AJ24" s="12" t="n">
        <f aca="false">+U24</f>
        <v>1292.5</v>
      </c>
      <c r="AK24" s="12" t="n">
        <f aca="false">+V24</f>
        <v>2467.5</v>
      </c>
      <c r="AM24" s="13" t="n">
        <f aca="false">+AF24+AH24+AI24+AJ24+AK24</f>
        <v>13358.2170004056</v>
      </c>
      <c r="AN24" s="13" t="n">
        <f aca="false">+C24*0.115</f>
        <v>692.97804</v>
      </c>
      <c r="AO24" s="12" t="n">
        <f aca="false">+AM24+AN24</f>
        <v>14051.1950404056</v>
      </c>
    </row>
    <row r="25" customFormat="false" ht="12.75" hidden="false" customHeight="false" outlineLevel="0" collapsed="false">
      <c r="A25" s="25" t="n">
        <v>37149</v>
      </c>
      <c r="B25" s="4" t="n">
        <v>5969.50217986414</v>
      </c>
      <c r="C25" s="4" t="n">
        <v>5887.72</v>
      </c>
      <c r="E25" s="2" t="n">
        <f aca="false">E24</f>
        <v>75</v>
      </c>
      <c r="F25" s="2" t="n">
        <f aca="false">F24</f>
        <v>95</v>
      </c>
      <c r="G25" s="2" t="n">
        <f aca="false">G24</f>
        <v>275</v>
      </c>
      <c r="H25" s="2" t="n">
        <f aca="false">H24</f>
        <v>525</v>
      </c>
      <c r="I25" s="2" t="n">
        <f aca="false">I24</f>
        <v>90</v>
      </c>
      <c r="K25" s="2" t="n">
        <f aca="false">K24</f>
        <v>1500</v>
      </c>
      <c r="N25" s="15" t="n">
        <f aca="false">N24</f>
        <v>5.66</v>
      </c>
      <c r="O25" s="15" t="n">
        <f aca="false">O24</f>
        <v>5.775</v>
      </c>
      <c r="P25" s="15" t="n">
        <f aca="false">P24</f>
        <v>4.7</v>
      </c>
      <c r="Q25" s="15" t="n">
        <f aca="false">Q24</f>
        <v>4.7</v>
      </c>
      <c r="S25" s="12" t="n">
        <f aca="false">+E25*N25</f>
        <v>424.5</v>
      </c>
      <c r="T25" s="12" t="n">
        <f aca="false">+F25*O25</f>
        <v>548.625</v>
      </c>
      <c r="U25" s="12" t="n">
        <f aca="false">+G25*P25</f>
        <v>1292.5</v>
      </c>
      <c r="V25" s="12" t="n">
        <f aca="false">+H25*Q25</f>
        <v>2467.5</v>
      </c>
      <c r="X25" s="29" t="n">
        <f aca="false">+(C25-SUM(E25:I25))/(1-0.0137)</f>
        <v>4894.77846497009</v>
      </c>
      <c r="Y25" s="29" t="n">
        <f aca="false">+K25</f>
        <v>1500</v>
      </c>
      <c r="Z25" s="29" t="n">
        <f aca="false">+X25-Y25</f>
        <v>3394.77846497009</v>
      </c>
      <c r="AB25" s="0" t="n">
        <f aca="false">AB24</f>
        <v>2.44</v>
      </c>
      <c r="AD25" s="12" t="n">
        <f aca="false">+Z25*AB25</f>
        <v>8283.25945452702</v>
      </c>
      <c r="AF25" s="12" t="n">
        <f aca="false">+AD25</f>
        <v>8283.25945452702</v>
      </c>
      <c r="AH25" s="12" t="n">
        <f aca="false">+S25</f>
        <v>424.5</v>
      </c>
      <c r="AI25" s="12" t="n">
        <f aca="false">+T25</f>
        <v>548.625</v>
      </c>
      <c r="AJ25" s="12" t="n">
        <f aca="false">+U25</f>
        <v>1292.5</v>
      </c>
      <c r="AK25" s="12" t="n">
        <f aca="false">+V25</f>
        <v>2467.5</v>
      </c>
      <c r="AM25" s="13" t="n">
        <f aca="false">+AF25+AH25+AI25+AJ25+AK25</f>
        <v>13016.384454527</v>
      </c>
      <c r="AN25" s="13" t="n">
        <f aca="false">+C25*0.115</f>
        <v>677.0878</v>
      </c>
      <c r="AO25" s="12" t="n">
        <f aca="false">+AM25+AN25</f>
        <v>13693.472254527</v>
      </c>
    </row>
    <row r="26" customFormat="false" ht="12.75" hidden="false" customHeight="false" outlineLevel="0" collapsed="false">
      <c r="A26" s="25" t="n">
        <v>37150</v>
      </c>
      <c r="B26" s="4" t="n">
        <v>6053.97140829362</v>
      </c>
      <c r="C26" s="4" t="n">
        <v>5971.032</v>
      </c>
      <c r="E26" s="2" t="n">
        <f aca="false">E25</f>
        <v>75</v>
      </c>
      <c r="F26" s="2" t="n">
        <f aca="false">F25</f>
        <v>95</v>
      </c>
      <c r="G26" s="2" t="n">
        <f aca="false">G25</f>
        <v>275</v>
      </c>
      <c r="H26" s="2" t="n">
        <f aca="false">H25</f>
        <v>525</v>
      </c>
      <c r="I26" s="2" t="n">
        <f aca="false">I25</f>
        <v>90</v>
      </c>
      <c r="K26" s="2" t="n">
        <f aca="false">K25</f>
        <v>1500</v>
      </c>
      <c r="N26" s="15" t="n">
        <f aca="false">N25</f>
        <v>5.66</v>
      </c>
      <c r="O26" s="15" t="n">
        <f aca="false">O25</f>
        <v>5.775</v>
      </c>
      <c r="P26" s="15" t="n">
        <f aca="false">P25</f>
        <v>4.7</v>
      </c>
      <c r="Q26" s="15" t="n">
        <f aca="false">Q25</f>
        <v>4.7</v>
      </c>
      <c r="S26" s="12" t="n">
        <f aca="false">+E26*N26</f>
        <v>424.5</v>
      </c>
      <c r="T26" s="12" t="n">
        <f aca="false">+F26*O26</f>
        <v>548.625</v>
      </c>
      <c r="U26" s="12" t="n">
        <f aca="false">+G26*P26</f>
        <v>1292.5</v>
      </c>
      <c r="V26" s="12" t="n">
        <f aca="false">+H26*Q26</f>
        <v>2467.5</v>
      </c>
      <c r="X26" s="29" t="n">
        <f aca="false">+(C26-SUM(E26:I26))/(1-0.0137)</f>
        <v>4979.24769339958</v>
      </c>
      <c r="Y26" s="29" t="n">
        <f aca="false">+K26</f>
        <v>1500</v>
      </c>
      <c r="Z26" s="29" t="n">
        <f aca="false">+X26-Y26</f>
        <v>3479.24769339958</v>
      </c>
      <c r="AB26" s="0" t="n">
        <f aca="false">AB25</f>
        <v>2.44</v>
      </c>
      <c r="AD26" s="12" t="n">
        <f aca="false">+Z26*AB26</f>
        <v>8489.36437189496</v>
      </c>
      <c r="AF26" s="12" t="n">
        <f aca="false">+AD26</f>
        <v>8489.36437189496</v>
      </c>
      <c r="AH26" s="12" t="n">
        <f aca="false">+S26</f>
        <v>424.5</v>
      </c>
      <c r="AI26" s="12" t="n">
        <f aca="false">+T26</f>
        <v>548.625</v>
      </c>
      <c r="AJ26" s="12" t="n">
        <f aca="false">+U26</f>
        <v>1292.5</v>
      </c>
      <c r="AK26" s="12" t="n">
        <f aca="false">+V26</f>
        <v>2467.5</v>
      </c>
      <c r="AM26" s="13" t="n">
        <f aca="false">+AF26+AH26+AI26+AJ26+AK26</f>
        <v>13222.489371895</v>
      </c>
      <c r="AN26" s="13" t="n">
        <f aca="false">+C26*0.115</f>
        <v>686.66868</v>
      </c>
      <c r="AO26" s="12" t="n">
        <f aca="false">+AM26+AN26</f>
        <v>13909.158051895</v>
      </c>
    </row>
    <row r="27" customFormat="false" ht="12.75" hidden="false" customHeight="false" outlineLevel="0" collapsed="false">
      <c r="A27" s="25" t="n">
        <v>37151</v>
      </c>
      <c r="B27" s="4" t="n">
        <v>6679.24972118017</v>
      </c>
      <c r="C27" s="4" t="n">
        <v>6587.744</v>
      </c>
      <c r="E27" s="2" t="n">
        <f aca="false">E26</f>
        <v>75</v>
      </c>
      <c r="F27" s="2" t="n">
        <f aca="false">F26</f>
        <v>95</v>
      </c>
      <c r="G27" s="2" t="n">
        <f aca="false">G26</f>
        <v>275</v>
      </c>
      <c r="H27" s="2" t="n">
        <f aca="false">H26</f>
        <v>525</v>
      </c>
      <c r="I27" s="2" t="n">
        <f aca="false">I26</f>
        <v>90</v>
      </c>
      <c r="K27" s="2" t="n">
        <f aca="false">K26</f>
        <v>1500</v>
      </c>
      <c r="N27" s="15" t="n">
        <f aca="false">N26</f>
        <v>5.66</v>
      </c>
      <c r="O27" s="15" t="n">
        <f aca="false">O26</f>
        <v>5.775</v>
      </c>
      <c r="P27" s="15" t="n">
        <f aca="false">P26</f>
        <v>4.7</v>
      </c>
      <c r="Q27" s="15" t="n">
        <f aca="false">Q26</f>
        <v>4.7</v>
      </c>
      <c r="S27" s="12" t="n">
        <f aca="false">+E27*N27</f>
        <v>424.5</v>
      </c>
      <c r="T27" s="12" t="n">
        <f aca="false">+F27*O27</f>
        <v>548.625</v>
      </c>
      <c r="U27" s="12" t="n">
        <f aca="false">+G27*P27</f>
        <v>1292.5</v>
      </c>
      <c r="V27" s="12" t="n">
        <f aca="false">+H27*Q27</f>
        <v>2467.5</v>
      </c>
      <c r="X27" s="29" t="n">
        <f aca="false">+(C27-SUM(E27:I27))/(1-0.0137)</f>
        <v>5604.52600628612</v>
      </c>
      <c r="Y27" s="29" t="n">
        <f aca="false">+K27</f>
        <v>1500</v>
      </c>
      <c r="Z27" s="29" t="n">
        <f aca="false">+X27-Y27</f>
        <v>4104.52600628612</v>
      </c>
      <c r="AB27" s="0" t="n">
        <f aca="false">AB26</f>
        <v>2.44</v>
      </c>
      <c r="AD27" s="12" t="n">
        <f aca="false">+Z27*AB27</f>
        <v>10015.0434553381</v>
      </c>
      <c r="AF27" s="12" t="n">
        <f aca="false">+AD27</f>
        <v>10015.0434553381</v>
      </c>
      <c r="AH27" s="12" t="n">
        <f aca="false">+S27</f>
        <v>424.5</v>
      </c>
      <c r="AI27" s="12" t="n">
        <f aca="false">+T27</f>
        <v>548.625</v>
      </c>
      <c r="AJ27" s="12" t="n">
        <f aca="false">+U27</f>
        <v>1292.5</v>
      </c>
      <c r="AK27" s="12" t="n">
        <f aca="false">+V27</f>
        <v>2467.5</v>
      </c>
      <c r="AM27" s="13" t="n">
        <f aca="false">+AF27+AH27+AI27+AJ27+AK27</f>
        <v>14748.1684553381</v>
      </c>
      <c r="AN27" s="13" t="n">
        <f aca="false">+C27*0.115</f>
        <v>757.59056</v>
      </c>
      <c r="AO27" s="12" t="n">
        <f aca="false">+AM27+AN27</f>
        <v>15505.7590153381</v>
      </c>
    </row>
    <row r="28" customFormat="false" ht="12.75" hidden="false" customHeight="false" outlineLevel="0" collapsed="false">
      <c r="A28" s="25" t="n">
        <v>37152</v>
      </c>
      <c r="B28" s="4" t="n">
        <v>6555.63621616141</v>
      </c>
      <c r="C28" s="4" t="n">
        <v>6465.824</v>
      </c>
      <c r="E28" s="2" t="n">
        <f aca="false">E27</f>
        <v>75</v>
      </c>
      <c r="F28" s="2" t="n">
        <f aca="false">F27</f>
        <v>95</v>
      </c>
      <c r="G28" s="2" t="n">
        <f aca="false">G27</f>
        <v>275</v>
      </c>
      <c r="H28" s="2" t="n">
        <f aca="false">H27</f>
        <v>525</v>
      </c>
      <c r="I28" s="2" t="n">
        <f aca="false">I27</f>
        <v>90</v>
      </c>
      <c r="K28" s="31" t="n">
        <v>1492</v>
      </c>
      <c r="N28" s="15" t="n">
        <f aca="false">N27</f>
        <v>5.66</v>
      </c>
      <c r="O28" s="15" t="n">
        <f aca="false">O27</f>
        <v>5.775</v>
      </c>
      <c r="P28" s="15" t="n">
        <f aca="false">P27</f>
        <v>4.7</v>
      </c>
      <c r="Q28" s="15" t="n">
        <f aca="false">Q27</f>
        <v>4.7</v>
      </c>
      <c r="S28" s="12" t="n">
        <f aca="false">+E28*N28</f>
        <v>424.5</v>
      </c>
      <c r="T28" s="12" t="n">
        <f aca="false">+F28*O28</f>
        <v>548.625</v>
      </c>
      <c r="U28" s="12" t="n">
        <f aca="false">+G28*P28</f>
        <v>1292.5</v>
      </c>
      <c r="V28" s="12" t="n">
        <f aca="false">+H28*Q28</f>
        <v>2467.5</v>
      </c>
      <c r="X28" s="32" t="n">
        <f aca="false">+(C28-SUM(E28:I28))/(1-0.0137)</f>
        <v>5480.91250126736</v>
      </c>
      <c r="Y28" s="29" t="n">
        <f aca="false">+K28</f>
        <v>1492</v>
      </c>
      <c r="Z28" s="33" t="n">
        <f aca="false">+X28-Y28</f>
        <v>3988.91250126736</v>
      </c>
      <c r="AB28" s="0" t="n">
        <f aca="false">AB27</f>
        <v>2.44</v>
      </c>
      <c r="AD28" s="12" t="n">
        <f aca="false">+Z28*AB28</f>
        <v>9732.94650309237</v>
      </c>
      <c r="AF28" s="12" t="n">
        <f aca="false">+AD28</f>
        <v>9732.94650309237</v>
      </c>
      <c r="AH28" s="12" t="n">
        <f aca="false">+S28</f>
        <v>424.5</v>
      </c>
      <c r="AI28" s="12" t="n">
        <f aca="false">+T28</f>
        <v>548.625</v>
      </c>
      <c r="AJ28" s="12" t="n">
        <f aca="false">+U28</f>
        <v>1292.5</v>
      </c>
      <c r="AK28" s="12" t="n">
        <f aca="false">+V28</f>
        <v>2467.5</v>
      </c>
      <c r="AM28" s="13" t="n">
        <f aca="false">+AF28+AH28+AI28+AJ28+AK28</f>
        <v>14466.0715030924</v>
      </c>
      <c r="AN28" s="13" t="n">
        <f aca="false">+C28*0.115</f>
        <v>743.56976</v>
      </c>
      <c r="AO28" s="12" t="n">
        <f aca="false">+AM28+AN28</f>
        <v>15209.6412630924</v>
      </c>
    </row>
    <row r="29" customFormat="false" ht="12.75" hidden="false" customHeight="false" outlineLevel="0" collapsed="false">
      <c r="A29" s="25" t="n">
        <v>37153</v>
      </c>
      <c r="B29" s="4" t="n">
        <v>6524.73283990672</v>
      </c>
      <c r="C29" s="4" t="n">
        <v>6435.344</v>
      </c>
      <c r="E29" s="2" t="n">
        <f aca="false">E28</f>
        <v>75</v>
      </c>
      <c r="F29" s="2" t="n">
        <f aca="false">F28</f>
        <v>95</v>
      </c>
      <c r="G29" s="2" t="n">
        <f aca="false">G28</f>
        <v>275</v>
      </c>
      <c r="H29" s="2" t="n">
        <f aca="false">H28</f>
        <v>525</v>
      </c>
      <c r="I29" s="2" t="n">
        <f aca="false">I28</f>
        <v>90</v>
      </c>
      <c r="K29" s="31" t="n">
        <v>1467</v>
      </c>
      <c r="N29" s="15" t="n">
        <f aca="false">N28</f>
        <v>5.66</v>
      </c>
      <c r="O29" s="15" t="n">
        <f aca="false">O28</f>
        <v>5.775</v>
      </c>
      <c r="P29" s="15" t="n">
        <f aca="false">P28</f>
        <v>4.7</v>
      </c>
      <c r="Q29" s="15" t="n">
        <f aca="false">Q28</f>
        <v>4.7</v>
      </c>
      <c r="S29" s="12" t="n">
        <f aca="false">+E29*N29</f>
        <v>424.5</v>
      </c>
      <c r="T29" s="12" t="n">
        <f aca="false">+F29*O29</f>
        <v>548.625</v>
      </c>
      <c r="U29" s="12" t="n">
        <f aca="false">+G29*P29</f>
        <v>1292.5</v>
      </c>
      <c r="V29" s="12" t="n">
        <f aca="false">+H29*Q29</f>
        <v>2467.5</v>
      </c>
      <c r="X29" s="29" t="n">
        <f aca="false">+(C29-SUM(E29:I29))/(1-0.0137)</f>
        <v>5450.00912501267</v>
      </c>
      <c r="Y29" s="29" t="n">
        <f aca="false">+K29</f>
        <v>1467</v>
      </c>
      <c r="Z29" s="33" t="n">
        <f aca="false">+X29-Y29</f>
        <v>3983.00912501267</v>
      </c>
      <c r="AB29" s="0" t="n">
        <f aca="false">AB28</f>
        <v>2.44</v>
      </c>
      <c r="AD29" s="12" t="n">
        <f aca="false">+Z29*AB29</f>
        <v>9718.54226503093</v>
      </c>
      <c r="AF29" s="12" t="n">
        <f aca="false">+AD29</f>
        <v>9718.54226503093</v>
      </c>
      <c r="AH29" s="12" t="n">
        <f aca="false">+S29</f>
        <v>424.5</v>
      </c>
      <c r="AI29" s="12" t="n">
        <f aca="false">+T29</f>
        <v>548.625</v>
      </c>
      <c r="AJ29" s="12" t="n">
        <f aca="false">+U29</f>
        <v>1292.5</v>
      </c>
      <c r="AK29" s="12" t="n">
        <f aca="false">+V29</f>
        <v>2467.5</v>
      </c>
      <c r="AM29" s="13" t="n">
        <f aca="false">+AF29+AH29+AI29+AJ29+AK29</f>
        <v>14451.6672650309</v>
      </c>
      <c r="AN29" s="13" t="n">
        <f aca="false">+C29*0.115</f>
        <v>740.06456</v>
      </c>
      <c r="AO29" s="12" t="n">
        <f aca="false">+AM29+AN29</f>
        <v>15191.7318250309</v>
      </c>
    </row>
    <row r="30" customFormat="false" ht="12.75" hidden="false" customHeight="false" outlineLevel="0" collapsed="false">
      <c r="A30" s="25" t="n">
        <v>37154</v>
      </c>
      <c r="B30" s="4" t="n">
        <v>6428.93237351719</v>
      </c>
      <c r="C30" s="4" t="n">
        <v>6340.856</v>
      </c>
      <c r="E30" s="2" t="n">
        <f aca="false">E29</f>
        <v>75</v>
      </c>
      <c r="F30" s="2" t="n">
        <f aca="false">F29</f>
        <v>95</v>
      </c>
      <c r="G30" s="2" t="n">
        <f aca="false">G29</f>
        <v>275</v>
      </c>
      <c r="H30" s="2" t="n">
        <f aca="false">H29</f>
        <v>525</v>
      </c>
      <c r="I30" s="2" t="n">
        <f aca="false">I29</f>
        <v>90</v>
      </c>
      <c r="K30" s="31" t="n">
        <v>1484</v>
      </c>
      <c r="N30" s="15" t="n">
        <f aca="false">N29</f>
        <v>5.66</v>
      </c>
      <c r="O30" s="15" t="n">
        <f aca="false">O29</f>
        <v>5.775</v>
      </c>
      <c r="P30" s="15" t="n">
        <f aca="false">P29</f>
        <v>4.7</v>
      </c>
      <c r="Q30" s="15" t="n">
        <f aca="false">Q29</f>
        <v>4.7</v>
      </c>
      <c r="S30" s="12" t="n">
        <f aca="false">+E30*N30</f>
        <v>424.5</v>
      </c>
      <c r="T30" s="12" t="n">
        <f aca="false">+F30*O30</f>
        <v>548.625</v>
      </c>
      <c r="U30" s="12" t="n">
        <f aca="false">+G30*P30</f>
        <v>1292.5</v>
      </c>
      <c r="V30" s="12" t="n">
        <f aca="false">+H30*Q30</f>
        <v>2467.5</v>
      </c>
      <c r="X30" s="29" t="n">
        <f aca="false">+(C30-SUM(E30:I30))/(1-0.0137)</f>
        <v>5354.20865862314</v>
      </c>
      <c r="Y30" s="29" t="n">
        <f aca="false">+K30</f>
        <v>1484</v>
      </c>
      <c r="Z30" s="33" t="n">
        <f aca="false">+X30-Y30</f>
        <v>3870.20865862314</v>
      </c>
      <c r="AB30" s="0" t="n">
        <f aca="false">AB29</f>
        <v>2.44</v>
      </c>
      <c r="AD30" s="12" t="n">
        <f aca="false">+Z30*AB30</f>
        <v>9443.30912704046</v>
      </c>
      <c r="AF30" s="12" t="n">
        <f aca="false">+AD30</f>
        <v>9443.30912704046</v>
      </c>
      <c r="AH30" s="12" t="n">
        <f aca="false">+S30</f>
        <v>424.5</v>
      </c>
      <c r="AI30" s="12" t="n">
        <f aca="false">+T30</f>
        <v>548.625</v>
      </c>
      <c r="AJ30" s="12" t="n">
        <f aca="false">+U30</f>
        <v>1292.5</v>
      </c>
      <c r="AK30" s="12" t="n">
        <f aca="false">+V30</f>
        <v>2467.5</v>
      </c>
      <c r="AM30" s="13" t="n">
        <f aca="false">+AF30+AH30+AI30+AJ30+AK30</f>
        <v>14176.4341270405</v>
      </c>
      <c r="AN30" s="13" t="n">
        <f aca="false">+C30*0.115</f>
        <v>729.19844</v>
      </c>
      <c r="AO30" s="12" t="n">
        <f aca="false">+AM30+AN30</f>
        <v>14905.6325670405</v>
      </c>
    </row>
    <row r="31" customFormat="false" ht="12.75" hidden="false" customHeight="false" outlineLevel="0" collapsed="false">
      <c r="A31" s="25" t="n">
        <v>37155</v>
      </c>
      <c r="B31" s="4" t="n">
        <v>6678.21960863835</v>
      </c>
      <c r="C31" s="4" t="n">
        <v>6586.728</v>
      </c>
      <c r="E31" s="2" t="n">
        <f aca="false">E30</f>
        <v>75</v>
      </c>
      <c r="F31" s="2" t="n">
        <f aca="false">F30</f>
        <v>95</v>
      </c>
      <c r="G31" s="2" t="n">
        <f aca="false">G30</f>
        <v>275</v>
      </c>
      <c r="H31" s="2" t="n">
        <f aca="false">H30</f>
        <v>525</v>
      </c>
      <c r="I31" s="2" t="n">
        <f aca="false">I30</f>
        <v>90</v>
      </c>
      <c r="K31" s="26" t="n">
        <v>1500</v>
      </c>
      <c r="N31" s="15" t="n">
        <f aca="false">N30</f>
        <v>5.66</v>
      </c>
      <c r="O31" s="15" t="n">
        <f aca="false">O30</f>
        <v>5.775</v>
      </c>
      <c r="P31" s="15" t="n">
        <f aca="false">P30</f>
        <v>4.7</v>
      </c>
      <c r="Q31" s="15" t="n">
        <f aca="false">Q30</f>
        <v>4.7</v>
      </c>
      <c r="S31" s="12" t="n">
        <f aca="false">+E31*N31</f>
        <v>424.5</v>
      </c>
      <c r="T31" s="12" t="n">
        <f aca="false">+F31*O31</f>
        <v>548.625</v>
      </c>
      <c r="U31" s="12" t="n">
        <f aca="false">+G31*P31</f>
        <v>1292.5</v>
      </c>
      <c r="V31" s="12" t="n">
        <f aca="false">+H31*Q31</f>
        <v>2467.5</v>
      </c>
      <c r="X31" s="29" t="n">
        <f aca="false">+(C31-SUM(E31:I31))/(1-0.0137)</f>
        <v>5603.4958937443</v>
      </c>
      <c r="Y31" s="29" t="n">
        <f aca="false">+K31</f>
        <v>1500</v>
      </c>
      <c r="Z31" s="29" t="n">
        <f aca="false">+X31-Y31</f>
        <v>4103.4958937443</v>
      </c>
      <c r="AB31" s="0" t="n">
        <f aca="false">AB30</f>
        <v>2.44</v>
      </c>
      <c r="AD31" s="12" t="n">
        <f aca="false">+Z31*AB31</f>
        <v>10012.5299807361</v>
      </c>
      <c r="AF31" s="12" t="n">
        <f aca="false">+AD31</f>
        <v>10012.5299807361</v>
      </c>
      <c r="AH31" s="12" t="n">
        <f aca="false">+S31</f>
        <v>424.5</v>
      </c>
      <c r="AI31" s="12" t="n">
        <f aca="false">+T31</f>
        <v>548.625</v>
      </c>
      <c r="AJ31" s="12" t="n">
        <f aca="false">+U31</f>
        <v>1292.5</v>
      </c>
      <c r="AK31" s="12" t="n">
        <f aca="false">+V31</f>
        <v>2467.5</v>
      </c>
      <c r="AM31" s="13" t="n">
        <f aca="false">+AF31+AH31+AI31+AJ31+AK31</f>
        <v>14745.6549807361</v>
      </c>
      <c r="AN31" s="13" t="n">
        <f aca="false">+C31*0.115</f>
        <v>757.47372</v>
      </c>
      <c r="AO31" s="12" t="n">
        <f aca="false">+AM31+AN31</f>
        <v>15503.1287007361</v>
      </c>
    </row>
    <row r="32" customFormat="false" ht="12.75" hidden="false" customHeight="false" outlineLevel="0" collapsed="false">
      <c r="A32" s="25" t="n">
        <v>37156</v>
      </c>
      <c r="B32" s="4" t="n">
        <v>6202.30761431613</v>
      </c>
      <c r="C32" s="4" t="n">
        <v>6117.336</v>
      </c>
      <c r="E32" s="2" t="n">
        <f aca="false">E31</f>
        <v>75</v>
      </c>
      <c r="F32" s="2" t="n">
        <f aca="false">F31</f>
        <v>95</v>
      </c>
      <c r="G32" s="2" t="n">
        <f aca="false">G31</f>
        <v>275</v>
      </c>
      <c r="H32" s="2" t="n">
        <f aca="false">H31</f>
        <v>525</v>
      </c>
      <c r="I32" s="2" t="n">
        <f aca="false">I31</f>
        <v>90</v>
      </c>
      <c r="K32" s="2" t="n">
        <f aca="false">K31</f>
        <v>1500</v>
      </c>
      <c r="N32" s="15" t="n">
        <f aca="false">N31</f>
        <v>5.66</v>
      </c>
      <c r="O32" s="15" t="n">
        <f aca="false">O31</f>
        <v>5.775</v>
      </c>
      <c r="P32" s="15" t="n">
        <f aca="false">P31</f>
        <v>4.7</v>
      </c>
      <c r="Q32" s="15" t="n">
        <f aca="false">Q31</f>
        <v>4.7</v>
      </c>
      <c r="S32" s="12" t="n">
        <f aca="false">+E32*N32</f>
        <v>424.5</v>
      </c>
      <c r="T32" s="12" t="n">
        <f aca="false">+F32*O32</f>
        <v>548.625</v>
      </c>
      <c r="U32" s="12" t="n">
        <f aca="false">+G32*P32</f>
        <v>1292.5</v>
      </c>
      <c r="V32" s="12" t="n">
        <f aca="false">+H32*Q32</f>
        <v>2467.5</v>
      </c>
      <c r="X32" s="29" t="n">
        <f aca="false">+(C32-SUM(E32:I32))/(1-0.0137)</f>
        <v>5127.58389942208</v>
      </c>
      <c r="Y32" s="29" t="n">
        <f aca="false">+K32</f>
        <v>1500</v>
      </c>
      <c r="Z32" s="29" t="n">
        <f aca="false">+X32-Y32</f>
        <v>3627.58389942208</v>
      </c>
      <c r="AB32" s="0" t="n">
        <f aca="false">AB31</f>
        <v>2.44</v>
      </c>
      <c r="AD32" s="12" t="n">
        <f aca="false">+Z32*AB32</f>
        <v>8851.30471458988</v>
      </c>
      <c r="AF32" s="12" t="n">
        <f aca="false">+AD32</f>
        <v>8851.30471458988</v>
      </c>
      <c r="AH32" s="12" t="n">
        <f aca="false">+S32</f>
        <v>424.5</v>
      </c>
      <c r="AI32" s="12" t="n">
        <f aca="false">+T32</f>
        <v>548.625</v>
      </c>
      <c r="AJ32" s="12" t="n">
        <f aca="false">+U32</f>
        <v>1292.5</v>
      </c>
      <c r="AK32" s="12" t="n">
        <f aca="false">+V32</f>
        <v>2467.5</v>
      </c>
      <c r="AM32" s="13" t="n">
        <f aca="false">+AF32+AH32+AI32+AJ32+AK32</f>
        <v>13584.4297145899</v>
      </c>
      <c r="AN32" s="13" t="n">
        <f aca="false">+C32*0.115</f>
        <v>703.49364</v>
      </c>
      <c r="AO32" s="12" t="n">
        <f aca="false">+AM32+AN32</f>
        <v>14287.9233545899</v>
      </c>
    </row>
    <row r="33" customFormat="false" ht="12.75" hidden="false" customHeight="false" outlineLevel="0" collapsed="false">
      <c r="A33" s="25" t="n">
        <v>37157</v>
      </c>
      <c r="B33" s="4" t="n">
        <v>6287.80695528744</v>
      </c>
      <c r="C33" s="4" t="n">
        <v>6201.664</v>
      </c>
      <c r="E33" s="2" t="n">
        <f aca="false">E32</f>
        <v>75</v>
      </c>
      <c r="F33" s="2" t="n">
        <f aca="false">F32</f>
        <v>95</v>
      </c>
      <c r="G33" s="2" t="n">
        <f aca="false">G32</f>
        <v>275</v>
      </c>
      <c r="H33" s="2" t="n">
        <f aca="false">H32</f>
        <v>525</v>
      </c>
      <c r="I33" s="2" t="n">
        <f aca="false">I32</f>
        <v>90</v>
      </c>
      <c r="K33" s="2" t="n">
        <f aca="false">K32</f>
        <v>1500</v>
      </c>
      <c r="N33" s="15" t="n">
        <f aca="false">N32</f>
        <v>5.66</v>
      </c>
      <c r="O33" s="15" t="n">
        <f aca="false">O32</f>
        <v>5.775</v>
      </c>
      <c r="P33" s="15" t="n">
        <f aca="false">P32</f>
        <v>4.7</v>
      </c>
      <c r="Q33" s="15" t="n">
        <f aca="false">Q32</f>
        <v>4.7</v>
      </c>
      <c r="S33" s="12" t="n">
        <f aca="false">+E33*N33</f>
        <v>424.5</v>
      </c>
      <c r="T33" s="12" t="n">
        <f aca="false">+F33*O33</f>
        <v>548.625</v>
      </c>
      <c r="U33" s="12" t="n">
        <f aca="false">+G33*P33</f>
        <v>1292.5</v>
      </c>
      <c r="V33" s="12" t="n">
        <f aca="false">+H33*Q33</f>
        <v>2467.5</v>
      </c>
      <c r="X33" s="29" t="n">
        <f aca="false">+(C33-SUM(E33:I33))/(1-0.0137)</f>
        <v>5213.08324039339</v>
      </c>
      <c r="Y33" s="29" t="n">
        <f aca="false">+K33</f>
        <v>1500</v>
      </c>
      <c r="Z33" s="29" t="n">
        <f aca="false">+X33-Y33</f>
        <v>3713.08324039339</v>
      </c>
      <c r="AB33" s="0" t="n">
        <f aca="false">AB32</f>
        <v>2.44</v>
      </c>
      <c r="AD33" s="12" t="n">
        <f aca="false">+Z33*AB33</f>
        <v>9059.92310655987</v>
      </c>
      <c r="AF33" s="12" t="n">
        <f aca="false">+AD33</f>
        <v>9059.92310655987</v>
      </c>
      <c r="AH33" s="12" t="n">
        <f aca="false">+S33</f>
        <v>424.5</v>
      </c>
      <c r="AI33" s="12" t="n">
        <f aca="false">+T33</f>
        <v>548.625</v>
      </c>
      <c r="AJ33" s="12" t="n">
        <f aca="false">+U33</f>
        <v>1292.5</v>
      </c>
      <c r="AK33" s="12" t="n">
        <f aca="false">+V33</f>
        <v>2467.5</v>
      </c>
      <c r="AM33" s="13" t="n">
        <f aca="false">+AF33+AH33+AI33+AJ33+AK33</f>
        <v>13793.0481065599</v>
      </c>
      <c r="AN33" s="13" t="n">
        <f aca="false">+C33*0.115</f>
        <v>713.19136</v>
      </c>
      <c r="AO33" s="12" t="n">
        <f aca="false">+AM33+AN33</f>
        <v>14506.2394665599</v>
      </c>
    </row>
    <row r="34" customFormat="false" ht="12.75" hidden="false" customHeight="false" outlineLevel="0" collapsed="false">
      <c r="A34" s="25" t="n">
        <v>37158</v>
      </c>
      <c r="B34" s="4" t="n">
        <v>6730.75534827132</v>
      </c>
      <c r="C34" s="4" t="n">
        <v>6638.544</v>
      </c>
      <c r="E34" s="2" t="n">
        <f aca="false">E33</f>
        <v>75</v>
      </c>
      <c r="F34" s="2" t="n">
        <f aca="false">F33</f>
        <v>95</v>
      </c>
      <c r="G34" s="2" t="n">
        <f aca="false">G33</f>
        <v>275</v>
      </c>
      <c r="H34" s="2" t="n">
        <f aca="false">H33</f>
        <v>525</v>
      </c>
      <c r="I34" s="2" t="n">
        <f aca="false">I33</f>
        <v>90</v>
      </c>
      <c r="K34" s="2" t="n">
        <f aca="false">K33</f>
        <v>1500</v>
      </c>
      <c r="N34" s="15" t="n">
        <f aca="false">N33</f>
        <v>5.66</v>
      </c>
      <c r="O34" s="15" t="n">
        <f aca="false">O33</f>
        <v>5.775</v>
      </c>
      <c r="P34" s="15" t="n">
        <f aca="false">P33</f>
        <v>4.7</v>
      </c>
      <c r="Q34" s="15" t="n">
        <f aca="false">Q33</f>
        <v>4.7</v>
      </c>
      <c r="S34" s="12" t="n">
        <f aca="false">+E34*N34</f>
        <v>424.5</v>
      </c>
      <c r="T34" s="12" t="n">
        <f aca="false">+F34*O34</f>
        <v>548.625</v>
      </c>
      <c r="U34" s="12" t="n">
        <f aca="false">+G34*P34</f>
        <v>1292.5</v>
      </c>
      <c r="V34" s="12" t="n">
        <f aca="false">+H34*Q34</f>
        <v>2467.5</v>
      </c>
      <c r="X34" s="29" t="n">
        <f aca="false">+(C34-SUM(E34:I34))/(1-0.0137)</f>
        <v>5656.03163337727</v>
      </c>
      <c r="Y34" s="29" t="n">
        <f aca="false">+K34</f>
        <v>1500</v>
      </c>
      <c r="Z34" s="29" t="n">
        <f aca="false">+X34-Y34</f>
        <v>4156.03163337727</v>
      </c>
      <c r="AB34" s="0" t="n">
        <f aca="false">AB33</f>
        <v>2.44</v>
      </c>
      <c r="AD34" s="12" t="n">
        <f aca="false">+Z34*AB34</f>
        <v>10140.7171854405</v>
      </c>
      <c r="AF34" s="12" t="n">
        <f aca="false">+AD34</f>
        <v>10140.7171854405</v>
      </c>
      <c r="AH34" s="12" t="n">
        <f aca="false">+S34</f>
        <v>424.5</v>
      </c>
      <c r="AI34" s="12" t="n">
        <f aca="false">+T34</f>
        <v>548.625</v>
      </c>
      <c r="AJ34" s="12" t="n">
        <f aca="false">+U34</f>
        <v>1292.5</v>
      </c>
      <c r="AK34" s="12" t="n">
        <f aca="false">+V34</f>
        <v>2467.5</v>
      </c>
      <c r="AM34" s="13" t="n">
        <f aca="false">+AF34+AH34+AI34+AJ34+AK34</f>
        <v>14873.8421854405</v>
      </c>
      <c r="AN34" s="13" t="n">
        <f aca="false">+C34*0.115</f>
        <v>763.43256</v>
      </c>
      <c r="AO34" s="12" t="n">
        <f aca="false">+AM34+AN34</f>
        <v>15637.2747454405</v>
      </c>
    </row>
    <row r="35" customFormat="false" ht="12.75" hidden="false" customHeight="false" outlineLevel="0" collapsed="false">
      <c r="A35" s="25" t="n">
        <v>37159</v>
      </c>
      <c r="B35" s="4" t="n">
        <v>6339.31258237859</v>
      </c>
      <c r="C35" s="4" t="n">
        <v>6252.464</v>
      </c>
      <c r="E35" s="2" t="n">
        <f aca="false">E34</f>
        <v>75</v>
      </c>
      <c r="F35" s="2" t="n">
        <f aca="false">F34</f>
        <v>95</v>
      </c>
      <c r="G35" s="2" t="n">
        <f aca="false">G34</f>
        <v>275</v>
      </c>
      <c r="H35" s="2" t="n">
        <f aca="false">H34</f>
        <v>525</v>
      </c>
      <c r="I35" s="2" t="n">
        <f aca="false">I34</f>
        <v>90</v>
      </c>
      <c r="K35" s="2" t="n">
        <f aca="false">K34</f>
        <v>1500</v>
      </c>
      <c r="N35" s="15" t="n">
        <f aca="false">N34</f>
        <v>5.66</v>
      </c>
      <c r="O35" s="15" t="n">
        <f aca="false">O34</f>
        <v>5.775</v>
      </c>
      <c r="P35" s="15" t="n">
        <f aca="false">P34</f>
        <v>4.7</v>
      </c>
      <c r="Q35" s="15" t="n">
        <f aca="false">Q34</f>
        <v>4.7</v>
      </c>
      <c r="S35" s="12" t="n">
        <f aca="false">+E35*N35</f>
        <v>424.5</v>
      </c>
      <c r="T35" s="12" t="n">
        <f aca="false">+F35*O35</f>
        <v>548.625</v>
      </c>
      <c r="U35" s="12" t="n">
        <f aca="false">+G35*P35</f>
        <v>1292.5</v>
      </c>
      <c r="V35" s="12" t="n">
        <f aca="false">+H35*Q35</f>
        <v>2467.5</v>
      </c>
      <c r="X35" s="29" t="n">
        <f aca="false">+(C35-SUM(E35:I35))/(1-0.0137)</f>
        <v>5264.58886748454</v>
      </c>
      <c r="Y35" s="29" t="n">
        <f aca="false">+K35</f>
        <v>1500</v>
      </c>
      <c r="Z35" s="29" t="n">
        <f aca="false">+X35-Y35</f>
        <v>3764.58886748454</v>
      </c>
      <c r="AB35" s="0" t="n">
        <f aca="false">AB34</f>
        <v>2.44</v>
      </c>
      <c r="AD35" s="12" t="n">
        <f aca="false">+Z35*AB35</f>
        <v>9185.59683666227</v>
      </c>
      <c r="AF35" s="12" t="n">
        <f aca="false">+AD35</f>
        <v>9185.59683666227</v>
      </c>
      <c r="AH35" s="12" t="n">
        <f aca="false">+S35</f>
        <v>424.5</v>
      </c>
      <c r="AI35" s="12" t="n">
        <f aca="false">+T35</f>
        <v>548.625</v>
      </c>
      <c r="AJ35" s="12" t="n">
        <f aca="false">+U35</f>
        <v>1292.5</v>
      </c>
      <c r="AK35" s="12" t="n">
        <f aca="false">+V35</f>
        <v>2467.5</v>
      </c>
      <c r="AM35" s="13" t="n">
        <f aca="false">+AF35+AH35+AI35+AJ35+AK35</f>
        <v>13918.7218366623</v>
      </c>
      <c r="AN35" s="13" t="n">
        <f aca="false">+C35*0.115</f>
        <v>719.03336</v>
      </c>
      <c r="AO35" s="12" t="n">
        <f aca="false">+AM35+AN35</f>
        <v>14637.7551966623</v>
      </c>
    </row>
    <row r="36" customFormat="false" ht="12.75" hidden="false" customHeight="false" outlineLevel="0" collapsed="false">
      <c r="A36" s="25" t="n">
        <v>37160</v>
      </c>
      <c r="B36" s="4" t="n">
        <v>6383.60742167698</v>
      </c>
      <c r="C36" s="4" t="n">
        <v>6296.152</v>
      </c>
      <c r="E36" s="2" t="n">
        <f aca="false">E35</f>
        <v>75</v>
      </c>
      <c r="F36" s="2" t="n">
        <f aca="false">F35</f>
        <v>95</v>
      </c>
      <c r="G36" s="2" t="n">
        <f aca="false">G35</f>
        <v>275</v>
      </c>
      <c r="H36" s="2" t="n">
        <f aca="false">H35</f>
        <v>525</v>
      </c>
      <c r="I36" s="2" t="n">
        <f aca="false">I35</f>
        <v>90</v>
      </c>
      <c r="K36" s="26" t="n">
        <v>1451</v>
      </c>
      <c r="N36" s="15" t="n">
        <f aca="false">N35</f>
        <v>5.66</v>
      </c>
      <c r="O36" s="15" t="n">
        <f aca="false">O35</f>
        <v>5.775</v>
      </c>
      <c r="P36" s="15" t="n">
        <f aca="false">P35</f>
        <v>4.7</v>
      </c>
      <c r="Q36" s="15" t="n">
        <f aca="false">Q35</f>
        <v>4.7</v>
      </c>
      <c r="S36" s="12" t="n">
        <f aca="false">+E36*N36</f>
        <v>424.5</v>
      </c>
      <c r="T36" s="12" t="n">
        <f aca="false">+F36*O36</f>
        <v>548.625</v>
      </c>
      <c r="U36" s="12" t="n">
        <f aca="false">+G36*P36</f>
        <v>1292.5</v>
      </c>
      <c r="V36" s="12" t="n">
        <f aca="false">+H36*Q36</f>
        <v>2467.5</v>
      </c>
      <c r="X36" s="29" t="n">
        <f aca="false">+(C36-SUM(E36:I36))/(1-0.0137)</f>
        <v>5308.88370678293</v>
      </c>
      <c r="Y36" s="29" t="n">
        <f aca="false">+K36</f>
        <v>1451</v>
      </c>
      <c r="Z36" s="33" t="n">
        <f aca="false">+X36-Y36</f>
        <v>3857.88370678293</v>
      </c>
      <c r="AB36" s="0" t="n">
        <f aca="false">AB35</f>
        <v>2.44</v>
      </c>
      <c r="AD36" s="12" t="n">
        <f aca="false">+Z36*AB36</f>
        <v>9413.23624455034</v>
      </c>
      <c r="AF36" s="12" t="n">
        <f aca="false">+AD36</f>
        <v>9413.23624455034</v>
      </c>
      <c r="AH36" s="12" t="n">
        <f aca="false">+S36</f>
        <v>424.5</v>
      </c>
      <c r="AI36" s="12" t="n">
        <f aca="false">+T36</f>
        <v>548.625</v>
      </c>
      <c r="AJ36" s="12" t="n">
        <f aca="false">+U36</f>
        <v>1292.5</v>
      </c>
      <c r="AK36" s="12" t="n">
        <f aca="false">+V36</f>
        <v>2467.5</v>
      </c>
      <c r="AM36" s="13" t="n">
        <f aca="false">+AF36+AH36+AI36+AJ36+AK36</f>
        <v>14146.3612445503</v>
      </c>
      <c r="AN36" s="13" t="n">
        <f aca="false">+C36*0.115</f>
        <v>724.05748</v>
      </c>
      <c r="AO36" s="12" t="n">
        <f aca="false">+AM36+AN36</f>
        <v>14870.4187245503</v>
      </c>
    </row>
    <row r="37" customFormat="false" ht="12.75" hidden="false" customHeight="false" outlineLevel="0" collapsed="false">
      <c r="A37" s="25" t="n">
        <v>37161</v>
      </c>
      <c r="B37" s="4" t="n">
        <v>6459.83574977188</v>
      </c>
      <c r="C37" s="4" t="n">
        <v>6371.336</v>
      </c>
      <c r="E37" s="2" t="n">
        <f aca="false">E36</f>
        <v>75</v>
      </c>
      <c r="F37" s="2" t="n">
        <f aca="false">F36</f>
        <v>95</v>
      </c>
      <c r="G37" s="2" t="n">
        <f aca="false">G36</f>
        <v>275</v>
      </c>
      <c r="H37" s="2" t="n">
        <f aca="false">H36</f>
        <v>525</v>
      </c>
      <c r="I37" s="2" t="n">
        <f aca="false">I36</f>
        <v>90</v>
      </c>
      <c r="K37" s="26" t="n">
        <v>1479</v>
      </c>
      <c r="N37" s="15" t="n">
        <f aca="false">N36</f>
        <v>5.66</v>
      </c>
      <c r="O37" s="15" t="n">
        <f aca="false">O36</f>
        <v>5.775</v>
      </c>
      <c r="P37" s="15" t="n">
        <f aca="false">P36</f>
        <v>4.7</v>
      </c>
      <c r="Q37" s="15" t="n">
        <f aca="false">Q36</f>
        <v>4.7</v>
      </c>
      <c r="S37" s="12" t="n">
        <f aca="false">+E37*N37</f>
        <v>424.5</v>
      </c>
      <c r="T37" s="12" t="n">
        <f aca="false">+F37*O37</f>
        <v>548.625</v>
      </c>
      <c r="U37" s="12" t="n">
        <f aca="false">+G37*P37</f>
        <v>1292.5</v>
      </c>
      <c r="V37" s="12" t="n">
        <f aca="false">+H37*Q37</f>
        <v>2467.5</v>
      </c>
      <c r="X37" s="29" t="n">
        <f aca="false">+(C37-SUM(E37:I37))/(1-0.0137)</f>
        <v>5385.11203487783</v>
      </c>
      <c r="Y37" s="29" t="n">
        <f aca="false">+K37</f>
        <v>1479</v>
      </c>
      <c r="Z37" s="33" t="n">
        <f aca="false">+X37-Y37</f>
        <v>3906.11203487783</v>
      </c>
      <c r="AB37" s="0" t="n">
        <f aca="false">AB36</f>
        <v>2.44</v>
      </c>
      <c r="AD37" s="12" t="n">
        <f aca="false">+Z37*AB37</f>
        <v>9530.9133651019</v>
      </c>
      <c r="AF37" s="12" t="n">
        <f aca="false">+AD37</f>
        <v>9530.9133651019</v>
      </c>
      <c r="AH37" s="12" t="n">
        <f aca="false">+S37</f>
        <v>424.5</v>
      </c>
      <c r="AI37" s="12" t="n">
        <f aca="false">+T37</f>
        <v>548.625</v>
      </c>
      <c r="AJ37" s="12" t="n">
        <f aca="false">+U37</f>
        <v>1292.5</v>
      </c>
      <c r="AK37" s="12" t="n">
        <f aca="false">+V37</f>
        <v>2467.5</v>
      </c>
      <c r="AM37" s="13" t="n">
        <f aca="false">+AF37+AH37+AI37+AJ37+AK37</f>
        <v>14264.0383651019</v>
      </c>
      <c r="AN37" s="13" t="n">
        <f aca="false">+C37*0.115</f>
        <v>732.70364</v>
      </c>
      <c r="AO37" s="12" t="n">
        <f aca="false">+AM37+AN37</f>
        <v>14996.7420051019</v>
      </c>
    </row>
    <row r="38" customFormat="false" ht="12.75" hidden="false" customHeight="false" outlineLevel="0" collapsed="false">
      <c r="A38" s="25" t="n">
        <v>37162</v>
      </c>
      <c r="B38" s="4" t="n">
        <v>7069.66237453108</v>
      </c>
      <c r="C38" s="4" t="n">
        <v>6972.808</v>
      </c>
      <c r="E38" s="2" t="n">
        <f aca="false">E37</f>
        <v>75</v>
      </c>
      <c r="F38" s="2" t="n">
        <f aca="false">F37</f>
        <v>95</v>
      </c>
      <c r="G38" s="2" t="n">
        <f aca="false">G37</f>
        <v>275</v>
      </c>
      <c r="H38" s="2" t="n">
        <f aca="false">H37</f>
        <v>525</v>
      </c>
      <c r="I38" s="2" t="n">
        <f aca="false">I37</f>
        <v>90</v>
      </c>
      <c r="K38" s="26" t="n">
        <v>1500</v>
      </c>
      <c r="N38" s="15" t="n">
        <f aca="false">N37</f>
        <v>5.66</v>
      </c>
      <c r="O38" s="15" t="n">
        <f aca="false">O37</f>
        <v>5.775</v>
      </c>
      <c r="P38" s="15" t="n">
        <f aca="false">P37</f>
        <v>4.7</v>
      </c>
      <c r="Q38" s="15" t="n">
        <f aca="false">Q37</f>
        <v>4.7</v>
      </c>
      <c r="S38" s="12" t="n">
        <f aca="false">+E38*N38</f>
        <v>424.5</v>
      </c>
      <c r="T38" s="12" t="n">
        <f aca="false">+F38*O38</f>
        <v>548.625</v>
      </c>
      <c r="U38" s="12" t="n">
        <f aca="false">+G38*P38</f>
        <v>1292.5</v>
      </c>
      <c r="V38" s="12" t="n">
        <f aca="false">+H38*Q38</f>
        <v>2467.5</v>
      </c>
      <c r="X38" s="29" t="n">
        <f aca="false">+(C38-SUM(E38:I38))/(1-0.0137)</f>
        <v>5994.93865963703</v>
      </c>
      <c r="Y38" s="29" t="n">
        <f aca="false">+K38</f>
        <v>1500</v>
      </c>
      <c r="Z38" s="29" t="n">
        <f aca="false">+X38-Y38</f>
        <v>4494.93865963703</v>
      </c>
      <c r="AB38" s="0" t="n">
        <f aca="false">AB37</f>
        <v>2.44</v>
      </c>
      <c r="AD38" s="12" t="n">
        <f aca="false">+Z38*AB38</f>
        <v>10967.6503295143</v>
      </c>
      <c r="AF38" s="12" t="n">
        <f aca="false">+AD38</f>
        <v>10967.6503295143</v>
      </c>
      <c r="AH38" s="12" t="n">
        <f aca="false">+S38</f>
        <v>424.5</v>
      </c>
      <c r="AI38" s="12" t="n">
        <f aca="false">+T38</f>
        <v>548.625</v>
      </c>
      <c r="AJ38" s="12" t="n">
        <f aca="false">+U38</f>
        <v>1292.5</v>
      </c>
      <c r="AK38" s="12" t="n">
        <f aca="false">+V38</f>
        <v>2467.5</v>
      </c>
      <c r="AM38" s="13" t="n">
        <f aca="false">+AF38+AH38+AI38+AJ38+AK38</f>
        <v>15700.7753295143</v>
      </c>
      <c r="AN38" s="13" t="n">
        <f aca="false">+C38*0.115</f>
        <v>801.87292</v>
      </c>
      <c r="AO38" s="12" t="n">
        <f aca="false">+AM38+AN38</f>
        <v>16502.6482495143</v>
      </c>
    </row>
    <row r="39" customFormat="false" ht="12.75" hidden="false" customHeight="false" outlineLevel="0" collapsed="false">
      <c r="A39" s="25" t="n">
        <v>37163</v>
      </c>
      <c r="B39" s="4" t="n">
        <v>6386.69775930244</v>
      </c>
      <c r="C39" s="4" t="n">
        <v>6299.2</v>
      </c>
      <c r="E39" s="2" t="n">
        <f aca="false">E38</f>
        <v>75</v>
      </c>
      <c r="F39" s="2" t="n">
        <f aca="false">F38</f>
        <v>95</v>
      </c>
      <c r="G39" s="2" t="n">
        <f aca="false">G38</f>
        <v>275</v>
      </c>
      <c r="H39" s="2" t="n">
        <f aca="false">H38</f>
        <v>525</v>
      </c>
      <c r="I39" s="2" t="n">
        <f aca="false">I38</f>
        <v>90</v>
      </c>
      <c r="K39" s="2" t="n">
        <f aca="false">K38</f>
        <v>1500</v>
      </c>
      <c r="N39" s="15" t="n">
        <f aca="false">N38</f>
        <v>5.66</v>
      </c>
      <c r="O39" s="15" t="n">
        <f aca="false">O38</f>
        <v>5.775</v>
      </c>
      <c r="P39" s="15" t="n">
        <f aca="false">P38</f>
        <v>4.7</v>
      </c>
      <c r="Q39" s="15" t="n">
        <f aca="false">Q38</f>
        <v>4.7</v>
      </c>
      <c r="S39" s="12" t="n">
        <f aca="false">+E39*N39</f>
        <v>424.5</v>
      </c>
      <c r="T39" s="12" t="n">
        <f aca="false">+F39*O39</f>
        <v>548.625</v>
      </c>
      <c r="U39" s="12" t="n">
        <f aca="false">+G39*P39</f>
        <v>1292.5</v>
      </c>
      <c r="V39" s="12" t="n">
        <f aca="false">+H39*Q39</f>
        <v>2467.5</v>
      </c>
      <c r="X39" s="29" t="n">
        <f aca="false">+(C39-SUM(E39:I39))/(1-0.0137)</f>
        <v>5311.9740444084</v>
      </c>
      <c r="Y39" s="29" t="n">
        <f aca="false">+K39</f>
        <v>1500</v>
      </c>
      <c r="Z39" s="29" t="n">
        <f aca="false">+X39-Y39</f>
        <v>3811.9740444084</v>
      </c>
      <c r="AB39" s="0" t="n">
        <f aca="false">AB38</f>
        <v>2.44</v>
      </c>
      <c r="AD39" s="12" t="n">
        <f aca="false">+Z39*AB39</f>
        <v>9301.21666835649</v>
      </c>
      <c r="AF39" s="12" t="n">
        <f aca="false">+AD39</f>
        <v>9301.21666835649</v>
      </c>
      <c r="AH39" s="12" t="n">
        <f aca="false">+S39</f>
        <v>424.5</v>
      </c>
      <c r="AI39" s="12" t="n">
        <f aca="false">+T39</f>
        <v>548.625</v>
      </c>
      <c r="AJ39" s="12" t="n">
        <f aca="false">+U39</f>
        <v>1292.5</v>
      </c>
      <c r="AK39" s="12" t="n">
        <f aca="false">+V39</f>
        <v>2467.5</v>
      </c>
      <c r="AM39" s="13" t="n">
        <f aca="false">+AF39+AH39+AI39+AJ39+AK39</f>
        <v>14034.3416683565</v>
      </c>
      <c r="AN39" s="13" t="n">
        <f aca="false">+C39*0.115</f>
        <v>724.408</v>
      </c>
      <c r="AO39" s="12" t="n">
        <f aca="false">+AM39+AN39</f>
        <v>14758.7496683565</v>
      </c>
    </row>
    <row r="40" customFormat="false" ht="12.75" hidden="false" customHeight="false" outlineLevel="0" collapsed="false">
      <c r="A40" s="25" t="n">
        <v>37164</v>
      </c>
      <c r="B40" s="4" t="n">
        <v>5620.29402818615</v>
      </c>
      <c r="C40" s="4" t="n">
        <v>5543.296</v>
      </c>
      <c r="E40" s="2" t="n">
        <f aca="false">E39</f>
        <v>75</v>
      </c>
      <c r="F40" s="2" t="n">
        <f aca="false">F39</f>
        <v>95</v>
      </c>
      <c r="G40" s="2" t="n">
        <f aca="false">G39</f>
        <v>275</v>
      </c>
      <c r="H40" s="2" t="n">
        <f aca="false">H39</f>
        <v>525</v>
      </c>
      <c r="I40" s="2" t="n">
        <f aca="false">I39</f>
        <v>90</v>
      </c>
      <c r="K40" s="2" t="n">
        <f aca="false">K39</f>
        <v>1500</v>
      </c>
      <c r="N40" s="15" t="n">
        <f aca="false">N39</f>
        <v>5.66</v>
      </c>
      <c r="O40" s="15" t="n">
        <f aca="false">O39</f>
        <v>5.775</v>
      </c>
      <c r="P40" s="15" t="n">
        <f aca="false">P39</f>
        <v>4.7</v>
      </c>
      <c r="Q40" s="15" t="n">
        <f aca="false">Q39</f>
        <v>4.7</v>
      </c>
      <c r="S40" s="12" t="n">
        <f aca="false">+E40*N40</f>
        <v>424.5</v>
      </c>
      <c r="T40" s="12" t="n">
        <f aca="false">+F40*O40</f>
        <v>548.625</v>
      </c>
      <c r="U40" s="12" t="n">
        <f aca="false">+G40*P40</f>
        <v>1292.5</v>
      </c>
      <c r="V40" s="12" t="n">
        <f aca="false">+H40*Q40</f>
        <v>2467.5</v>
      </c>
      <c r="X40" s="29" t="n">
        <f aca="false">+(C40-SUM(E40:I40))/(1-0.0137)</f>
        <v>4545.5703132921</v>
      </c>
      <c r="Y40" s="29" t="n">
        <f aca="false">+K40</f>
        <v>1500</v>
      </c>
      <c r="Z40" s="29" t="n">
        <f aca="false">+X40-Y40</f>
        <v>3045.5703132921</v>
      </c>
      <c r="AB40" s="0" t="n">
        <f aca="false">AB39</f>
        <v>2.44</v>
      </c>
      <c r="AD40" s="12" t="n">
        <f aca="false">+Z40*AB40</f>
        <v>7431.19156443273</v>
      </c>
      <c r="AF40" s="12" t="n">
        <f aca="false">+AD40</f>
        <v>7431.19156443273</v>
      </c>
      <c r="AH40" s="12" t="n">
        <f aca="false">+S40</f>
        <v>424.5</v>
      </c>
      <c r="AI40" s="12" t="n">
        <f aca="false">+T40</f>
        <v>548.625</v>
      </c>
      <c r="AJ40" s="12" t="n">
        <f aca="false">+U40</f>
        <v>1292.5</v>
      </c>
      <c r="AK40" s="12" t="n">
        <f aca="false">+V40</f>
        <v>2467.5</v>
      </c>
      <c r="AM40" s="13" t="n">
        <f aca="false">+AF40+AH40+AI40+AJ40+AK40</f>
        <v>12164.3165644327</v>
      </c>
      <c r="AN40" s="13" t="n">
        <f aca="false">+C40*0.115</f>
        <v>637.47904</v>
      </c>
      <c r="AO40" s="12" t="n">
        <f aca="false">+AM40+AN40</f>
        <v>12801.7956044327</v>
      </c>
    </row>
    <row r="41" customFormat="false" ht="12.75" hidden="false" customHeight="false" outlineLevel="0" collapsed="false">
      <c r="A41" s="3" t="s">
        <v>57</v>
      </c>
      <c r="B41" s="4" t="n">
        <v>0</v>
      </c>
      <c r="C41" s="4" t="n">
        <v>0</v>
      </c>
      <c r="E41" s="2" t="n">
        <v>0</v>
      </c>
      <c r="F41" s="2" t="n">
        <v>0</v>
      </c>
      <c r="G41" s="2" t="n">
        <v>0</v>
      </c>
      <c r="H41" s="2" t="n">
        <v>0</v>
      </c>
      <c r="I41" s="2" t="n">
        <v>0</v>
      </c>
      <c r="K41" s="14" t="n">
        <v>0</v>
      </c>
      <c r="N41" s="15" t="n">
        <f aca="false">N40</f>
        <v>5.66</v>
      </c>
      <c r="O41" s="15" t="n">
        <f aca="false">O40</f>
        <v>5.775</v>
      </c>
      <c r="P41" s="15" t="n">
        <f aca="false">P40</f>
        <v>4.7</v>
      </c>
      <c r="Q41" s="15" t="n">
        <f aca="false">Q40</f>
        <v>4.7</v>
      </c>
      <c r="S41" s="12" t="n">
        <f aca="false">+E41*N41</f>
        <v>0</v>
      </c>
      <c r="T41" s="12" t="n">
        <f aca="false">+F41*O41</f>
        <v>0</v>
      </c>
      <c r="U41" s="12" t="n">
        <f aca="false">+G41*P41</f>
        <v>0</v>
      </c>
      <c r="V41" s="12" t="n">
        <f aca="false">+H41*Q41</f>
        <v>0</v>
      </c>
      <c r="X41" s="29" t="n">
        <f aca="false">+(C41-SUM(E41:I41))/(1-0.0137)</f>
        <v>0</v>
      </c>
      <c r="Y41" s="29" t="n">
        <f aca="false">+K41</f>
        <v>0</v>
      </c>
      <c r="Z41" s="29" t="n">
        <f aca="false">+X41-Y41</f>
        <v>0</v>
      </c>
      <c r="AB41" s="0" t="n">
        <f aca="false">AB40</f>
        <v>2.44</v>
      </c>
      <c r="AD41" s="12" t="n">
        <f aca="false">+Z41*AB41</f>
        <v>0</v>
      </c>
      <c r="AF41" s="12" t="n">
        <f aca="false">+AD41</f>
        <v>0</v>
      </c>
      <c r="AH41" s="12" t="n">
        <f aca="false">+S41</f>
        <v>0</v>
      </c>
      <c r="AI41" s="12" t="n">
        <f aca="false">+T41</f>
        <v>0</v>
      </c>
      <c r="AJ41" s="12" t="n">
        <f aca="false">+U41</f>
        <v>0</v>
      </c>
      <c r="AK41" s="12" t="n">
        <f aca="false">+V41</f>
        <v>0</v>
      </c>
      <c r="AM41" s="13" t="n">
        <f aca="false">+AF41+AH41+AI41+AJ41+AK41</f>
        <v>0</v>
      </c>
      <c r="AN41" s="13" t="n">
        <f aca="false">+C41*0.115</f>
        <v>0</v>
      </c>
      <c r="AO41" s="12" t="n">
        <f aca="false">+AM41+AN41</f>
        <v>0</v>
      </c>
    </row>
    <row r="43" customFormat="false" ht="12.75" hidden="false" customHeight="false" outlineLevel="0" collapsed="false">
      <c r="B43" s="14" t="n">
        <f aca="false">SUM(B11:B41)</f>
        <v>184781.587752205</v>
      </c>
      <c r="C43" s="14" t="n">
        <f aca="false">SUM(C11:C41)</f>
        <v>182250.08</v>
      </c>
      <c r="D43" s="14"/>
      <c r="E43" s="17" t="n">
        <f aca="false">SUM(E11:E41)</f>
        <v>2250</v>
      </c>
      <c r="F43" s="17" t="n">
        <f aca="false">SUM(F11:F41)</f>
        <v>2850</v>
      </c>
      <c r="G43" s="17" t="n">
        <f aca="false">SUM(G11:G41)</f>
        <v>8250</v>
      </c>
      <c r="H43" s="17" t="n">
        <f aca="false">SUM(H11:H41)</f>
        <v>15750</v>
      </c>
      <c r="I43" s="17" t="n">
        <f aca="false">SUM(I11:I41)</f>
        <v>2700</v>
      </c>
      <c r="J43" s="17"/>
      <c r="K43" s="17" t="n">
        <f aca="false">SUM(K11:K41)</f>
        <v>44873</v>
      </c>
      <c r="S43" s="12" t="n">
        <f aca="false">SUM(S11:S41)</f>
        <v>12735</v>
      </c>
      <c r="T43" s="12" t="n">
        <f aca="false">SUM(T11:T41)</f>
        <v>16458.75</v>
      </c>
      <c r="U43" s="12" t="n">
        <f aca="false">SUM(U11:U41)</f>
        <v>38775</v>
      </c>
      <c r="V43" s="12" t="n">
        <f aca="false">SUM(V11:V41)</f>
        <v>74025</v>
      </c>
      <c r="X43" s="29" t="n">
        <f aca="false">SUM(X11:X41)</f>
        <v>152539.876305384</v>
      </c>
      <c r="Y43" s="29" t="n">
        <f aca="false">SUM(Y11:Y41)</f>
        <v>44873</v>
      </c>
      <c r="Z43" s="18" t="n">
        <f aca="false">SUM(Z11:Z41)</f>
        <v>107666.876305384</v>
      </c>
      <c r="AD43" s="14" t="n">
        <f aca="false">SUM(AD11:AD41)</f>
        <v>262707.178185136</v>
      </c>
      <c r="AE43" s="14"/>
      <c r="AF43" s="34" t="n">
        <f aca="false">SUM(AF11:AF41)</f>
        <v>262707.178185136</v>
      </c>
      <c r="AG43" s="14"/>
      <c r="AH43" s="34" t="n">
        <f aca="false">SUM(AH11:AH41)</f>
        <v>12735</v>
      </c>
      <c r="AI43" s="34" t="n">
        <f aca="false">SUM(AI11:AI41)</f>
        <v>16458.75</v>
      </c>
      <c r="AJ43" s="34" t="n">
        <f aca="false">SUM(AJ11:AJ41)</f>
        <v>38775</v>
      </c>
      <c r="AK43" s="34" t="n">
        <f aca="false">SUM(AK11:AK41)</f>
        <v>74025</v>
      </c>
      <c r="AL43" s="34"/>
      <c r="AM43" s="34" t="n">
        <f aca="false">SUM(AM11:AM41)</f>
        <v>404700.928185136</v>
      </c>
      <c r="AN43" s="35" t="n">
        <f aca="false">SUM(AN11:AN41)</f>
        <v>20958.7592</v>
      </c>
      <c r="AO43" s="14" t="n">
        <f aca="false">SUM(AO11:AO41)</f>
        <v>425659.687385136</v>
      </c>
    </row>
    <row r="44" customFormat="false" ht="13.5" hidden="false" customHeight="false" outlineLevel="0" collapsed="false">
      <c r="B44" s="36"/>
      <c r="C44" s="37" t="n">
        <f aca="false">E43+F43+G43+H43+I43+K44+Z44</f>
        <v>182250.08</v>
      </c>
      <c r="K44" s="20" t="n">
        <f aca="false">K43*(1-0.0137)</f>
        <v>44258.2399</v>
      </c>
      <c r="Y44" s="0" t="s">
        <v>57</v>
      </c>
      <c r="Z44" s="20" t="n">
        <f aca="false">Z43*(1-0.0137)</f>
        <v>106191.8401</v>
      </c>
      <c r="AH44" s="19"/>
      <c r="AI44" s="19"/>
      <c r="AJ44" s="19"/>
      <c r="AK44" s="19"/>
      <c r="AL44" s="19"/>
      <c r="AM44" s="19"/>
      <c r="AN44" s="19"/>
    </row>
    <row r="45" customFormat="false" ht="13.5" hidden="false" customHeight="false" outlineLevel="0" collapsed="false">
      <c r="B45" s="38" t="s">
        <v>58</v>
      </c>
      <c r="E45" s="39" t="n">
        <v>936021</v>
      </c>
      <c r="F45" s="39" t="n">
        <v>851617</v>
      </c>
      <c r="G45" s="39" t="n">
        <v>984564</v>
      </c>
      <c r="H45" s="39" t="n">
        <v>948197</v>
      </c>
      <c r="I45" s="39" t="n">
        <v>961883</v>
      </c>
      <c r="K45" s="39" t="n">
        <v>951534</v>
      </c>
      <c r="X45" s="40" t="s">
        <v>57</v>
      </c>
      <c r="Z45" s="39" t="n">
        <v>912999</v>
      </c>
      <c r="AF45" s="19" t="s">
        <v>57</v>
      </c>
      <c r="AO45" s="29" t="s">
        <v>57</v>
      </c>
    </row>
    <row r="46" customFormat="false" ht="12.75" hidden="false" customHeight="false" outlineLevel="0" collapsed="false">
      <c r="B46" s="38"/>
      <c r="C46" s="41"/>
      <c r="X46" s="42" t="s">
        <v>57</v>
      </c>
    </row>
    <row r="49" customFormat="false" ht="12.75" hidden="false" customHeight="false" outlineLevel="0" collapsed="false">
      <c r="C49" s="29" t="s">
        <v>57</v>
      </c>
      <c r="Y49" s="0" t="s">
        <v>57</v>
      </c>
    </row>
  </sheetData>
  <printOptions headings="false" gridLines="false" gridLinesSet="true" horizontalCentered="false" verticalCentered="false"/>
  <pageMargins left="0.3" right="0.3" top="0.35" bottom="0.320138888888889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9" activeCellId="0" sqref="I19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43" width="3.85"/>
    <col collapsed="false" customWidth="false" hidden="false" outlineLevel="0" max="3" min="2" style="44" width="9.14"/>
    <col collapsed="false" customWidth="true" hidden="false" outlineLevel="0" max="4" min="4" style="45" width="8.28"/>
    <col collapsed="false" customWidth="true" hidden="false" outlineLevel="0" max="5" min="5" style="46" width="16.42"/>
    <col collapsed="false" customWidth="true" hidden="false" outlineLevel="0" max="6" min="6" style="46" width="11.13"/>
    <col collapsed="false" customWidth="true" hidden="false" outlineLevel="0" max="7" min="7" style="45" width="8.85"/>
    <col collapsed="false" customWidth="true" hidden="false" outlineLevel="0" max="8" min="8" style="45" width="10.99"/>
    <col collapsed="false" customWidth="true" hidden="false" outlineLevel="0" max="9" min="9" style="47" width="8.7"/>
    <col collapsed="false" customWidth="true" hidden="false" outlineLevel="0" max="10" min="10" style="45" width="8.14"/>
    <col collapsed="false" customWidth="true" hidden="false" outlineLevel="0" max="11" min="11" style="45" width="2.28"/>
    <col collapsed="false" customWidth="true" hidden="false" outlineLevel="0" max="12" min="12" style="48" width="11.28"/>
    <col collapsed="false" customWidth="true" hidden="false" outlineLevel="0" max="13" min="13" style="45" width="6.41"/>
    <col collapsed="false" customWidth="true" hidden="false" outlineLevel="0" max="14" min="14" style="49" width="10.85"/>
    <col collapsed="false" customWidth="true" hidden="false" outlineLevel="0" max="15" min="15" style="48" width="10.99"/>
    <col collapsed="false" customWidth="false" hidden="false" outlineLevel="0" max="257" min="16" style="43" width="9.14"/>
  </cols>
  <sheetData>
    <row r="1" customFormat="false" ht="13.5" hidden="false" customHeight="false" outlineLevel="0" collapsed="false">
      <c r="A1" s="50"/>
      <c r="E1" s="51" t="s">
        <v>59</v>
      </c>
      <c r="F1" s="52"/>
      <c r="G1" s="53"/>
      <c r="H1" s="51" t="s">
        <v>60</v>
      </c>
      <c r="I1" s="52"/>
      <c r="J1" s="52"/>
      <c r="K1" s="52"/>
      <c r="L1" s="54" t="s">
        <v>61</v>
      </c>
      <c r="M1" s="52"/>
      <c r="N1" s="55" t="s">
        <v>62</v>
      </c>
      <c r="O1" s="56"/>
    </row>
    <row r="2" customFormat="false" ht="11.25" hidden="false" customHeight="false" outlineLevel="0" collapsed="false">
      <c r="E2" s="57" t="s">
        <v>63</v>
      </c>
      <c r="F2" s="58"/>
      <c r="G2" s="59"/>
      <c r="H2" s="57" t="s">
        <v>64</v>
      </c>
      <c r="I2" s="58"/>
      <c r="J2" s="58"/>
      <c r="K2" s="58"/>
      <c r="L2" s="57" t="s">
        <v>65</v>
      </c>
      <c r="M2" s="58"/>
      <c r="N2" s="60" t="n">
        <v>37135</v>
      </c>
      <c r="O2" s="61"/>
    </row>
    <row r="3" customFormat="false" ht="11.25" hidden="false" customHeight="false" outlineLevel="0" collapsed="false">
      <c r="E3" s="57" t="s">
        <v>66</v>
      </c>
      <c r="F3" s="58"/>
      <c r="G3" s="59"/>
      <c r="H3" s="57" t="s">
        <v>67</v>
      </c>
      <c r="I3" s="58"/>
      <c r="J3" s="58"/>
      <c r="K3" s="58"/>
      <c r="L3" s="57"/>
      <c r="M3" s="58"/>
      <c r="N3" s="58"/>
      <c r="O3" s="61"/>
    </row>
    <row r="4" customFormat="false" ht="11.25" hidden="false" customHeight="false" outlineLevel="0" collapsed="false">
      <c r="E4" s="57" t="s">
        <v>68</v>
      </c>
      <c r="F4" s="58"/>
      <c r="G4" s="59"/>
      <c r="H4" s="57" t="s">
        <v>69</v>
      </c>
      <c r="I4" s="58"/>
      <c r="J4" s="58"/>
      <c r="K4" s="58"/>
      <c r="L4" s="57" t="s">
        <v>70</v>
      </c>
      <c r="M4" s="58"/>
      <c r="N4" s="62" t="s">
        <v>71</v>
      </c>
      <c r="O4" s="61"/>
    </row>
    <row r="5" customFormat="false" ht="11.25" hidden="false" customHeight="false" outlineLevel="0" collapsed="false">
      <c r="E5" s="57"/>
      <c r="F5" s="58"/>
      <c r="G5" s="59"/>
      <c r="H5" s="57" t="s">
        <v>72</v>
      </c>
      <c r="I5" s="58"/>
      <c r="J5" s="58"/>
      <c r="K5" s="58"/>
      <c r="L5" s="57"/>
      <c r="M5" s="58"/>
      <c r="N5" s="63"/>
      <c r="O5" s="61"/>
    </row>
    <row r="6" customFormat="false" ht="11.25" hidden="false" customHeight="false" outlineLevel="0" collapsed="false">
      <c r="E6" s="57"/>
      <c r="F6" s="58"/>
      <c r="G6" s="59"/>
      <c r="H6" s="57"/>
      <c r="I6" s="58"/>
      <c r="J6" s="58"/>
      <c r="K6" s="58"/>
      <c r="L6" s="57" t="s">
        <v>73</v>
      </c>
      <c r="M6" s="58"/>
      <c r="N6" s="62" t="s">
        <v>74</v>
      </c>
      <c r="O6" s="61"/>
    </row>
    <row r="7" customFormat="false" ht="11.25" hidden="false" customHeight="false" outlineLevel="0" collapsed="false">
      <c r="E7" s="57" t="s">
        <v>75</v>
      </c>
      <c r="F7" s="58"/>
      <c r="G7" s="59"/>
      <c r="H7" s="57" t="s">
        <v>76</v>
      </c>
      <c r="I7" s="58" t="s">
        <v>77</v>
      </c>
      <c r="J7" s="58"/>
      <c r="K7" s="58"/>
      <c r="L7" s="57" t="s">
        <v>78</v>
      </c>
      <c r="M7" s="58"/>
      <c r="N7" s="58" t="s">
        <v>79</v>
      </c>
      <c r="O7" s="61"/>
    </row>
    <row r="8" customFormat="false" ht="11.25" hidden="false" customHeight="false" outlineLevel="0" collapsed="false">
      <c r="E8" s="57" t="s">
        <v>80</v>
      </c>
      <c r="F8" s="58"/>
      <c r="G8" s="59"/>
      <c r="H8" s="57" t="s">
        <v>81</v>
      </c>
      <c r="I8" s="58" t="s">
        <v>82</v>
      </c>
      <c r="J8" s="58"/>
      <c r="K8" s="58"/>
      <c r="L8" s="57"/>
      <c r="M8" s="58"/>
      <c r="N8" s="58"/>
      <c r="O8" s="59"/>
    </row>
    <row r="9" customFormat="false" ht="13.5" hidden="false" customHeight="false" outlineLevel="0" collapsed="false">
      <c r="A9" s="64"/>
      <c r="B9" s="65" t="s">
        <v>64</v>
      </c>
      <c r="E9" s="66" t="s">
        <v>83</v>
      </c>
      <c r="F9" s="67"/>
      <c r="G9" s="68"/>
      <c r="H9" s="66" t="s">
        <v>84</v>
      </c>
      <c r="I9" s="67"/>
      <c r="J9" s="67"/>
      <c r="K9" s="67"/>
      <c r="L9" s="66"/>
      <c r="M9" s="67"/>
      <c r="N9" s="67"/>
      <c r="O9" s="68"/>
    </row>
    <row r="10" customFormat="false" ht="3.75" hidden="false" customHeight="true" outlineLevel="0" collapsed="false">
      <c r="E10" s="45"/>
      <c r="F10" s="45"/>
    </row>
    <row r="11" customFormat="false" ht="12" hidden="false" customHeight="false" outlineLevel="0" collapsed="false">
      <c r="A11" s="69" t="s">
        <v>85</v>
      </c>
      <c r="B11" s="70"/>
      <c r="C11" s="70"/>
      <c r="D11" s="71"/>
      <c r="E11" s="71"/>
      <c r="F11" s="71"/>
      <c r="G11" s="71"/>
      <c r="H11" s="71"/>
      <c r="I11" s="72"/>
      <c r="J11" s="71"/>
      <c r="K11" s="71"/>
      <c r="L11" s="73"/>
      <c r="M11" s="71"/>
      <c r="N11" s="74"/>
      <c r="O11" s="73"/>
    </row>
    <row r="12" customFormat="false" ht="11.25" hidden="false" customHeight="false" outlineLevel="0" collapsed="false">
      <c r="A12" s="75" t="s">
        <v>86</v>
      </c>
      <c r="B12" s="76" t="s">
        <v>87</v>
      </c>
      <c r="C12" s="76" t="s">
        <v>88</v>
      </c>
      <c r="D12" s="77" t="s">
        <v>89</v>
      </c>
      <c r="E12" s="77" t="s">
        <v>90</v>
      </c>
      <c r="F12" s="77" t="s">
        <v>91</v>
      </c>
      <c r="G12" s="77" t="s">
        <v>92</v>
      </c>
      <c r="H12" s="77" t="s">
        <v>93</v>
      </c>
      <c r="I12" s="78" t="s">
        <v>94</v>
      </c>
      <c r="J12" s="79" t="s">
        <v>95</v>
      </c>
      <c r="K12" s="77"/>
      <c r="L12" s="80" t="s">
        <v>96</v>
      </c>
      <c r="M12" s="77" t="s">
        <v>97</v>
      </c>
      <c r="N12" s="81"/>
      <c r="O12" s="82" t="s">
        <v>98</v>
      </c>
    </row>
    <row r="13" customFormat="false" ht="11.25" hidden="false" customHeight="false" outlineLevel="0" collapsed="false">
      <c r="A13" s="83" t="s">
        <v>99</v>
      </c>
      <c r="C13" s="60" t="n">
        <v>37135</v>
      </c>
      <c r="E13" s="84" t="s">
        <v>100</v>
      </c>
      <c r="F13" s="45"/>
      <c r="I13" s="85"/>
      <c r="J13" s="86"/>
    </row>
    <row r="14" customFormat="false" ht="22.5" hidden="false" customHeight="false" outlineLevel="0" collapsed="false">
      <c r="B14" s="87" t="n">
        <v>37135</v>
      </c>
      <c r="C14" s="87" t="n">
        <v>37164</v>
      </c>
      <c r="D14" s="45" t="s">
        <v>101</v>
      </c>
      <c r="E14" s="46" t="s">
        <v>102</v>
      </c>
      <c r="F14" s="46" t="s">
        <v>103</v>
      </c>
      <c r="G14" s="88" t="n">
        <v>936021</v>
      </c>
      <c r="I14" s="89" t="n">
        <v>2250</v>
      </c>
      <c r="J14" s="86" t="s">
        <v>104</v>
      </c>
      <c r="L14" s="90" t="n">
        <v>5.66</v>
      </c>
      <c r="M14" s="45" t="s">
        <v>104</v>
      </c>
      <c r="N14" s="91"/>
      <c r="O14" s="92" t="n">
        <f aca="false">I14*L14</f>
        <v>12735</v>
      </c>
    </row>
    <row r="15" customFormat="false" ht="11.25" hidden="false" customHeight="false" outlineLevel="0" collapsed="false">
      <c r="B15" s="87"/>
      <c r="C15" s="87"/>
      <c r="E15" s="46" t="s">
        <v>57</v>
      </c>
      <c r="F15" s="46" t="s">
        <v>103</v>
      </c>
      <c r="G15" s="88" t="n">
        <v>851617</v>
      </c>
      <c r="I15" s="89" t="n">
        <v>2850</v>
      </c>
      <c r="J15" s="86" t="s">
        <v>104</v>
      </c>
      <c r="L15" s="90" t="n">
        <v>5.775</v>
      </c>
      <c r="M15" s="45" t="s">
        <v>104</v>
      </c>
      <c r="N15" s="91"/>
      <c r="O15" s="92" t="n">
        <f aca="false">I15*L15</f>
        <v>16458.75</v>
      </c>
    </row>
    <row r="16" customFormat="false" ht="11.25" hidden="false" customHeight="false" outlineLevel="0" collapsed="false">
      <c r="B16" s="87"/>
      <c r="C16" s="87"/>
      <c r="F16" s="46" t="s">
        <v>103</v>
      </c>
      <c r="G16" s="88" t="n">
        <v>984564</v>
      </c>
      <c r="I16" s="89" t="n">
        <v>8250</v>
      </c>
      <c r="J16" s="86" t="s">
        <v>104</v>
      </c>
      <c r="L16" s="90" t="n">
        <v>4.7</v>
      </c>
      <c r="M16" s="45" t="s">
        <v>104</v>
      </c>
      <c r="N16" s="91"/>
      <c r="O16" s="92" t="n">
        <f aca="false">I16*L16</f>
        <v>38775</v>
      </c>
    </row>
    <row r="17" customFormat="false" ht="11.25" hidden="false" customHeight="false" outlineLevel="0" collapsed="false">
      <c r="B17" s="87"/>
      <c r="C17" s="87"/>
      <c r="F17" s="46" t="s">
        <v>103</v>
      </c>
      <c r="G17" s="88" t="n">
        <v>948197</v>
      </c>
      <c r="I17" s="89" t="n">
        <v>15750</v>
      </c>
      <c r="J17" s="86" t="s">
        <v>104</v>
      </c>
      <c r="L17" s="90" t="n">
        <v>4.7</v>
      </c>
      <c r="M17" s="45" t="s">
        <v>104</v>
      </c>
      <c r="N17" s="91"/>
      <c r="O17" s="92" t="n">
        <f aca="false">I17*L17</f>
        <v>74025</v>
      </c>
    </row>
    <row r="18" customFormat="false" ht="11.25" hidden="false" customHeight="false" outlineLevel="0" collapsed="false">
      <c r="B18" s="87"/>
      <c r="C18" s="87"/>
      <c r="F18" s="46" t="s">
        <v>103</v>
      </c>
      <c r="G18" s="88" t="n">
        <v>912999</v>
      </c>
      <c r="I18" s="89" t="n">
        <v>107667</v>
      </c>
      <c r="J18" s="86" t="s">
        <v>104</v>
      </c>
      <c r="L18" s="90" t="n">
        <v>2.44</v>
      </c>
      <c r="M18" s="45" t="s">
        <v>104</v>
      </c>
      <c r="N18" s="91"/>
      <c r="O18" s="92" t="n">
        <f aca="false">I18*L18</f>
        <v>262707.48</v>
      </c>
    </row>
    <row r="19" customFormat="false" ht="22.5" hidden="false" customHeight="false" outlineLevel="0" collapsed="false">
      <c r="B19" s="87"/>
      <c r="C19" s="87"/>
      <c r="F19" s="46" t="s">
        <v>105</v>
      </c>
      <c r="G19" s="88"/>
      <c r="I19" s="89" t="n">
        <v>182250</v>
      </c>
      <c r="J19" s="86" t="s">
        <v>104</v>
      </c>
      <c r="L19" s="90" t="n">
        <v>0.115</v>
      </c>
      <c r="M19" s="45" t="s">
        <v>104</v>
      </c>
      <c r="N19" s="91"/>
      <c r="O19" s="92" t="n">
        <f aca="false">I19*L19</f>
        <v>20958.75</v>
      </c>
    </row>
    <row r="20" customFormat="false" ht="12" hidden="false" customHeight="false" outlineLevel="0" collapsed="false">
      <c r="H20" s="93" t="s">
        <v>106</v>
      </c>
      <c r="I20" s="94" t="n">
        <f aca="false">SUM(I14:I18)</f>
        <v>136767</v>
      </c>
      <c r="N20" s="93" t="s">
        <v>107</v>
      </c>
      <c r="O20" s="95" t="n">
        <f aca="false">SUM(O14:O19)</f>
        <v>425659.98</v>
      </c>
    </row>
    <row r="21" customFormat="false" ht="12" hidden="false" customHeight="false" outlineLevel="0" collapsed="false"/>
    <row r="22" customFormat="false" ht="11.25" hidden="false" customHeight="false" outlineLevel="0" collapsed="false">
      <c r="O22" s="48" t="s">
        <v>57</v>
      </c>
    </row>
    <row r="23" customFormat="false" ht="11.25" hidden="false" customHeight="false" outlineLevel="0" collapsed="false">
      <c r="G23" s="45" t="s">
        <v>108</v>
      </c>
      <c r="H23" s="89" t="n">
        <v>2700</v>
      </c>
      <c r="I23" s="85" t="n">
        <f aca="false">H23</f>
        <v>2700</v>
      </c>
    </row>
    <row r="24" customFormat="false" ht="11.25" hidden="false" customHeight="false" outlineLevel="0" collapsed="false">
      <c r="G24" s="45" t="s">
        <v>109</v>
      </c>
      <c r="H24" s="89" t="n">
        <v>44873</v>
      </c>
      <c r="I24" s="85" t="n">
        <f aca="false">H24*(1-0.0137)</f>
        <v>44258.2399</v>
      </c>
    </row>
    <row r="25" customFormat="false" ht="11.25" hidden="false" customHeight="false" outlineLevel="0" collapsed="false">
      <c r="G25" s="45" t="s">
        <v>110</v>
      </c>
      <c r="H25" s="85" t="n">
        <f aca="false">I18</f>
        <v>107667</v>
      </c>
      <c r="I25" s="85" t="n">
        <f aca="false">H25*(1-0.0137)-I18</f>
        <v>-1475.03790000001</v>
      </c>
    </row>
    <row r="26" customFormat="false" ht="12" hidden="false" customHeight="false" outlineLevel="0" collapsed="false">
      <c r="G26" s="45" t="s">
        <v>111</v>
      </c>
      <c r="I26" s="94" t="n">
        <f aca="false">SUM(I20:I25)</f>
        <v>182250.202</v>
      </c>
    </row>
    <row r="27" customFormat="false" ht="12" hidden="false" customHeight="false" outlineLevel="0" collapsed="false"/>
  </sheetData>
  <printOptions headings="false" gridLines="false" gridLinesSet="true" horizontalCentered="false" verticalCentered="false"/>
  <pageMargins left="0.25" right="0.25" top="0.709722222222222" bottom="0.5" header="0.3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&amp;C&amp;"Arial,Bold"&amp;14SALES INVOICE</oddHeader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F21:H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7" activeCellId="0" sqref="H17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6" min="1" style="50" width="9.14"/>
    <col collapsed="false" customWidth="true" hidden="false" outlineLevel="0" max="7" min="7" style="50" width="13.28"/>
    <col collapsed="false" customWidth="true" hidden="false" outlineLevel="0" max="8" min="8" style="50" width="17.14"/>
    <col collapsed="false" customWidth="true" hidden="false" outlineLevel="0" max="9" min="9" style="50" width="9.41"/>
    <col collapsed="false" customWidth="true" hidden="false" outlineLevel="0" max="10" min="10" style="50" width="11.42"/>
    <col collapsed="false" customWidth="true" hidden="false" outlineLevel="0" max="11" min="11" style="50" width="12.42"/>
    <col collapsed="false" customWidth="true" hidden="false" outlineLevel="0" max="12" min="12" style="50" width="15.13"/>
    <col collapsed="false" customWidth="false" hidden="false" outlineLevel="0" max="257" min="13" style="50" width="9.14"/>
  </cols>
  <sheetData>
    <row r="21" customFormat="false" ht="13.5" hidden="false" customHeight="false" outlineLevel="0" collapsed="false"/>
    <row r="22" customFormat="false" ht="13.5" hidden="false" customHeight="false" outlineLevel="0" collapsed="false">
      <c r="F22" s="51" t="s">
        <v>59</v>
      </c>
      <c r="G22" s="52"/>
      <c r="H22" s="53"/>
    </row>
    <row r="23" customFormat="false" ht="12.75" hidden="false" customHeight="false" outlineLevel="0" collapsed="false">
      <c r="F23" s="57" t="s">
        <v>63</v>
      </c>
      <c r="G23" s="58"/>
      <c r="H23" s="59"/>
    </row>
    <row r="24" customFormat="false" ht="12.75" hidden="false" customHeight="false" outlineLevel="0" collapsed="false">
      <c r="F24" s="57" t="s">
        <v>66</v>
      </c>
      <c r="G24" s="58"/>
      <c r="H24" s="59"/>
    </row>
    <row r="25" customFormat="false" ht="12.75" hidden="false" customHeight="false" outlineLevel="0" collapsed="false">
      <c r="F25" s="57" t="s">
        <v>68</v>
      </c>
      <c r="G25" s="58"/>
      <c r="H25" s="59"/>
    </row>
    <row r="26" customFormat="false" ht="12.75" hidden="false" customHeight="false" outlineLevel="0" collapsed="false">
      <c r="F26" s="57"/>
      <c r="G26" s="58"/>
      <c r="H26" s="59"/>
    </row>
    <row r="27" customFormat="false" ht="12.75" hidden="false" customHeight="false" outlineLevel="0" collapsed="false">
      <c r="F27" s="57"/>
      <c r="G27" s="58"/>
      <c r="H27" s="59"/>
    </row>
    <row r="28" customFormat="false" ht="12.75" hidden="false" customHeight="false" outlineLevel="0" collapsed="false">
      <c r="F28" s="57" t="s">
        <v>75</v>
      </c>
      <c r="G28" s="58"/>
      <c r="H28" s="59"/>
    </row>
    <row r="29" customFormat="false" ht="12.75" hidden="false" customHeight="false" outlineLevel="0" collapsed="false">
      <c r="F29" s="57" t="s">
        <v>80</v>
      </c>
      <c r="G29" s="58"/>
      <c r="H29" s="59"/>
    </row>
    <row r="30" customFormat="false" ht="13.5" hidden="false" customHeight="false" outlineLevel="0" collapsed="false">
      <c r="F30" s="66"/>
      <c r="G30" s="67"/>
      <c r="H30" s="68"/>
    </row>
    <row r="31" customFormat="false" ht="13.5" hidden="false" customHeight="false" outlineLevel="0" collapsed="false"/>
  </sheetData>
  <printOptions headings="false" gridLines="false" gridLinesSet="true" horizontalCentered="false" verticalCentered="false"/>
  <pageMargins left="1.62013888888889" right="0.747916666666667" top="1.9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2001-09-24T15:41:37Z</dcterms:created>
  <dc:creator>UIS</dc:creator>
  <dc:description/>
  <dc:language>en-US</dc:language>
  <cp:lastModifiedBy>jcashin</cp:lastModifiedBy>
  <cp:lastPrinted>2001-10-17T12:34:41Z</cp:lastPrinted>
  <dcterms:modified xsi:type="dcterms:W3CDTF">2001-10-17T12:35:04Z</dcterms:modified>
  <cp:revision>0</cp:revision>
  <dc:subject/>
  <dc:title/>
</cp:coreProperties>
</file>