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mmary" sheetId="1" state="visible" r:id="rId3"/>
    <sheet name="Margin Letter" sheetId="2" state="visible" r:id="rId4"/>
  </sheets>
  <definedNames>
    <definedName function="false" hidden="false" localSheetId="0" name="_xlnm.Print_Area" vbProcedure="false">Summary!$A$1:$G$53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<sst xmlns="http://schemas.openxmlformats.org/spreadsheetml/2006/main" count="141" uniqueCount="113">
  <si>
    <t xml:space="preserve">To:</t>
  </si>
  <si>
    <t xml:space="preserve">Doug Keiser, J. Aron</t>
  </si>
  <si>
    <t xml:space="preserve">Fax:</t>
  </si>
  <si>
    <t xml:space="preserve">(212) 357-6811</t>
  </si>
  <si>
    <t xml:space="preserve">CC:</t>
  </si>
  <si>
    <t xml:space="preserve">Paige Grumulaitis (ECT-Accounting) &amp;</t>
  </si>
  <si>
    <t xml:space="preserve">   Dick Sherrod (Enron Corporate Treasury)</t>
  </si>
  <si>
    <t xml:space="preserve">From:</t>
  </si>
  <si>
    <t xml:space="preserve">Randy Baker, ERMS</t>
  </si>
  <si>
    <t xml:space="preserve">Phone:</t>
  </si>
  <si>
    <t xml:space="preserve">(713) 853-3430</t>
  </si>
  <si>
    <t xml:space="preserve">Counterparty:</t>
  </si>
  <si>
    <t xml:space="preserve">J. Aron &amp; Company</t>
  </si>
  <si>
    <t xml:space="preserve">Close of Business Date:</t>
  </si>
  <si>
    <t xml:space="preserve">Book Description</t>
  </si>
  <si>
    <t xml:space="preserve">Post ID</t>
  </si>
  <si>
    <t xml:space="preserve">Book</t>
  </si>
  <si>
    <t xml:space="preserve">Risk Type</t>
  </si>
  <si>
    <t xml:space="preserve">Commodity</t>
  </si>
  <si>
    <t xml:space="preserve">Swaps</t>
  </si>
  <si>
    <t xml:space="preserve">Options</t>
  </si>
  <si>
    <t xml:space="preserve">Total</t>
  </si>
  <si>
    <t xml:space="preserve">Note</t>
  </si>
  <si>
    <t xml:space="preserve">Natural Gas Affiliate Price Book</t>
  </si>
  <si>
    <t xml:space="preserve">PE</t>
  </si>
  <si>
    <t xml:space="preserve">Price</t>
  </si>
  <si>
    <t xml:space="preserve">NG</t>
  </si>
  <si>
    <t xml:space="preserve">Should match Margin Rpt.</t>
  </si>
  <si>
    <t xml:space="preserve">Natural Gas Non-Affiliate Price Book</t>
  </si>
  <si>
    <t xml:space="preserve">PG</t>
  </si>
  <si>
    <t xml:space="preserve">WTI Book</t>
  </si>
  <si>
    <t xml:space="preserve">PC</t>
  </si>
  <si>
    <t xml:space="preserve">WTI</t>
  </si>
  <si>
    <t xml:space="preserve">Enron Corp. NG Affiliate Price Book</t>
  </si>
  <si>
    <t xml:space="preserve">SE</t>
  </si>
  <si>
    <t xml:space="preserve">Basis Book/Gas Book</t>
  </si>
  <si>
    <t xml:space="preserve">Basis</t>
  </si>
  <si>
    <t xml:space="preserve">Canadian Price Book (ERMS)</t>
  </si>
  <si>
    <t xml:space="preserve">P3</t>
  </si>
  <si>
    <t xml:space="preserve">Canadian Price Book (ECT-Canada)</t>
  </si>
  <si>
    <t xml:space="preserve">C1</t>
  </si>
  <si>
    <t xml:space="preserve">Basis Book/EFP Book</t>
  </si>
  <si>
    <t xml:space="preserve">GG</t>
  </si>
  <si>
    <t xml:space="preserve">ERMS/Resid Book</t>
  </si>
  <si>
    <t xml:space="preserve">DR</t>
  </si>
  <si>
    <t xml:space="preserve">Resid</t>
  </si>
  <si>
    <t xml:space="preserve">Plant Pos./Resid Book</t>
  </si>
  <si>
    <t xml:space="preserve">LR</t>
  </si>
  <si>
    <t xml:space="preserve">Products/Crude</t>
  </si>
  <si>
    <t xml:space="preserve">XC</t>
  </si>
  <si>
    <t xml:space="preserve">Unleaded Book</t>
  </si>
  <si>
    <t xml:space="preserve">F6</t>
  </si>
  <si>
    <t xml:space="preserve">HU</t>
  </si>
  <si>
    <t xml:space="preserve">Affiliate/No. 6 Oil</t>
  </si>
  <si>
    <t xml:space="preserve">ZQ</t>
  </si>
  <si>
    <t xml:space="preserve">MTBE Price Book</t>
  </si>
  <si>
    <t xml:space="preserve">F9</t>
  </si>
  <si>
    <t xml:space="preserve">MTBE</t>
  </si>
  <si>
    <t xml:space="preserve">Exposure Summary</t>
  </si>
  <si>
    <t xml:space="preserve">ERMS</t>
  </si>
  <si>
    <t xml:space="preserve">Diff.</t>
  </si>
  <si>
    <t xml:space="preserve">U.S./Canadian Natural Gas Swap Exposure:</t>
  </si>
  <si>
    <t xml:space="preserve">WTI Swap Exposure:</t>
  </si>
  <si>
    <t xml:space="preserve">WTI/Fuel Oil Option Exposure:</t>
  </si>
  <si>
    <t xml:space="preserve">MTBE Swap Exposure:</t>
  </si>
  <si>
    <t xml:space="preserve">Total Exposure:</t>
  </si>
  <si>
    <t xml:space="preserve">Less Trigger {Collateral Threshold}:</t>
  </si>
  <si>
    <t xml:space="preserve">Less Margin Held {Cash}:</t>
  </si>
  <si>
    <t xml:space="preserve">Margin Due ERMS (Excess Margin held by ERMS):</t>
  </si>
  <si>
    <t xml:space="preserve">Margin Due J. Aron:  Multiple=</t>
  </si>
  <si>
    <t xml:space="preserve">Margin Due ERMS:  Multiple=</t>
  </si>
  <si>
    <t xml:space="preserve">Based on the close of business on January 10, 1995, the total exposure to J. Aron is $73,707,864.00.</t>
  </si>
  <si>
    <t xml:space="preserve">ERMS currently holds $67,900,000.00 in Margin; based on these calculations, ERMS will be returning</t>
  </si>
  <si>
    <t xml:space="preserve">Margin in the amount of $4,000,000.00 on January 11, 1995.</t>
  </si>
  <si>
    <t xml:space="preserve">Margin dollars will be wired to:</t>
  </si>
  <si>
    <t xml:space="preserve">CITIBK NY ABA#021000089  A/C J.ARON A/C#09292521</t>
  </si>
  <si>
    <t xml:space="preserve">A/C ENRON RISK MANAGEMENT SERVICES CORP</t>
  </si>
  <si>
    <t xml:space="preserve">Questions should be directed to Randy Baker (713) 853-3430 or Karl Miller (713) 853-1713.</t>
  </si>
  <si>
    <t xml:space="preserve">Via Facsimile (303) 573-7340</t>
  </si>
  <si>
    <t xml:space="preserve">Mr. Wayne Williamson</t>
  </si>
  <si>
    <t xml:space="preserve">Aspect Resources, LLC</t>
  </si>
  <si>
    <t xml:space="preserve">511 16th St., Suite 300</t>
  </si>
  <si>
    <t xml:space="preserve">Denver, CO 80202-4260</t>
  </si>
  <si>
    <t xml:space="preserve">Dear Mr. Williamson:</t>
  </si>
  <si>
    <t xml:space="preserve">Enron North America Corp. ("Enron") and Aspect Resources, LLC ("Aspect") entered into an ISDA Master</t>
  </si>
  <si>
    <t xml:space="preserve">Agreement dated July 22, 1998 ("Agreement").  All capitalized terms used in this letter that are not otherwise</t>
  </si>
  <si>
    <t xml:space="preserve">defined herein shall have the meanings given to them in the Agreement.  Our books show that the Net </t>
  </si>
  <si>
    <t xml:space="preserve">Exposure of Enron to Aspect exceeds the threshold of $1,500,000, resulting in a call for Margin.  The Net </t>
  </si>
  <si>
    <r>
      <rPr>
        <sz val="10"/>
        <rFont val="Times New Roman"/>
        <family val="1"/>
      </rPr>
      <t xml:space="preserve">Exposure was calculated as of close of business on </t>
    </r>
    <r>
      <rPr>
        <sz val="10"/>
        <color rgb="FF3333CC"/>
        <rFont val="Times New Roman"/>
        <family val="1"/>
      </rPr>
      <t xml:space="preserve">August 18, 2000</t>
    </r>
    <r>
      <rPr>
        <sz val="10"/>
        <color rgb="FF0000FF"/>
        <rFont val="Times New Roman"/>
        <family val="1"/>
      </rPr>
      <t xml:space="preserve">.</t>
    </r>
  </si>
  <si>
    <t xml:space="preserve">Net Exposure Summary</t>
  </si>
  <si>
    <t xml:space="preserve">Net Exposure:</t>
  </si>
  <si>
    <t xml:space="preserve">Less Threshold:</t>
  </si>
  <si>
    <t xml:space="preserve">Less Margin Held:</t>
  </si>
  <si>
    <t xml:space="preserve">Excess:</t>
  </si>
  <si>
    <t xml:space="preserve">Margin Due Enron As Agreed:</t>
  </si>
  <si>
    <t xml:space="preserve">Pursuant to Annex A of the Agreement, Enron hereby requests that Aspect deliver to Enron Margin at least equal</t>
  </si>
  <si>
    <r>
      <rPr>
        <sz val="10"/>
        <rFont val="Times New Roman"/>
        <family val="1"/>
      </rPr>
      <t xml:space="preserve">to</t>
    </r>
    <r>
      <rPr>
        <sz val="10"/>
        <color rgb="FF0000FF"/>
        <rFont val="Times New Roman"/>
        <family val="1"/>
      </rPr>
      <t xml:space="preserve"> </t>
    </r>
    <r>
      <rPr>
        <sz val="10"/>
        <color rgb="FF3333CC"/>
        <rFont val="Times New Roman"/>
        <family val="1"/>
      </rPr>
      <t xml:space="preserve">$3,750,000.  If Margin is to be posted with cash, please wire transfer funds </t>
    </r>
    <r>
      <rPr>
        <sz val="10"/>
        <rFont val="Times New Roman"/>
        <family val="1"/>
      </rPr>
      <t xml:space="preserve">by no later than the close of business</t>
    </r>
  </si>
  <si>
    <t xml:space="preserve">on August 22, 2000.  If Margin is to be posted with a Letter of Credit, please deliver by no later than the close of</t>
  </si>
  <si>
    <t xml:space="preserve">business on August 23,2000,  and otherwise in accordance with Annex A.  Delivery instructions are as follows:</t>
  </si>
  <si>
    <t xml:space="preserve">Cash</t>
  </si>
  <si>
    <t xml:space="preserve">US Treasury Securities</t>
  </si>
  <si>
    <t xml:space="preserve">Enron North America Corp.</t>
  </si>
  <si>
    <t xml:space="preserve">CHASE/NYC/TRUST</t>
  </si>
  <si>
    <t xml:space="preserve">Bank of America, N.A.  ABA # 111-000-012</t>
  </si>
  <si>
    <t xml:space="preserve">For Account: 294-003-50</t>
  </si>
  <si>
    <t xml:space="preserve">Account # 375-0494-727</t>
  </si>
  <si>
    <t xml:space="preserve">Account Name: Enron Corp Custody Account</t>
  </si>
  <si>
    <t xml:space="preserve">ABA#021-000-021</t>
  </si>
  <si>
    <t xml:space="preserve">Please contact Wendi LeBrocq at (713) 853-3835 upon your receipt of this letter to arrange for delivery of Margin.</t>
  </si>
  <si>
    <t xml:space="preserve">Sincerely,</t>
  </si>
  <si>
    <t xml:space="preserve">Thomas Moran</t>
  </si>
  <si>
    <t xml:space="preserve">Director</t>
  </si>
  <si>
    <t xml:space="preserve">Risk Assessment &amp; Control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</si>
</sst>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[$-409]m/d/yyyy"/>
    <numFmt numFmtId="166" formatCode="\$#,##0.00_);[RED]&quot;($&quot;#,##0.00\)"/>
    <numFmt numFmtId="167" formatCode="\$#,##0_);[RED]&quot;($&quot;#,##0\)"/>
    <numFmt numFmtId="168" formatCode="\$#,##0.000_);[RED]&quot;($&quot;#,##0.000\)"/>
    <numFmt numFmtId="169" formatCode="mmmm\ d&quot;, &quot;yyyy"/>
    <numFmt numFmtId="170" formatCode="\$###\,###\,##0"/>
    <numFmt numFmtId="171" formatCode="\$#,##0_);&quot;($&quot;#,##0\)"/>
  </numFmts>
  <fonts count="2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0"/>
    </font>
    <font>
      <i val="true"/>
      <sz val="10"/>
      <name val="Arial"/>
      <family val="0"/>
    </font>
    <font>
      <b val="true"/>
      <sz val="16"/>
      <name val="Arial"/>
      <family val="0"/>
    </font>
    <font>
      <b val="true"/>
      <i val="true"/>
      <sz val="10"/>
      <name val="Arial"/>
      <family val="0"/>
    </font>
    <font>
      <u val="single"/>
      <sz val="10"/>
      <name val="Arial"/>
      <family val="0"/>
    </font>
    <font>
      <u val="single"/>
      <sz val="10"/>
      <name val="Arial"/>
      <family val="2"/>
    </font>
    <font>
      <sz val="10"/>
      <name val="Arial"/>
      <family val="2"/>
    </font>
    <font>
      <b val="true"/>
      <i val="true"/>
      <sz val="10"/>
      <color rgb="FFFF0000"/>
      <name val="Arial"/>
      <family val="0"/>
    </font>
    <font>
      <b val="true"/>
      <i val="true"/>
      <u val="single"/>
      <sz val="14"/>
      <name val="Arial"/>
      <family val="2"/>
    </font>
    <font>
      <sz val="10"/>
      <name val="Times New Roman"/>
      <family val="1"/>
    </font>
    <font>
      <sz val="10"/>
      <color rgb="FF0000FF"/>
      <name val="Times New Roman"/>
      <family val="1"/>
    </font>
    <font>
      <u val="single"/>
      <sz val="10"/>
      <name val="Times New Roman"/>
      <family val="1"/>
    </font>
    <font>
      <b val="true"/>
      <i val="true"/>
      <u val="single"/>
      <sz val="10"/>
      <name val="Times New Roman"/>
      <family val="1"/>
    </font>
    <font>
      <sz val="10"/>
      <color rgb="FF3333CC"/>
      <name val="Times New Roman"/>
      <family val="1"/>
    </font>
    <font>
      <b val="true"/>
      <u val="single"/>
      <sz val="11"/>
      <name val="Times New Roman"/>
      <family val="1"/>
    </font>
    <font>
      <b val="true"/>
      <i val="true"/>
      <sz val="10"/>
      <name val="Times New Roman"/>
      <family val="1"/>
    </font>
    <font>
      <b val="true"/>
      <sz val="10"/>
      <name val="Times New Roman"/>
      <family val="1"/>
    </font>
    <font>
      <i val="true"/>
      <sz val="8"/>
      <name val="Times New Roman"/>
      <family val="1"/>
    </font>
    <font>
      <b val="true"/>
      <u val="double"/>
      <sz val="10"/>
      <name val="Times New Roman"/>
      <family val="1"/>
    </font>
    <font>
      <b val="true"/>
      <u val="single"/>
      <sz val="10"/>
      <name val="Times New Roman"/>
      <family val="1"/>
    </font>
    <font>
      <b val="true"/>
      <sz val="10"/>
      <color rgb="FF000000"/>
      <name val="Times New Roman"/>
      <family val="1"/>
    </font>
    <font>
      <sz val="10"/>
      <color rgb="FF000000"/>
      <name val="Times New Roman"/>
      <family val="0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9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9" fillId="0" borderId="0" xfId="17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7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10" fillId="0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7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7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13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3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3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20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2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22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CC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1710720</xdr:colOff>
      <xdr:row>0</xdr:row>
      <xdr:rowOff>123840</xdr:rowOff>
    </xdr:from>
    <xdr:to>
      <xdr:col>3</xdr:col>
      <xdr:colOff>565200</xdr:colOff>
      <xdr:row>4</xdr:row>
      <xdr:rowOff>28440</xdr:rowOff>
    </xdr:to>
    <xdr:sp>
      <xdr:nvSpPr>
        <xdr:cNvPr id="0" name="AutoShape 3"/>
        <xdr:cNvSpPr/>
      </xdr:nvSpPr>
      <xdr:spPr>
        <a:xfrm>
          <a:off x="4257720" y="123840"/>
          <a:ext cx="1641960" cy="552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90000" rIns="90000" tIns="46800" bIns="46800" anchor="t">
          <a:noAutofit/>
        </a:bodyPr>
        <a:p>
          <a:r>
            <a:rPr b="1" lang="en-US" sz="1000" strike="noStrike" u="none">
              <a:solidFill>
                <a:srgbClr val="000000"/>
              </a:solidFill>
              <a:effectLst/>
              <a:uFillTx/>
              <a:latin typeface="Times New Roman"/>
            </a:rPr>
            <a:t>Enron Corp.</a:t>
          </a:r>
          <a:endParaRPr b="0" lang="en-US" sz="1000" strike="noStrike" u="none">
            <a:effectLst/>
            <a:uFillTx/>
            <a:latin typeface="Times New Roman"/>
          </a:endParaRPr>
        </a:p>
        <a:p>
          <a:r>
            <a:rPr b="0" lang="en-US" sz="1000" strike="noStrike" u="none">
              <a:solidFill>
                <a:srgbClr val="000000"/>
              </a:solidFill>
              <a:effectLst/>
              <a:uFillTx/>
              <a:latin typeface="Times New Roman"/>
            </a:rPr>
            <a:t>P.O. Box 1188</a:t>
          </a:r>
          <a:endParaRPr b="0" lang="en-US" sz="1000" strike="noStrike" u="none">
            <a:effectLst/>
            <a:uFillTx/>
            <a:latin typeface="Times New Roman"/>
          </a:endParaRPr>
        </a:p>
        <a:p>
          <a:r>
            <a:rPr b="0" lang="en-US" sz="1000" strike="noStrike" u="none">
              <a:solidFill>
                <a:srgbClr val="000000"/>
              </a:solidFill>
              <a:effectLst/>
              <a:uFillTx/>
              <a:latin typeface="Times New Roman"/>
            </a:rPr>
            <a:t>Houston, TX 77251-1188</a:t>
          </a:r>
          <a:endParaRPr b="0" lang="en-US" sz="1000" strike="noStrike" u="none">
            <a:effectLst/>
            <a:uFillTx/>
            <a:latin typeface="Times New Roman"/>
          </a:endParaRPr>
        </a:p>
        <a:p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5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0.99"/>
    <col collapsed="false" customWidth="true" hidden="false" outlineLevel="0" max="3" min="2" style="0" width="7.14"/>
    <col collapsed="false" customWidth="true" hidden="false" outlineLevel="0" max="4" min="4" style="0" width="9.28"/>
    <col collapsed="false" customWidth="true" hidden="false" outlineLevel="0" max="5" min="5" style="0" width="10.71"/>
    <col collapsed="false" customWidth="true" hidden="false" outlineLevel="0" max="6" min="6" style="0" width="12.28"/>
    <col collapsed="false" customWidth="true" hidden="false" outlineLevel="0" max="7" min="7" style="0" width="11.7"/>
    <col collapsed="false" customWidth="true" hidden="false" outlineLevel="0" max="8" min="8" style="0" width="12.28"/>
    <col collapsed="false" customWidth="true" hidden="false" outlineLevel="0" max="9" min="9" style="0" width="13.7"/>
    <col collapsed="false" customWidth="true" hidden="false" outlineLevel="0" max="10" min="10" style="0" width="10.85"/>
  </cols>
  <sheetData>
    <row r="1" customFormat="false" ht="12.75" hidden="false" customHeight="false" outlineLevel="0" collapsed="false">
      <c r="A1" s="1" t="s">
        <v>0</v>
      </c>
      <c r="B1" s="2" t="s">
        <v>1</v>
      </c>
      <c r="E1" s="1" t="s">
        <v>2</v>
      </c>
      <c r="F1" s="2" t="s">
        <v>3</v>
      </c>
    </row>
    <row r="2" customFormat="false" ht="12.75" hidden="false" customHeight="false" outlineLevel="0" collapsed="false">
      <c r="A2" s="1" t="s">
        <v>4</v>
      </c>
      <c r="B2" s="2" t="s">
        <v>5</v>
      </c>
      <c r="E2" s="1"/>
      <c r="F2" s="2"/>
    </row>
    <row r="3" customFormat="false" ht="12.75" hidden="false" customHeight="false" outlineLevel="0" collapsed="false">
      <c r="A3" s="1"/>
      <c r="B3" s="2" t="s">
        <v>6</v>
      </c>
      <c r="E3" s="1"/>
      <c r="F3" s="2"/>
    </row>
    <row r="4" customFormat="false" ht="12.75" hidden="false" customHeight="false" outlineLevel="0" collapsed="false">
      <c r="A4" s="1" t="s">
        <v>7</v>
      </c>
      <c r="B4" s="2" t="s">
        <v>8</v>
      </c>
      <c r="E4" s="1" t="s">
        <v>9</v>
      </c>
      <c r="F4" s="2" t="s">
        <v>10</v>
      </c>
    </row>
    <row r="6" customFormat="false" ht="20.25" hidden="false" customHeight="false" outlineLevel="0" collapsed="false">
      <c r="B6" s="3"/>
      <c r="C6" s="3" t="s">
        <v>11</v>
      </c>
      <c r="D6" s="4" t="s">
        <v>12</v>
      </c>
      <c r="E6" s="4"/>
    </row>
    <row r="7" customFormat="false" ht="12.75" hidden="false" customHeight="false" outlineLevel="0" collapsed="false">
      <c r="E7" s="5" t="s">
        <v>13</v>
      </c>
      <c r="F7" s="6" t="n">
        <v>34711</v>
      </c>
    </row>
    <row r="8" customFormat="false" ht="12.75" hidden="false" customHeight="false" outlineLevel="0" collapsed="false">
      <c r="A8" s="7" t="s">
        <v>14</v>
      </c>
      <c r="B8" s="7" t="s">
        <v>15</v>
      </c>
      <c r="C8" s="8" t="s">
        <v>16</v>
      </c>
      <c r="D8" s="9" t="s">
        <v>17</v>
      </c>
      <c r="E8" s="9" t="s">
        <v>18</v>
      </c>
      <c r="F8" s="10" t="s">
        <v>19</v>
      </c>
      <c r="G8" s="10" t="s">
        <v>20</v>
      </c>
      <c r="H8" s="10" t="s">
        <v>21</v>
      </c>
      <c r="I8" s="8" t="s">
        <v>22</v>
      </c>
      <c r="J8" s="7"/>
    </row>
    <row r="9" customFormat="false" ht="12.75" hidden="false" customHeight="false" outlineLevel="0" collapsed="false">
      <c r="A9" s="0" t="s">
        <v>23</v>
      </c>
      <c r="B9" s="0" t="n">
        <v>6040</v>
      </c>
      <c r="C9" s="11" t="s">
        <v>24</v>
      </c>
      <c r="D9" s="11" t="s">
        <v>25</v>
      </c>
      <c r="E9" s="11" t="s">
        <v>26</v>
      </c>
      <c r="F9" s="12" t="n">
        <v>33972468</v>
      </c>
      <c r="G9" s="12" t="n">
        <v>0</v>
      </c>
      <c r="H9" s="12" t="n">
        <f aca="false">SUM(F9:G9)</f>
        <v>33972468</v>
      </c>
      <c r="I9" s="13" t="s">
        <v>27</v>
      </c>
      <c r="J9" s="14"/>
    </row>
    <row r="10" customFormat="false" ht="12.75" hidden="false" customHeight="false" outlineLevel="0" collapsed="false">
      <c r="A10" s="0" t="s">
        <v>28</v>
      </c>
      <c r="B10" s="0" t="n">
        <v>6041</v>
      </c>
      <c r="C10" s="11" t="s">
        <v>29</v>
      </c>
      <c r="D10" s="11" t="s">
        <v>25</v>
      </c>
      <c r="E10" s="11" t="s">
        <v>26</v>
      </c>
      <c r="F10" s="12" t="n">
        <v>17534142</v>
      </c>
      <c r="G10" s="12"/>
      <c r="H10" s="12" t="n">
        <f aca="false">SUM(F10:G10)</f>
        <v>17534142</v>
      </c>
      <c r="I10" s="13" t="s">
        <v>27</v>
      </c>
      <c r="J10" s="14"/>
    </row>
    <row r="11" customFormat="false" ht="12.75" hidden="false" customHeight="false" outlineLevel="0" collapsed="false">
      <c r="A11" s="0" t="s">
        <v>30</v>
      </c>
      <c r="B11" s="0" t="n">
        <v>6042</v>
      </c>
      <c r="C11" s="11" t="s">
        <v>31</v>
      </c>
      <c r="D11" s="11" t="s">
        <v>25</v>
      </c>
      <c r="E11" s="11" t="s">
        <v>32</v>
      </c>
      <c r="F11" s="12" t="n">
        <v>-1025469</v>
      </c>
      <c r="G11" s="12" t="n">
        <v>43834</v>
      </c>
      <c r="H11" s="15" t="n">
        <f aca="false">SUM(F11:G11)</f>
        <v>-981635</v>
      </c>
      <c r="I11" s="12"/>
      <c r="J11" s="14"/>
    </row>
    <row r="12" customFormat="false" ht="12.75" hidden="false" customHeight="false" outlineLevel="0" collapsed="false">
      <c r="A12" s="0" t="s">
        <v>33</v>
      </c>
      <c r="B12" s="0" t="n">
        <v>6043</v>
      </c>
      <c r="C12" s="11" t="s">
        <v>34</v>
      </c>
      <c r="D12" s="11" t="s">
        <v>25</v>
      </c>
      <c r="E12" s="11" t="s">
        <v>26</v>
      </c>
      <c r="F12" s="12" t="n">
        <v>14072711</v>
      </c>
      <c r="G12" s="12" t="n">
        <v>0</v>
      </c>
      <c r="H12" s="12" t="n">
        <f aca="false">SUM(F12:G12)</f>
        <v>14072711</v>
      </c>
      <c r="I12" s="13" t="s">
        <v>27</v>
      </c>
      <c r="J12" s="14"/>
    </row>
    <row r="13" customFormat="false" ht="12.75" hidden="false" customHeight="false" outlineLevel="0" collapsed="false">
      <c r="A13" s="0" t="s">
        <v>35</v>
      </c>
      <c r="B13" s="0" t="n">
        <v>6044</v>
      </c>
      <c r="C13" s="11" t="s">
        <v>29</v>
      </c>
      <c r="D13" s="11" t="s">
        <v>36</v>
      </c>
      <c r="E13" s="11" t="s">
        <v>26</v>
      </c>
      <c r="F13" s="12" t="n">
        <v>285974</v>
      </c>
      <c r="G13" s="12" t="n">
        <v>0</v>
      </c>
      <c r="H13" s="12" t="n">
        <f aca="false">SUM(F13:G13)</f>
        <v>285974</v>
      </c>
      <c r="I13" s="13" t="s">
        <v>27</v>
      </c>
      <c r="J13" s="14"/>
    </row>
    <row r="14" customFormat="false" ht="12.75" hidden="false" customHeight="false" outlineLevel="0" collapsed="false">
      <c r="A14" s="0" t="s">
        <v>37</v>
      </c>
      <c r="B14" s="16" t="n">
        <v>6045</v>
      </c>
      <c r="C14" s="11" t="s">
        <v>38</v>
      </c>
      <c r="D14" s="11" t="s">
        <v>25</v>
      </c>
      <c r="E14" s="11" t="s">
        <v>26</v>
      </c>
      <c r="F14" s="12" t="n">
        <v>10672283</v>
      </c>
      <c r="G14" s="12" t="n">
        <v>0</v>
      </c>
      <c r="H14" s="12" t="n">
        <f aca="false">SUM(F14:G14)</f>
        <v>10672283</v>
      </c>
      <c r="I14" s="13" t="s">
        <v>27</v>
      </c>
      <c r="J14" s="14"/>
    </row>
    <row r="15" customFormat="false" ht="12.75" hidden="false" customHeight="false" outlineLevel="0" collapsed="false">
      <c r="A15" s="0" t="s">
        <v>39</v>
      </c>
      <c r="B15" s="16" t="n">
        <v>18017</v>
      </c>
      <c r="C15" s="11" t="s">
        <v>40</v>
      </c>
      <c r="D15" s="11" t="s">
        <v>25</v>
      </c>
      <c r="E15" s="11" t="s">
        <v>26</v>
      </c>
      <c r="F15" s="12" t="n">
        <v>86557</v>
      </c>
      <c r="G15" s="12" t="n">
        <v>0</v>
      </c>
      <c r="H15" s="12" t="n">
        <f aca="false">SUM(F15:G15)</f>
        <v>86557</v>
      </c>
      <c r="I15" s="13" t="s">
        <v>27</v>
      </c>
      <c r="J15" s="14"/>
    </row>
    <row r="16" customFormat="false" ht="12.75" hidden="false" customHeight="false" outlineLevel="0" collapsed="false">
      <c r="A16" s="0" t="s">
        <v>41</v>
      </c>
      <c r="B16" s="0" t="n">
        <v>13058</v>
      </c>
      <c r="C16" s="11" t="s">
        <v>42</v>
      </c>
      <c r="D16" s="11" t="s">
        <v>36</v>
      </c>
      <c r="E16" s="11" t="s">
        <v>26</v>
      </c>
      <c r="F16" s="12" t="n">
        <v>604134</v>
      </c>
      <c r="G16" s="12" t="n">
        <v>0</v>
      </c>
      <c r="H16" s="12" t="n">
        <f aca="false">SUM(F16:G16)</f>
        <v>604134</v>
      </c>
      <c r="I16" s="13" t="s">
        <v>27</v>
      </c>
      <c r="J16" s="14"/>
    </row>
    <row r="17" customFormat="false" ht="12.75" hidden="false" customHeight="false" outlineLevel="0" collapsed="false">
      <c r="A17" s="0" t="s">
        <v>43</v>
      </c>
      <c r="B17" s="0" t="n">
        <v>13059</v>
      </c>
      <c r="C17" s="11" t="s">
        <v>44</v>
      </c>
      <c r="D17" s="11" t="s">
        <v>25</v>
      </c>
      <c r="E17" s="11" t="s">
        <v>45</v>
      </c>
      <c r="F17" s="12" t="n">
        <v>-64506</v>
      </c>
      <c r="G17" s="12" t="n">
        <v>0</v>
      </c>
      <c r="H17" s="12" t="n">
        <f aca="false">SUM(F17:G17)</f>
        <v>-64506</v>
      </c>
      <c r="I17" s="12"/>
      <c r="J17" s="14"/>
    </row>
    <row r="18" customFormat="false" ht="12.75" hidden="false" customHeight="false" outlineLevel="0" collapsed="false">
      <c r="A18" s="0" t="s">
        <v>46</v>
      </c>
      <c r="B18" s="0" t="n">
        <v>16437</v>
      </c>
      <c r="C18" s="11" t="s">
        <v>47</v>
      </c>
      <c r="D18" s="11" t="s">
        <v>25</v>
      </c>
      <c r="E18" s="11" t="s">
        <v>45</v>
      </c>
      <c r="F18" s="12" t="n">
        <v>-1087371</v>
      </c>
      <c r="G18" s="12" t="n">
        <v>0</v>
      </c>
      <c r="H18" s="12" t="n">
        <f aca="false">SUM(F18:G18)</f>
        <v>-1087371</v>
      </c>
      <c r="I18" s="12"/>
      <c r="J18" s="14"/>
    </row>
    <row r="19" customFormat="false" ht="12.75" hidden="false" customHeight="false" outlineLevel="0" collapsed="false">
      <c r="A19" s="0" t="s">
        <v>48</v>
      </c>
      <c r="B19" s="0" t="n">
        <v>13060</v>
      </c>
      <c r="C19" s="11" t="s">
        <v>49</v>
      </c>
      <c r="D19" s="11" t="s">
        <v>25</v>
      </c>
      <c r="E19" s="11" t="s">
        <v>32</v>
      </c>
      <c r="F19" s="12" t="n">
        <v>29311</v>
      </c>
      <c r="G19" s="12" t="n">
        <v>0</v>
      </c>
      <c r="H19" s="12" t="n">
        <f aca="false">SUM(F19:G19)</f>
        <v>29311</v>
      </c>
      <c r="I19" s="12"/>
      <c r="J19" s="14"/>
    </row>
    <row r="20" customFormat="false" ht="12.75" hidden="false" customHeight="false" outlineLevel="0" collapsed="false">
      <c r="A20" s="0" t="s">
        <v>50</v>
      </c>
      <c r="B20" s="0" t="n">
        <v>13061</v>
      </c>
      <c r="C20" s="11" t="s">
        <v>51</v>
      </c>
      <c r="D20" s="11" t="s">
        <v>25</v>
      </c>
      <c r="E20" s="11" t="s">
        <v>52</v>
      </c>
      <c r="F20" s="12" t="n">
        <v>-38776</v>
      </c>
      <c r="G20" s="12" t="n">
        <v>0</v>
      </c>
      <c r="H20" s="12" t="n">
        <f aca="false">SUM(F20:G20)</f>
        <v>-38776</v>
      </c>
      <c r="I20" s="12"/>
      <c r="J20" s="14"/>
    </row>
    <row r="21" customFormat="false" ht="12.75" hidden="false" customHeight="false" outlineLevel="0" collapsed="false">
      <c r="A21" s="0" t="s">
        <v>53</v>
      </c>
      <c r="B21" s="0" t="n">
        <v>13824</v>
      </c>
      <c r="C21" s="11" t="s">
        <v>54</v>
      </c>
      <c r="D21" s="11" t="s">
        <v>25</v>
      </c>
      <c r="E21" s="11" t="s">
        <v>45</v>
      </c>
      <c r="F21" s="12" t="n">
        <v>533756</v>
      </c>
      <c r="G21" s="12" t="n">
        <v>0</v>
      </c>
      <c r="H21" s="12" t="n">
        <f aca="false">SUM(F21:G21)</f>
        <v>533756</v>
      </c>
      <c r="I21" s="12"/>
      <c r="J21" s="14"/>
    </row>
    <row r="22" customFormat="false" ht="12.75" hidden="false" customHeight="false" outlineLevel="0" collapsed="false">
      <c r="A22" s="0" t="s">
        <v>55</v>
      </c>
      <c r="B22" s="0" t="n">
        <v>14042</v>
      </c>
      <c r="C22" s="11" t="s">
        <v>56</v>
      </c>
      <c r="D22" s="11" t="s">
        <v>25</v>
      </c>
      <c r="E22" s="11" t="s">
        <v>57</v>
      </c>
      <c r="F22" s="12" t="n">
        <v>1438441</v>
      </c>
      <c r="G22" s="12" t="n">
        <v>0</v>
      </c>
      <c r="H22" s="17" t="n">
        <f aca="false">SUM(F22:G22)</f>
        <v>1438441</v>
      </c>
      <c r="I22" s="18"/>
      <c r="J22" s="14"/>
    </row>
    <row r="23" customFormat="false" ht="12.75" hidden="false" customHeight="false" outlineLevel="0" collapsed="false">
      <c r="H23" s="19" t="n">
        <f aca="false">SUM(H9:H22)</f>
        <v>77057489</v>
      </c>
    </row>
    <row r="24" customFormat="false" ht="12.75" hidden="false" customHeight="false" outlineLevel="0" collapsed="false">
      <c r="D24" s="11"/>
      <c r="E24" s="20"/>
      <c r="G24" s="5"/>
      <c r="I24" s="19"/>
    </row>
    <row r="25" customFormat="false" ht="18.75" hidden="false" customHeight="false" outlineLevel="0" collapsed="false">
      <c r="D25" s="21" t="s">
        <v>58</v>
      </c>
      <c r="E25" s="20"/>
      <c r="G25" s="5"/>
      <c r="H25" s="19"/>
      <c r="I25" s="19"/>
    </row>
    <row r="26" customFormat="false" ht="12.75" hidden="false" customHeight="false" outlineLevel="0" collapsed="false">
      <c r="D26" s="11"/>
      <c r="E26" s="11"/>
      <c r="F26" s="22" t="s">
        <v>59</v>
      </c>
      <c r="G26" s="23"/>
      <c r="H26" s="22" t="s">
        <v>60</v>
      </c>
    </row>
    <row r="27" customFormat="false" ht="12.75" hidden="false" customHeight="false" outlineLevel="0" collapsed="false">
      <c r="D27" s="11"/>
      <c r="E27" s="24" t="s">
        <v>61</v>
      </c>
      <c r="F27" s="14" t="n">
        <f aca="false">SUM(H9:H16)-H11</f>
        <v>77228269</v>
      </c>
      <c r="G27" s="25"/>
      <c r="H27" s="14" t="n">
        <f aca="false">G27-F27</f>
        <v>-77228269</v>
      </c>
    </row>
    <row r="28" customFormat="false" ht="12.75" hidden="false" customHeight="false" outlineLevel="0" collapsed="false">
      <c r="A28" s="7"/>
      <c r="B28" s="7"/>
      <c r="C28" s="7"/>
      <c r="D28" s="9"/>
      <c r="E28" s="24" t="s">
        <v>62</v>
      </c>
      <c r="F28" s="26" t="n">
        <f aca="false">F11+H19</f>
        <v>-996158</v>
      </c>
      <c r="G28" s="27"/>
      <c r="H28" s="14" t="n">
        <f aca="false">G28-F28</f>
        <v>996158</v>
      </c>
    </row>
    <row r="29" customFormat="false" ht="12.75" hidden="false" customHeight="false" outlineLevel="0" collapsed="false">
      <c r="A29" s="7"/>
      <c r="B29" s="7"/>
      <c r="C29" s="7"/>
      <c r="D29" s="9"/>
      <c r="E29" s="24" t="s">
        <v>63</v>
      </c>
      <c r="F29" s="26" t="n">
        <f aca="false">H17+H21+H20+H18+G11</f>
        <v>-613063</v>
      </c>
      <c r="G29" s="27"/>
      <c r="H29" s="14" t="n">
        <f aca="false">G29-F29</f>
        <v>613063</v>
      </c>
    </row>
    <row r="30" customFormat="false" ht="12.75" hidden="false" customHeight="false" outlineLevel="0" collapsed="false">
      <c r="A30" s="7"/>
      <c r="B30" s="7"/>
      <c r="C30" s="7"/>
      <c r="D30" s="9"/>
      <c r="E30" s="24" t="s">
        <v>64</v>
      </c>
      <c r="F30" s="28" t="n">
        <f aca="false">F22</f>
        <v>1438441</v>
      </c>
      <c r="G30" s="27"/>
      <c r="H30" s="14" t="n">
        <f aca="false">G30-F30</f>
        <v>-1438441</v>
      </c>
    </row>
    <row r="31" customFormat="false" ht="12.75" hidden="false" customHeight="false" outlineLevel="0" collapsed="false">
      <c r="A31" s="7"/>
      <c r="B31" s="7"/>
      <c r="C31" s="7"/>
      <c r="D31" s="9"/>
      <c r="E31" s="24"/>
      <c r="F31" s="26"/>
      <c r="G31" s="27"/>
      <c r="H31" s="14" t="n">
        <f aca="false">G31-F31</f>
        <v>0</v>
      </c>
    </row>
    <row r="32" customFormat="false" ht="12.75" hidden="false" customHeight="false" outlineLevel="0" collapsed="false">
      <c r="A32" s="7"/>
      <c r="B32" s="7"/>
      <c r="C32" s="7"/>
      <c r="D32" s="9"/>
      <c r="E32" s="24"/>
      <c r="F32" s="28"/>
      <c r="G32" s="29"/>
      <c r="H32" s="30" t="n">
        <f aca="false">G32-F32</f>
        <v>0</v>
      </c>
    </row>
    <row r="33" customFormat="false" ht="12.75" hidden="false" customHeight="false" outlineLevel="0" collapsed="false">
      <c r="D33" s="11"/>
      <c r="E33" s="24" t="s">
        <v>65</v>
      </c>
      <c r="F33" s="19" t="n">
        <f aca="false">SUM(F27:F32)</f>
        <v>77057489</v>
      </c>
      <c r="G33" s="19"/>
      <c r="H33" s="19" t="n">
        <f aca="false">IF(SUM(H27:H32)=(G33-F33),G33-F33,0)</f>
        <v>-77057489</v>
      </c>
      <c r="I33" s="14"/>
    </row>
    <row r="34" customFormat="false" ht="12.75" hidden="false" customHeight="false" outlineLevel="0" collapsed="false">
      <c r="D34" s="11"/>
      <c r="E34" s="11"/>
      <c r="F34" s="12"/>
      <c r="G34" s="31"/>
      <c r="H34" s="12"/>
      <c r="I34" s="12"/>
    </row>
    <row r="35" customFormat="false" ht="12.75" hidden="false" customHeight="false" outlineLevel="0" collapsed="false">
      <c r="D35" s="11"/>
      <c r="E35" s="24" t="s">
        <v>66</v>
      </c>
      <c r="F35" s="12" t="n">
        <f aca="false">IF(F33&gt;0,-10000000,10000000)</f>
        <v>-10000000</v>
      </c>
      <c r="G35" s="12"/>
      <c r="H35" s="12"/>
    </row>
    <row r="36" customFormat="false" ht="12.75" hidden="false" customHeight="false" outlineLevel="0" collapsed="false">
      <c r="D36" s="11"/>
      <c r="E36" s="24" t="s">
        <v>67</v>
      </c>
      <c r="F36" s="12" t="n">
        <f aca="false">-4000000-2700000+1250000+2500000-22900000-6900000+2000000-10700000-3000000+7250000+1000000-13000000-1900000-9500000-2300000+8500000+9000000-5700000-4000000-7800000-5000000+4000000</f>
        <v>-63900000</v>
      </c>
      <c r="G36" s="12"/>
      <c r="H36" s="12"/>
    </row>
    <row r="37" customFormat="false" ht="12.75" hidden="false" customHeight="false" outlineLevel="0" collapsed="false">
      <c r="D37" s="11"/>
      <c r="E37" s="11"/>
      <c r="F37" s="12"/>
      <c r="G37" s="12"/>
      <c r="H37" s="12"/>
    </row>
    <row r="38" customFormat="false" ht="12.75" hidden="false" customHeight="false" outlineLevel="0" collapsed="false">
      <c r="D38" s="11"/>
      <c r="E38" s="24" t="s">
        <v>68</v>
      </c>
      <c r="F38" s="12" t="n">
        <f aca="false">IF((ABS(SUM(F35:F36))&lt;F33),F33+F35+F36,0)+IF(F33&lt;ABS(F35)+1,F36,IF((ABS(F33)-ABS(F35))&lt;(ABS(F36)),F36+F33-ABS(F35),0))</f>
        <v>3157489</v>
      </c>
      <c r="G38" s="12"/>
      <c r="H38" s="15"/>
      <c r="I38" s="14"/>
      <c r="J38" s="32"/>
    </row>
    <row r="39" customFormat="false" ht="12.75" hidden="false" customHeight="false" outlineLevel="0" collapsed="false">
      <c r="A39" s="32"/>
      <c r="B39" s="32"/>
      <c r="C39" s="32"/>
      <c r="E39" s="24"/>
      <c r="F39" s="12"/>
      <c r="G39" s="33"/>
      <c r="H39" s="34"/>
    </row>
    <row r="40" customFormat="false" ht="12.75" hidden="false" customHeight="false" outlineLevel="0" collapsed="false">
      <c r="D40" s="1" t="s">
        <v>69</v>
      </c>
      <c r="E40" s="35" t="n">
        <v>250000</v>
      </c>
      <c r="F40" s="19" t="n">
        <f aca="false">IF(F36=F38,-F38,IF(F38&lt;0,(FLOOR(-F38,E40)),0))</f>
        <v>0</v>
      </c>
      <c r="I40" s="19"/>
    </row>
    <row r="41" customFormat="false" ht="12.75" hidden="false" customHeight="false" outlineLevel="0" collapsed="false">
      <c r="D41" s="1" t="s">
        <v>70</v>
      </c>
      <c r="E41" s="35" t="n">
        <v>100000</v>
      </c>
      <c r="F41" s="19" t="n">
        <f aca="false">IF(F38&gt;E41,(CEILING(F38,E41)),0)</f>
        <v>3200000</v>
      </c>
    </row>
    <row r="42" customFormat="false" ht="12.75" hidden="false" customHeight="false" outlineLevel="0" collapsed="false">
      <c r="E42" s="1"/>
      <c r="F42" s="19"/>
    </row>
    <row r="43" customFormat="false" ht="12.75" hidden="false" customHeight="false" outlineLevel="0" collapsed="false">
      <c r="A43" s="0" t="s">
        <v>71</v>
      </c>
      <c r="E43" s="1"/>
      <c r="F43" s="19"/>
    </row>
    <row r="44" customFormat="false" ht="12.75" hidden="false" customHeight="false" outlineLevel="0" collapsed="false">
      <c r="A44" s="0" t="s">
        <v>72</v>
      </c>
      <c r="E44" s="1"/>
      <c r="F44" s="19"/>
    </row>
    <row r="45" customFormat="false" ht="12.75" hidden="false" customHeight="false" outlineLevel="0" collapsed="false">
      <c r="A45" s="14" t="s">
        <v>73</v>
      </c>
      <c r="E45" s="1"/>
      <c r="F45" s="19"/>
    </row>
    <row r="48" customFormat="false" ht="12.75" hidden="false" customHeight="false" outlineLevel="0" collapsed="false">
      <c r="A48" s="14" t="s">
        <v>74</v>
      </c>
      <c r="B48" s="0" t="s">
        <v>75</v>
      </c>
      <c r="E48" s="1"/>
      <c r="F48" s="19"/>
    </row>
    <row r="49" customFormat="false" ht="12.75" hidden="false" customHeight="false" outlineLevel="0" collapsed="false">
      <c r="B49" s="0" t="s">
        <v>76</v>
      </c>
      <c r="E49" s="1"/>
      <c r="F49" s="19"/>
    </row>
    <row r="50" customFormat="false" ht="12.75" hidden="false" customHeight="false" outlineLevel="0" collapsed="false">
      <c r="E50" s="1"/>
      <c r="F50" s="19"/>
    </row>
    <row r="51" customFormat="false" ht="12.75" hidden="false" customHeight="false" outlineLevel="0" collapsed="false">
      <c r="A51" s="0" t="s">
        <v>77</v>
      </c>
      <c r="E51" s="1"/>
      <c r="F51" s="19"/>
    </row>
    <row r="52" customFormat="false" ht="12.75" hidden="false" customHeight="false" outlineLevel="0" collapsed="false">
      <c r="E52" s="1"/>
      <c r="F52" s="19"/>
    </row>
  </sheetData>
  <printOptions headings="false" gridLines="false" gridLinesSet="true" horizontalCentered="false" verticalCentered="false"/>
  <pageMargins left="0.309722222222222" right="0.240277777777778" top="0.879861111111111" bottom="0.770138888888889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8:F53"/>
  <sheetViews>
    <sheetView showFormulas="false" showGridLines="true" showRowColHeaders="true" showZeros="true" rightToLeft="false" tabSelected="true" showOutlineSymbols="true" defaultGridColor="true" view="normal" topLeftCell="A15" colorId="64" zoomScale="100" zoomScaleNormal="100" zoomScalePageLayoutView="100" workbookViewId="0">
      <selection pane="topLeft" activeCell="D41" activeCellId="0" sqref="D4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36" width="36.14"/>
    <col collapsed="false" customWidth="true" hidden="false" outlineLevel="0" max="2" min="2" style="36" width="24.56"/>
    <col collapsed="false" customWidth="true" hidden="false" outlineLevel="0" max="3" min="3" style="36" width="14.99"/>
    <col collapsed="false" customWidth="true" hidden="false" outlineLevel="0" max="4" min="4" style="36" width="16.42"/>
    <col collapsed="false" customWidth="false" hidden="false" outlineLevel="0" max="5" min="5" style="36" width="9.14"/>
    <col collapsed="false" customWidth="true" hidden="false" outlineLevel="0" max="6" min="6" style="36" width="10.85"/>
    <col collapsed="false" customWidth="false" hidden="false" outlineLevel="0" max="257" min="7" style="36" width="9.14"/>
  </cols>
  <sheetData>
    <row r="8" customFormat="false" ht="12.75" hidden="false" customHeight="false" outlineLevel="0" collapsed="false">
      <c r="A8" s="37" t="n">
        <v>36759</v>
      </c>
    </row>
    <row r="10" customFormat="false" ht="12.75" hidden="false" customHeight="false" outlineLevel="0" collapsed="false">
      <c r="A10" s="38" t="s">
        <v>78</v>
      </c>
    </row>
    <row r="11" customFormat="false" ht="13.5" hidden="false" customHeight="false" outlineLevel="0" collapsed="false">
      <c r="A11" s="39"/>
    </row>
    <row r="12" customFormat="false" ht="12.75" hidden="false" customHeight="false" outlineLevel="0" collapsed="false">
      <c r="A12" s="36" t="s">
        <v>79</v>
      </c>
    </row>
    <row r="13" customFormat="false" ht="12.75" hidden="false" customHeight="false" outlineLevel="0" collapsed="false">
      <c r="A13" s="36" t="s">
        <v>80</v>
      </c>
    </row>
    <row r="14" customFormat="false" ht="12.75" hidden="false" customHeight="false" outlineLevel="0" collapsed="false">
      <c r="A14" s="36" t="s">
        <v>81</v>
      </c>
    </row>
    <row r="15" customFormat="false" ht="12.75" hidden="false" customHeight="false" outlineLevel="0" collapsed="false">
      <c r="A15" s="36" t="s">
        <v>82</v>
      </c>
    </row>
    <row r="17" customFormat="false" ht="12.75" hidden="false" customHeight="false" outlineLevel="0" collapsed="false">
      <c r="A17" s="36" t="s">
        <v>83</v>
      </c>
    </row>
    <row r="19" customFormat="false" ht="12.75" hidden="false" customHeight="false" outlineLevel="0" collapsed="false">
      <c r="A19" s="36" t="s">
        <v>84</v>
      </c>
    </row>
    <row r="20" customFormat="false" ht="12.75" hidden="false" customHeight="false" outlineLevel="0" collapsed="false">
      <c r="A20" s="36" t="s">
        <v>85</v>
      </c>
    </row>
    <row r="21" customFormat="false" ht="12.75" hidden="false" customHeight="false" outlineLevel="0" collapsed="false">
      <c r="A21" s="36" t="s">
        <v>86</v>
      </c>
    </row>
    <row r="22" customFormat="false" ht="12.75" hidden="false" customHeight="false" outlineLevel="0" collapsed="false">
      <c r="A22" s="36" t="s">
        <v>87</v>
      </c>
    </row>
    <row r="23" customFormat="false" ht="12.75" hidden="false" customHeight="false" outlineLevel="0" collapsed="false">
      <c r="A23" s="36" t="s">
        <v>88</v>
      </c>
    </row>
    <row r="25" customFormat="false" ht="14.25" hidden="false" customHeight="false" outlineLevel="0" collapsed="false">
      <c r="A25" s="40" t="s">
        <v>89</v>
      </c>
    </row>
    <row r="27" customFormat="false" ht="12.75" hidden="false" customHeight="false" outlineLevel="0" collapsed="false">
      <c r="B27" s="41" t="s">
        <v>90</v>
      </c>
      <c r="C27" s="42" t="n">
        <v>5085268</v>
      </c>
    </row>
    <row r="28" customFormat="false" ht="12.75" hidden="false" customHeight="false" outlineLevel="0" collapsed="false">
      <c r="B28" s="41" t="s">
        <v>91</v>
      </c>
      <c r="C28" s="43" t="n">
        <v>-1500000</v>
      </c>
    </row>
    <row r="29" customFormat="false" ht="12.75" hidden="false" customHeight="false" outlineLevel="0" collapsed="false">
      <c r="B29" s="41" t="s">
        <v>92</v>
      </c>
      <c r="C29" s="44" t="n">
        <v>0</v>
      </c>
    </row>
    <row r="30" customFormat="false" ht="13.5" hidden="false" customHeight="false" outlineLevel="0" collapsed="false">
      <c r="B30" s="41" t="s">
        <v>93</v>
      </c>
      <c r="C30" s="45" t="n">
        <f aca="false">SUM(C27:C29)</f>
        <v>3585268</v>
      </c>
      <c r="F30" s="46"/>
    </row>
    <row r="31" customFormat="false" ht="13.5" hidden="false" customHeight="false" outlineLevel="0" collapsed="false">
      <c r="A31" s="38"/>
      <c r="B31" s="41"/>
      <c r="C31" s="45"/>
      <c r="F31" s="46"/>
    </row>
    <row r="32" customFormat="false" ht="12.75" hidden="false" customHeight="false" outlineLevel="0" collapsed="false">
      <c r="A32" s="38"/>
      <c r="B32" s="47" t="s">
        <v>94</v>
      </c>
      <c r="C32" s="48" t="n">
        <v>3750000</v>
      </c>
    </row>
    <row r="33" customFormat="false" ht="12.75" hidden="false" customHeight="false" outlineLevel="0" collapsed="false">
      <c r="A33" s="38"/>
      <c r="B33" s="49"/>
      <c r="C33" s="48"/>
    </row>
    <row r="34" customFormat="false" ht="12.75" hidden="false" customHeight="false" outlineLevel="0" collapsed="false">
      <c r="A34" s="36" t="s">
        <v>95</v>
      </c>
      <c r="B34" s="50"/>
      <c r="C34" s="51"/>
      <c r="D34" s="52"/>
    </row>
    <row r="35" customFormat="false" ht="12.75" hidden="false" customHeight="false" outlineLevel="0" collapsed="false">
      <c r="A35" s="36" t="s">
        <v>96</v>
      </c>
      <c r="B35" s="50"/>
      <c r="C35" s="51"/>
      <c r="D35" s="52"/>
    </row>
    <row r="36" customFormat="false" ht="12.75" hidden="false" customHeight="false" outlineLevel="0" collapsed="false">
      <c r="A36" s="36" t="s">
        <v>97</v>
      </c>
      <c r="B36" s="50"/>
      <c r="C36" s="51"/>
      <c r="D36" s="52"/>
    </row>
    <row r="37" customFormat="false" ht="12.75" hidden="false" customHeight="false" outlineLevel="0" collapsed="false">
      <c r="A37" s="36" t="s">
        <v>98</v>
      </c>
      <c r="B37" s="50"/>
      <c r="C37" s="51"/>
      <c r="D37" s="52"/>
    </row>
    <row r="39" customFormat="false" ht="12.75" hidden="false" customHeight="false" outlineLevel="0" collapsed="false">
      <c r="A39" s="53" t="s">
        <v>99</v>
      </c>
      <c r="B39" s="53" t="s">
        <v>100</v>
      </c>
    </row>
    <row r="40" customFormat="false" ht="12.75" hidden="false" customHeight="false" outlineLevel="0" collapsed="false">
      <c r="A40" s="36" t="s">
        <v>101</v>
      </c>
      <c r="B40" s="36" t="s">
        <v>102</v>
      </c>
    </row>
    <row r="41" customFormat="false" ht="12.75" hidden="false" customHeight="false" outlineLevel="0" collapsed="false">
      <c r="A41" s="36" t="s">
        <v>103</v>
      </c>
      <c r="B41" s="36" t="s">
        <v>104</v>
      </c>
    </row>
    <row r="42" customFormat="false" ht="12.75" hidden="false" customHeight="false" outlineLevel="0" collapsed="false">
      <c r="A42" s="36" t="s">
        <v>105</v>
      </c>
      <c r="B42" s="36" t="s">
        <v>106</v>
      </c>
    </row>
    <row r="43" customFormat="false" ht="12.75" hidden="false" customHeight="false" outlineLevel="0" collapsed="false">
      <c r="B43" s="36" t="s">
        <v>107</v>
      </c>
    </row>
    <row r="45" customFormat="false" ht="12.75" hidden="false" customHeight="false" outlineLevel="0" collapsed="false">
      <c r="A45" s="36" t="s">
        <v>108</v>
      </c>
    </row>
    <row r="47" customFormat="false" ht="12.75" hidden="false" customHeight="false" outlineLevel="0" collapsed="false">
      <c r="B47" s="36" t="s">
        <v>109</v>
      </c>
    </row>
    <row r="51" customFormat="false" ht="12.75" hidden="false" customHeight="false" outlineLevel="0" collapsed="false">
      <c r="B51" s="36" t="s">
        <v>110</v>
      </c>
    </row>
    <row r="52" customFormat="false" ht="12.75" hidden="false" customHeight="false" outlineLevel="0" collapsed="false">
      <c r="B52" s="36" t="s">
        <v>111</v>
      </c>
    </row>
    <row r="53" customFormat="false" ht="12.75" hidden="false" customHeight="false" outlineLevel="0" collapsed="false">
      <c r="B53" s="36" t="s">
        <v>112</v>
      </c>
    </row>
  </sheetData>
  <printOptions headings="false" gridLines="false" gridLinesSet="true" horizontalCentered="false" verticalCentered="false"/>
  <pageMargins left="0.5" right="0.240277777777778" top="1.4" bottom="0.2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1996-12-30T13:29:00Z</dcterms:created>
  <dc:creator>tdonova</dc:creator>
  <dc:description/>
  <dc:language>en-US</dc:language>
  <cp:lastModifiedBy>wlebrocq</cp:lastModifiedBy>
  <cp:lastPrinted>2000-08-21T14:26:11Z</cp:lastPrinted>
  <cp:revision>0</cp:revision>
  <dc:subject/>
  <dc:title/>
</cp:coreProperties>
</file>