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30.xml.rels" ContentType="application/vnd.openxmlformats-package.relationships+xml"/>
  <Override PartName="/xl/worksheets/_rels/sheet1.xml.rels" ContentType="application/vnd.openxmlformats-package.relationships+xml"/>
  <Override PartName="/xl/worksheets/_rels/sheet9.xml.rels" ContentType="application/vnd.openxmlformats-package.relationships+xml"/>
  <Override PartName="/xl/worksheets/_rels/sheet31.xml.rels" ContentType="application/vnd.openxmlformats-package.relationships+xml"/>
  <Override PartName="/xl/worksheets/_rels/sheet29.xml.rels" ContentType="application/vnd.openxmlformats-package.relationships+xml"/>
  <Override PartName="/xl/worksheets/_rels/sheet32.xml.rels" ContentType="application/vnd.openxmlformats-package.relationships+xml"/>
  <Override PartName="/xl/worksheets/_rels/sheet3.xml.rels" ContentType="application/vnd.openxmlformats-package.relationships+xml"/>
  <Override PartName="/xl/worksheets/_rels/sheet33.xml.rels" ContentType="application/vnd.openxmlformats-package.relationships+xml"/>
  <Override PartName="/xl/worksheets/_rels/sheet5.xml.rels" ContentType="application/vnd.openxmlformats-package.relationships+xml"/>
  <Override PartName="/xl/worksheets/_rels/sheet27.xml.rels" ContentType="application/vnd.openxmlformats-package.relationships+xml"/>
  <Override PartName="/xl/worksheets/_rels/sheet15.xml.rels" ContentType="application/vnd.openxmlformats-package.relationships+xml"/>
  <Override PartName="/xl/worksheets/_rels/sheet26.xml.rels" ContentType="application/vnd.openxmlformats-package.relationships+xml"/>
  <Override PartName="/xl/worksheets/_rels/sheet24.xml.rels" ContentType="application/vnd.openxmlformats-package.relationships+xml"/>
  <Override PartName="/xl/worksheets/_rels/sheet23.xml.rels" ContentType="application/vnd.openxmlformats-package.relationships+xml"/>
  <Override PartName="/xl/worksheets/_rels/sheet35.xml.rels" ContentType="application/vnd.openxmlformats-package.relationships+xml"/>
  <Override PartName="/xl/worksheets/_rels/sheet11.xml.rels" ContentType="application/vnd.openxmlformats-package.relationships+xml"/>
  <Override PartName="/xl/worksheets/_rels/sheet19.xml.rels" ContentType="application/vnd.openxmlformats-package.relationships+xml"/>
  <Override PartName="/xl/worksheets/_rels/sheet17.xml.rels" ContentType="application/vnd.openxmlformats-package.relationships+xml"/>
  <Override PartName="/xl/worksheets/_rels/sheet37.xml.rels" ContentType="application/vnd.openxmlformats-package.relationships+xml"/>
  <Override PartName="/xl/worksheets/_rels/sheet13.xml.rels" ContentType="application/vnd.openxmlformats-package.relationships+xml"/>
  <Override PartName="/xl/worksheets/_rels/sheet36.xml.rels" ContentType="application/vnd.openxmlformats-package.relationships+xml"/>
  <Override PartName="/xl/worksheets/_rels/sheet7.xml.rels" ContentType="application/vnd.openxmlformats-package.relationships+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31.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1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0.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xml" ContentType="application/vnd.openxmlformats-officedocument.spreadsheetml.worksheet+xml"/>
  <Override PartName="/xl/worksheets/sheet18.xml" ContentType="application/vnd.openxmlformats-officedocument.spreadsheetml.worksheet+xml"/>
  <Override PartName="/xl/worksheets/sheet20.xml" ContentType="application/vnd.openxmlformats-officedocument.spreadsheetml.worksheet+xml"/>
  <Override PartName="/xl/worksheets/sheet2.xml" ContentType="application/vnd.openxmlformats-officedocument.spreadsheetml.worksheet+xml"/>
  <Override PartName="/xl/worksheets/sheet19.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_rels/externalLink8.xml.rels" ContentType="application/vnd.openxmlformats-package.relationships+xml"/>
  <Override PartName="/xl/externalLinks/_rels/externalLink7.xml.rels" ContentType="application/vnd.openxmlformats-package.relationships+xml"/>
  <Override PartName="/xl/externalLinks/_rels/externalLink6.xml.rels" ContentType="application/vnd.openxmlformats-package.relationships+xml"/>
  <Override PartName="/xl/externalLinks/_rels/externalLink5.xml.rels" ContentType="application/vnd.openxmlformats-package.relationships+xml"/>
  <Override PartName="/xl/externalLinks/_rels/externalLink4.xml.rels" ContentType="application/vnd.openxmlformats-package.relationship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charts/_rels/chart24.xml.rels" ContentType="application/vnd.openxmlformats-package.relationships+xml"/>
  <Override PartName="/xl/charts/_rels/chart18.xml.rels" ContentType="application/vnd.openxmlformats-package.relationships+xml"/>
  <Override PartName="/xl/charts/_rels/chart6.xml.rels" ContentType="application/vnd.openxmlformats-package.relationships+xml"/>
  <Override PartName="/xl/charts/_rels/chart39.xml.rels" ContentType="application/vnd.openxmlformats-package.relationships+xml"/>
  <Override PartName="/xl/charts/_rels/chart34.xml.rels" ContentType="application/vnd.openxmlformats-package.relationships+xml"/>
  <Override PartName="/xl/charts/chart56.xml" ContentType="application/vnd.openxmlformats-officedocument.drawingml.chart+xml"/>
  <Override PartName="/xl/charts/chart55.xml" ContentType="application/vnd.openxmlformats-officedocument.drawingml.chart+xml"/>
  <Override PartName="/xl/charts/chart54.xml" ContentType="application/vnd.openxmlformats-officedocument.drawingml.chart+xml"/>
  <Override PartName="/xl/charts/chart53.xml" ContentType="application/vnd.openxmlformats-officedocument.drawingml.chart+xml"/>
  <Override PartName="/xl/charts/chart52.xml" ContentType="application/vnd.openxmlformats-officedocument.drawingml.chart+xml"/>
  <Override PartName="/xl/charts/chart51.xml" ContentType="application/vnd.openxmlformats-officedocument.drawingml.chart+xml"/>
  <Override PartName="/xl/charts/chart50.xml" ContentType="application/vnd.openxmlformats-officedocument.drawingml.chart+xml"/>
  <Override PartName="/xl/charts/chart46.xml" ContentType="application/vnd.openxmlformats-officedocument.drawingml.chart+xml"/>
  <Override PartName="/xl/charts/chart45.xml" ContentType="application/vnd.openxmlformats-officedocument.drawingml.chart+xml"/>
  <Override PartName="/xl/charts/chart44.xml" ContentType="application/vnd.openxmlformats-officedocument.drawingml.chart+xml"/>
  <Override PartName="/xl/charts/chart43.xml" ContentType="application/vnd.openxmlformats-officedocument.drawingml.chart+xml"/>
  <Override PartName="/xl/charts/chart42.xml" ContentType="application/vnd.openxmlformats-officedocument.drawingml.chart+xml"/>
  <Override PartName="/xl/charts/chart41.xml" ContentType="application/vnd.openxmlformats-officedocument.drawingml.chart+xml"/>
  <Override PartName="/xl/charts/chart40.xml" ContentType="application/vnd.openxmlformats-officedocument.drawingml.chart+xml"/>
  <Override PartName="/xl/charts/chart34.xml" ContentType="application/vnd.openxmlformats-officedocument.drawingml.chart+xml"/>
  <Override PartName="/xl/charts/chart2.xml" ContentType="application/vnd.openxmlformats-officedocument.drawingml.chart+xml"/>
  <Override PartName="/xl/charts/chart33.xml" ContentType="application/vnd.openxmlformats-officedocument.drawingml.chart+xml"/>
  <Override PartName="/xl/charts/chart1.xml" ContentType="application/vnd.openxmlformats-officedocument.drawingml.chart+xml"/>
  <Override PartName="/xl/charts/chart32.xml" ContentType="application/vnd.openxmlformats-officedocument.drawingml.chart+xml"/>
  <Override PartName="/xl/charts/chart31.xml" ContentType="application/vnd.openxmlformats-officedocument.drawingml.chart+xml"/>
  <Override PartName="/xl/charts/chart30.xml" ContentType="application/vnd.openxmlformats-officedocument.drawingml.chart+xml"/>
  <Override PartName="/xl/charts/chart22.xml" ContentType="application/vnd.openxmlformats-officedocument.drawingml.chart+xml"/>
  <Override PartName="/xl/charts/chart59.xml" ContentType="application/vnd.openxmlformats-officedocument.drawingml.chart+xml"/>
  <Override PartName="/xl/charts/chart23.xml" ContentType="application/vnd.openxmlformats-officedocument.drawingml.chart+xml"/>
  <Override PartName="/xl/charts/chart60.xml" ContentType="application/vnd.openxmlformats-officedocument.drawingml.chart+xml"/>
  <Override PartName="/xl/charts/chart18.xml" ContentType="application/vnd.openxmlformats-officedocument.drawingml.chart+xml"/>
  <Override PartName="/xl/charts/chart24.xml" ContentType="application/vnd.openxmlformats-officedocument.drawingml.chart+xml"/>
  <Override PartName="/xl/charts/chart61.xml" ContentType="application/vnd.openxmlformats-officedocument.drawingml.chart+xml"/>
  <Override PartName="/xl/charts/chart19.xml" ContentType="application/vnd.openxmlformats-officedocument.drawingml.chart+xml"/>
  <Override PartName="/xl/charts/chart25.xml" ContentType="application/vnd.openxmlformats-officedocument.drawingml.chart+xml"/>
  <Override PartName="/xl/charts/chart62.xml" ContentType="application/vnd.openxmlformats-officedocument.drawingml.chart+xml"/>
  <Override PartName="/xl/charts/chart26.xml" ContentType="application/vnd.openxmlformats-officedocument.drawingml.chart+xml"/>
  <Override PartName="/xl/charts/chart63.xml" ContentType="application/vnd.openxmlformats-officedocument.drawingml.chart+xml"/>
  <Override PartName="/xl/charts/chart27.xml" ContentType="application/vnd.openxmlformats-officedocument.drawingml.chart+xml"/>
  <Override PartName="/xl/charts/chart64.xml" ContentType="application/vnd.openxmlformats-officedocument.drawingml.chart+xml"/>
  <Override PartName="/xl/charts/chart28.xml" ContentType="application/vnd.openxmlformats-officedocument.drawingml.chart+xml"/>
  <Override PartName="/xl/charts/chart70.xml" ContentType="application/vnd.openxmlformats-officedocument.drawingml.chart+xml"/>
  <Override PartName="/xl/charts/chart65.xml" ContentType="application/vnd.openxmlformats-officedocument.drawingml.chart+xml"/>
  <Override PartName="/xl/charts/chart29.xml" ContentType="application/vnd.openxmlformats-officedocument.drawingml.chart+xml"/>
  <Override PartName="/xl/charts/chart71.xml" ContentType="application/vnd.openxmlformats-officedocument.drawingml.chart+xml"/>
  <Override PartName="/xl/charts/chart66.xml" ContentType="application/vnd.openxmlformats-officedocument.drawingml.chart+xml"/>
  <Override PartName="/xl/charts/chart79.xml" ContentType="application/vnd.openxmlformats-officedocument.drawingml.chart+xml"/>
  <Override PartName="/xl/charts/chart67.xml" ContentType="application/vnd.openxmlformats-officedocument.drawingml.chart+xml"/>
  <Override PartName="/xl/charts/chart78.xml" ContentType="application/vnd.openxmlformats-officedocument.drawingml.chart+xml"/>
  <Override PartName="/xl/charts/chart77.xml" ContentType="application/vnd.openxmlformats-officedocument.drawingml.chart+xml"/>
  <Override PartName="/xl/charts/chart76.xml" ContentType="application/vnd.openxmlformats-officedocument.drawingml.chart+xml"/>
  <Override PartName="/xl/charts/chart75.xml" ContentType="application/vnd.openxmlformats-officedocument.drawingml.chart+xml"/>
  <Override PartName="/xl/charts/chart74.xml" ContentType="application/vnd.openxmlformats-officedocument.drawingml.chart+xml"/>
  <Override PartName="/xl/charts/chart73.xml" ContentType="application/vnd.openxmlformats-officedocument.drawingml.chart+xml"/>
  <Override PartName="/xl/charts/chart72.xml" ContentType="application/vnd.openxmlformats-officedocument.drawingml.chart+xml"/>
  <Override PartName="/xl/charts/chart69.xml" ContentType="application/vnd.openxmlformats-officedocument.drawingml.chart+xml"/>
  <Override PartName="/xl/charts/chart68.xml" ContentType="application/vnd.openxmlformats-officedocument.drawingml.chart+xml"/>
  <Override PartName="/xl/charts/chart21.xml" ContentType="application/vnd.openxmlformats-officedocument.drawingml.chart+xml"/>
  <Override PartName="/xl/charts/chart58.xml" ContentType="application/vnd.openxmlformats-officedocument.drawingml.chart+xml"/>
  <Override PartName="/xl/charts/chart20.xml" ContentType="application/vnd.openxmlformats-officedocument.drawingml.chart+xml"/>
  <Override PartName="/xl/charts/chart57.xml" ContentType="application/vnd.openxmlformats-officedocument.drawingml.chart+xml"/>
  <Override PartName="/xl/charts/chart17.xml" ContentType="application/vnd.openxmlformats-officedocument.drawingml.chart+xml"/>
  <Override PartName="/xl/charts/chart16.xml" ContentType="application/vnd.openxmlformats-officedocument.drawingml.chart+xml"/>
  <Override PartName="/xl/charts/chart80.xml" ContentType="application/vnd.openxmlformats-officedocument.drawingml.chart+xml"/>
  <Override PartName="/xl/charts/chart15.xml" ContentType="application/vnd.openxmlformats-officedocument.drawingml.chart+xml"/>
  <Override PartName="/xl/charts/chart14.xml" ContentType="application/vnd.openxmlformats-officedocument.drawingml.chart+xml"/>
  <Override PartName="/xl/charts/chart35.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5.xml" ContentType="application/vnd.openxmlformats-officedocument.drawingml.chart+xml"/>
  <Override PartName="/xl/charts/chart10.xml" ContentType="application/vnd.openxmlformats-officedocument.drawingml.chart+xml"/>
  <Override PartName="/xl/charts/chart47.xml" ContentType="application/vnd.openxmlformats-officedocument.drawingml.chart+xml"/>
  <Override PartName="/xl/charts/chart38.xml" ContentType="application/vnd.openxmlformats-officedocument.drawingml.chart+xml"/>
  <Override PartName="/xl/charts/chart6.xml" ContentType="application/vnd.openxmlformats-officedocument.drawingml.chart+xml"/>
  <Override PartName="/xl/charts/chart11.xml" ContentType="application/vnd.openxmlformats-officedocument.drawingml.chart+xml"/>
  <Override PartName="/xl/charts/chart48.xml" ContentType="application/vnd.openxmlformats-officedocument.drawingml.chart+xml"/>
  <Override PartName="/xl/charts/chart39.xml" ContentType="application/vnd.openxmlformats-officedocument.drawingml.chart+xml"/>
  <Override PartName="/xl/charts/chart7.xml" ContentType="application/vnd.openxmlformats-officedocument.drawingml.chart+xml"/>
  <Override PartName="/xl/charts/chart12.xml" ContentType="application/vnd.openxmlformats-officedocument.drawingml.chart+xml"/>
  <Override PartName="/xl/charts/chart49.xml" ContentType="application/vnd.openxmlformats-officedocument.drawingml.chart+xml"/>
  <Override PartName="/xl/charts/chart8.xml" ContentType="application/vnd.openxmlformats-officedocument.drawingml.chart+xml"/>
  <Override PartName="/xl/charts/chart13.xml" ContentType="application/vnd.openxmlformats-officedocument.drawingml.chart+xml"/>
  <Override PartName="/xl/charts/chart9.xml" ContentType="application/vnd.openxmlformats-officedocument.drawingml.chart+xml"/>
  <Override PartName="/xl/sharedStrings.xml" ContentType="application/vnd.openxmlformats-officedocument.spreadsheetml.sharedStrings+xml"/>
  <Override PartName="/xl/drawings/drawing13.xml" ContentType="application/vnd.openxmlformats-officedocument.drawing+xml"/>
  <Override PartName="/xl/drawings/drawing4.xml" ContentType="application/vnd.openxmlformats-officedocument.drawing+xml"/>
  <Override PartName="/xl/drawings/drawing9.xml" ContentType="application/vnd.openxmlformats-officedocument.drawing+xml"/>
  <Override PartName="/xl/drawings/drawing18.xml" ContentType="application/vnd.openxmlformats-officedocument.drawing+xml"/>
  <Override PartName="/xl/drawings/drawing20.xml" ContentType="application/vnd.openxmlformats-officedocument.drawing+xml"/>
  <Override PartName="/xl/drawings/_rels/drawing16.xml.rels" ContentType="application/vnd.openxmlformats-package.relationships+xml"/>
  <Override PartName="/xl/drawings/_rels/drawing1.xml.rels" ContentType="application/vnd.openxmlformats-package.relationships+xml"/>
  <Override PartName="/xl/drawings/_rels/drawing26.xml.rels" ContentType="application/vnd.openxmlformats-package.relationships+xml"/>
  <Override PartName="/xl/drawings/_rels/drawing19.xml.rels" ContentType="application/vnd.openxmlformats-package.relationships+xml"/>
  <Override PartName="/xl/drawings/_rels/drawing21.xml.rels" ContentType="application/vnd.openxmlformats-package.relationships+xml"/>
  <Override PartName="/xl/drawings/_rels/drawing22.xml.rels" ContentType="application/vnd.openxmlformats-package.relationships+xml"/>
  <Override PartName="/xl/drawings/_rels/drawing6.xml.rels" ContentType="application/vnd.openxmlformats-package.relationships+xml"/>
  <Override PartName="/xl/drawings/_rels/drawing23.xml.rels" ContentType="application/vnd.openxmlformats-package.relationships+xml"/>
  <Override PartName="/xl/drawings/_rels/drawing24.xml.rels" ContentType="application/vnd.openxmlformats-package.relationships+xml"/>
  <Override PartName="/xl/drawings/_rels/drawing13.xml.rels" ContentType="application/vnd.openxmlformats-package.relationships+xml"/>
  <Override PartName="/xl/drawings/_rels/drawing8.xml.rels" ContentType="application/vnd.openxmlformats-package.relationships+xml"/>
  <Override PartName="/xl/drawings/_rels/drawing25.xml.rels" ContentType="application/vnd.openxmlformats-package.relationships+xml"/>
  <Override PartName="/xl/drawings/_rels/drawing4.xml.rels" ContentType="application/vnd.openxmlformats-package.relationships+xml"/>
  <Override PartName="/xl/drawings/_rels/drawing9.xml.rels" ContentType="application/vnd.openxmlformats-package.relationships+xml"/>
  <Override PartName="/xl/drawings/_rels/drawing14.xml.rels" ContentType="application/vnd.openxmlformats-package.relationships+xml"/>
  <Override PartName="/xl/drawings/_rels/drawing18.xml.rels" ContentType="application/vnd.openxmlformats-package.relationships+xml"/>
  <Override PartName="/xl/drawings/_rels/drawing20.xml.rels" ContentType="application/vnd.openxmlformats-package.relationships+xml"/>
  <Override PartName="/xl/drawings/_rels/drawing3.xml.rels" ContentType="application/vnd.openxmlformats-package.relationships+xml"/>
  <Override PartName="/xl/drawings/_rels/drawing17.xml.rels" ContentType="application/vnd.openxmlformats-package.relationships+xml"/>
  <Override PartName="/xl/drawings/_rels/drawing11.xml.rels" ContentType="application/vnd.openxmlformats-package.relationships+xml"/>
  <Override PartName="/xl/drawings/_rels/drawing27.xml.rels" ContentType="application/vnd.openxmlformats-package.relationships+xml"/>
  <Override PartName="/xl/drawings/_rels/drawing15.xml.rels" ContentType="application/vnd.openxmlformats-package.relationships+xml"/>
  <Override PartName="/xl/drawings/drawing12.xml" ContentType="application/vnd.openxmlformats-officedocument.drawingml.chartshapes+xml"/>
  <Override PartName="/xl/drawings/drawing3.xml" ContentType="application/vnd.openxmlformats-officedocument.drawing+xml"/>
  <Override PartName="/xl/drawings/drawing8.xml" ContentType="application/vnd.openxmlformats-officedocument.drawing+xml"/>
  <Override PartName="/xl/drawings/drawing17.xml" ContentType="application/vnd.openxmlformats-officedocument.drawing+xml"/>
  <Override PartName="/xl/drawings/drawing11.xml" ContentType="application/vnd.openxmlformats-officedocument.drawing+xml"/>
  <Override PartName="/xl/drawings/drawing2.xml" ContentType="application/vnd.openxmlformats-officedocument.drawingml.chartshapes+xml"/>
  <Override PartName="/xl/drawings/drawing7.xml" ContentType="application/vnd.openxmlformats-officedocument.drawingml.chartshapes+xml"/>
  <Override PartName="/xl/drawings/drawing16.xml" ContentType="application/vnd.openxmlformats-officedocument.drawing+xml"/>
  <Override PartName="/xl/drawings/drawing27.xml" ContentType="application/vnd.openxmlformats-officedocument.drawing+xml"/>
  <Override PartName="/xl/drawings/drawing26.xml" ContentType="application/vnd.openxmlformats-officedocument.drawing+xml"/>
  <Override PartName="/xl/drawings/drawing25.xml" ContentType="application/vnd.openxmlformats-officedocument.drawing+xml"/>
  <Override PartName="/xl/drawings/drawing24.xml" ContentType="application/vnd.openxmlformats-officedocument.drawing+xml"/>
  <Override PartName="/xl/drawings/drawing23.xml" ContentType="application/vnd.openxmlformats-officedocument.drawing+xml"/>
  <Override PartName="/xl/drawings/drawing22.xml" ContentType="application/vnd.openxmlformats-officedocument.drawing+xml"/>
  <Override PartName="/xl/drawings/drawing15.xml" ContentType="application/vnd.openxmlformats-officedocument.drawing+xml"/>
  <Override PartName="/xl/drawings/drawing6.xml" ContentType="application/vnd.openxmlformats-officedocument.drawing+xml"/>
  <Override PartName="/xl/drawings/drawing14.xml" ContentType="application/vnd.openxmlformats-officedocument.drawing+xml"/>
  <Override PartName="/xl/drawings/drawing5.xml" ContentType="application/vnd.openxmlformats-officedocument.drawingml.chartshapes+xml"/>
  <Override PartName="/xl/drawings/drawing21.xml" ContentType="application/vnd.openxmlformats-officedocument.drawing+xml"/>
  <Override PartName="/xl/drawings/drawing19.xml" ContentType="application/vnd.openxmlformats-officedocument.drawing+xml"/>
  <Override PartName="/xl/drawings/drawing10.xml" ContentType="application/vnd.openxmlformats-officedocument.drawingml.chartshapes+xml"/>
  <Override PartName="/xl/drawings/drawing1.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Graph Data Aug 06" sheetId="1" state="visible" r:id="rId3"/>
    <sheet name="summary 0806" sheetId="2" state="visible" r:id="rId4"/>
    <sheet name="Graph Data July30" sheetId="3" state="visible" r:id="rId5"/>
    <sheet name="summary 0730" sheetId="4" state="visible" r:id="rId6"/>
    <sheet name="Graph Data July23" sheetId="5" state="visible" r:id="rId7"/>
    <sheet name="summary 0723" sheetId="6" state="visible" r:id="rId8"/>
    <sheet name="Graph Data July16" sheetId="7" state="visible" r:id="rId9"/>
    <sheet name="summary 0716" sheetId="8" state="visible" r:id="rId10"/>
    <sheet name="Graph Data July9" sheetId="9" state="visible" r:id="rId11"/>
    <sheet name="summary 0709" sheetId="10" state="visible" r:id="rId12"/>
    <sheet name="Graph Data July 2" sheetId="11" state="visible" r:id="rId13"/>
    <sheet name="summary 0702" sheetId="12" state="visible" r:id="rId14"/>
    <sheet name="Graph Data June 25" sheetId="13" state="visible" r:id="rId15"/>
    <sheet name="summary 0625" sheetId="14" state="visible" r:id="rId16"/>
    <sheet name="Graph Data June 18" sheetId="15" state="visible" r:id="rId17"/>
    <sheet name="summary 0618" sheetId="16" state="visible" r:id="rId18"/>
    <sheet name="Graph Data June 11" sheetId="17" state="visible" r:id="rId19"/>
    <sheet name="summary 0611" sheetId="18" state="visible" r:id="rId20"/>
    <sheet name="Graph Data June 4" sheetId="19" state="visible" r:id="rId21"/>
    <sheet name="summary 0604" sheetId="20" state="visible" r:id="rId22"/>
    <sheet name="summary 0528" sheetId="21" state="visible" r:id="rId23"/>
    <sheet name="summary 0518" sheetId="22" state="visible" r:id="rId24"/>
    <sheet name="chart0518" sheetId="23" state="visible" r:id="rId25"/>
    <sheet name="Chart0518A" sheetId="24" state="visible" r:id="rId26"/>
    <sheet name="Summary0510" sheetId="25" state="visible" r:id="rId27"/>
    <sheet name="Chart1 0510" sheetId="26" state="visible" r:id="rId28"/>
    <sheet name="Chart2 0510" sheetId="27" state="visible" r:id="rId29"/>
    <sheet name="Summary0502" sheetId="28" state="visible" r:id="rId30"/>
    <sheet name="Chart1 0502" sheetId="29" state="visible" r:id="rId31"/>
    <sheet name="Chart2 0502" sheetId="30" state="visible" r:id="rId32"/>
    <sheet name="Chart1 Official Books" sheetId="31" state="visible" r:id="rId33"/>
    <sheet name="Officialized Books As Of 0530" sheetId="32" state="visible" r:id="rId34"/>
    <sheet name="Graph Data May 28" sheetId="33" state="visible" r:id="rId35"/>
    <sheet name="Graphing Data" sheetId="34" state="visible" r:id="rId36"/>
    <sheet name="DPR Graph" sheetId="35" state="visible" r:id="rId37"/>
    <sheet name="Chart0518 to 0525" sheetId="36" state="visible" r:id="rId38"/>
    <sheet name="Chart of 0502 to 0517" sheetId="37" state="visible" r:id="rId39"/>
  </sheets>
  <externalReferences>
    <externalReference r:id="rId40"/>
    <externalReference r:id="rId41"/>
    <externalReference r:id="rId42"/>
    <externalReference r:id="rId43"/>
    <externalReference r:id="rId44"/>
    <externalReference r:id="rId45"/>
    <externalReference r:id="rId46"/>
    <externalReference r:id="rId47"/>
  </externalReferences>
  <definedNames>
    <definedName function="false" hidden="false" localSheetId="36" name="_xlnm.Print_Area" vbProcedure="false">'Chart of 0502 to 0517'!$A$1:$O$74</definedName>
    <definedName function="false" hidden="false" localSheetId="0" name="_xlnm.Print_Area" vbProcedure="false">'Graph Data Aug 06'!$A$89:$L$146</definedName>
    <definedName function="false" hidden="false" localSheetId="10" name="_xlnm.Print_Area" vbProcedure="false">'Graph Data July 2'!$A$89:$L$147</definedName>
    <definedName function="false" hidden="false" localSheetId="6" name="_xlnm.Print_Area" vbProcedure="false">'Graph Data July16'!$A$89:$L$150</definedName>
    <definedName function="false" hidden="false" localSheetId="4" name="_xlnm.Print_Area" vbProcedure="false">'Graph Data July23'!$A$16:$J$75</definedName>
    <definedName function="false" hidden="false" localSheetId="2" name="_xlnm.Print_Area" vbProcedure="false">'Graph Data July30'!$A$88:$L$152</definedName>
    <definedName function="false" hidden="false" localSheetId="8" name="_xlnm.Print_Area" vbProcedure="false">'Graph Data July9'!$A$89:$K$144</definedName>
    <definedName function="false" hidden="false" localSheetId="16" name="_xlnm.Print_Area" vbProcedure="false">'Graph Data June 11'!$A$87:$L$134</definedName>
    <definedName function="false" hidden="false" localSheetId="14" name="_xlnm.Print_Area" vbProcedure="false">'Graph Data June 18'!$A$88:$L$135</definedName>
    <definedName function="false" hidden="false" localSheetId="12" name="_xlnm.Print_Area" vbProcedure="false">'Graph Data June 25'!$A$87:$L$138</definedName>
    <definedName function="false" hidden="false" localSheetId="18" name="_xlnm.Print_Area" vbProcedure="false">'Graph Data June 4'!$A$15:$Q$72</definedName>
    <definedName function="false" hidden="false" localSheetId="32" name="_xlnm.Print_Area" vbProcedure="false">'Graph Data May 28'!$A$15:$I$70</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<sst xmlns="http://schemas.openxmlformats.org/spreadsheetml/2006/main" count="5643" uniqueCount="383">
  <si>
    <t xml:space="preserve">SUMMARY BY WEEK OF</t>
  </si>
  <si>
    <t xml:space="preserve">4/05-4/11</t>
  </si>
  <si>
    <t xml:space="preserve">4/12-4/18</t>
  </si>
  <si>
    <t xml:space="preserve">4/19-4/25</t>
  </si>
  <si>
    <t xml:space="preserve">04/26-05/01</t>
  </si>
  <si>
    <t xml:space="preserve">5/2/-5/9</t>
  </si>
  <si>
    <t xml:space="preserve">5/10-5/17</t>
  </si>
  <si>
    <t xml:space="preserve">5/18-5/25</t>
  </si>
  <si>
    <t xml:space="preserve">5/28-6/1</t>
  </si>
  <si>
    <t xml:space="preserve">06/04-06/08</t>
  </si>
  <si>
    <t xml:space="preserve">06/11-06/15</t>
  </si>
  <si>
    <t xml:space="preserve">06/18-06/22</t>
  </si>
  <si>
    <t xml:space="preserve">06/25-06/29</t>
  </si>
  <si>
    <t xml:space="preserve">07/02-07/05</t>
  </si>
  <si>
    <t xml:space="preserve">07/09-07/13</t>
  </si>
  <si>
    <t xml:space="preserve">07/16-07/20</t>
  </si>
  <si>
    <t xml:space="preserve">07/23-07/27</t>
  </si>
  <si>
    <t xml:space="preserve">07/30-08/03</t>
  </si>
  <si>
    <t xml:space="preserve">08/06-08/10</t>
  </si>
  <si>
    <t xml:space="preserve">Deal Capture</t>
  </si>
  <si>
    <t xml:space="preserve">Deal Valuation</t>
  </si>
  <si>
    <t xml:space="preserve">Breakdown in Officializing Process- Human</t>
  </si>
  <si>
    <t xml:space="preserve">Breakdown in Officializing Process- IT(UK)</t>
  </si>
  <si>
    <t xml:space="preserve">Breakdown in Officializing Process- IT (US)</t>
  </si>
  <si>
    <t xml:space="preserve">Curve Issues</t>
  </si>
  <si>
    <t xml:space="preserve">Uncontrollable-System Needs to Change</t>
  </si>
  <si>
    <t xml:space="preserve">Miscellaneous</t>
  </si>
  <si>
    <t xml:space="preserve">Not identified</t>
  </si>
  <si>
    <t xml:space="preserve">Total Errors for the Week</t>
  </si>
  <si>
    <t xml:space="preserve">LOG OF PENDING VALUATION ISSUES</t>
  </si>
  <si>
    <t xml:space="preserve">CLASS</t>
  </si>
  <si>
    <r>
      <rPr>
        <sz val="10"/>
        <rFont val="Arial"/>
        <family val="0"/>
      </rPr>
      <t xml:space="preserve">   </t>
    </r>
    <r>
      <rPr>
        <b val="true"/>
        <sz val="10"/>
        <rFont val="Arial"/>
        <family val="2"/>
      </rPr>
      <t xml:space="preserve">A</t>
    </r>
    <r>
      <rPr>
        <sz val="10"/>
        <rFont val="Arial"/>
        <family val="0"/>
      </rPr>
      <t xml:space="preserve">   -   Deal Capture</t>
    </r>
  </si>
  <si>
    <r>
      <rPr>
        <sz val="10"/>
        <rFont val="Arial"/>
        <family val="0"/>
      </rPr>
      <t xml:space="preserve">   </t>
    </r>
    <r>
      <rPr>
        <b val="true"/>
        <sz val="10"/>
        <rFont val="Arial"/>
        <family val="2"/>
      </rPr>
      <t xml:space="preserve">B</t>
    </r>
    <r>
      <rPr>
        <sz val="10"/>
        <rFont val="Arial"/>
        <family val="0"/>
      </rPr>
      <t xml:space="preserve">   -   Deal Valuation</t>
    </r>
  </si>
  <si>
    <r>
      <rPr>
        <sz val="10"/>
        <rFont val="Arial"/>
        <family val="0"/>
      </rPr>
      <t xml:space="preserve">   </t>
    </r>
    <r>
      <rPr>
        <b val="true"/>
        <sz val="10"/>
        <rFont val="Arial"/>
        <family val="2"/>
      </rPr>
      <t xml:space="preserve">C</t>
    </r>
    <r>
      <rPr>
        <sz val="10"/>
        <rFont val="Arial"/>
        <family val="0"/>
      </rPr>
      <t xml:space="preserve">   -   Breakdown in transfer of data to RiskTrac (Officializing Process) - </t>
    </r>
    <r>
      <rPr>
        <b val="true"/>
        <sz val="10"/>
        <rFont val="Arial"/>
        <family val="2"/>
      </rPr>
      <t xml:space="preserve">Human</t>
    </r>
  </si>
  <si>
    <r>
      <rPr>
        <sz val="10"/>
        <rFont val="Arial"/>
        <family val="0"/>
      </rPr>
      <t xml:space="preserve">   </t>
    </r>
    <r>
      <rPr>
        <b val="true"/>
        <sz val="10"/>
        <rFont val="Arial"/>
        <family val="2"/>
      </rPr>
      <t xml:space="preserve">D1</t>
    </r>
    <r>
      <rPr>
        <sz val="10"/>
        <rFont val="Arial"/>
        <family val="0"/>
      </rPr>
      <t xml:space="preserve">   -   Breakdown in transfer of data to RiskTrac (Officializing Process) - </t>
    </r>
    <r>
      <rPr>
        <b val="true"/>
        <sz val="10"/>
        <rFont val="Arial"/>
        <family val="2"/>
      </rPr>
      <t xml:space="preserve">IT (UK)</t>
    </r>
  </si>
  <si>
    <r>
      <rPr>
        <sz val="10"/>
        <rFont val="Arial"/>
        <family val="0"/>
      </rPr>
      <t xml:space="preserve">   </t>
    </r>
    <r>
      <rPr>
        <b val="true"/>
        <sz val="10"/>
        <rFont val="Arial"/>
        <family val="2"/>
      </rPr>
      <t xml:space="preserve">D2</t>
    </r>
    <r>
      <rPr>
        <sz val="10"/>
        <rFont val="Arial"/>
        <family val="0"/>
      </rPr>
      <t xml:space="preserve">   -   Breakdown in transfer of data to RiskTrac (Officializing Process) - </t>
    </r>
    <r>
      <rPr>
        <b val="true"/>
        <sz val="10"/>
        <rFont val="Arial"/>
        <family val="2"/>
      </rPr>
      <t xml:space="preserve">IT (US)</t>
    </r>
  </si>
  <si>
    <r>
      <rPr>
        <sz val="10"/>
        <rFont val="Arial"/>
        <family val="0"/>
      </rPr>
      <t xml:space="preserve">   </t>
    </r>
    <r>
      <rPr>
        <b val="true"/>
        <sz val="10"/>
        <rFont val="Arial"/>
        <family val="2"/>
      </rPr>
      <t xml:space="preserve">E</t>
    </r>
    <r>
      <rPr>
        <sz val="10"/>
        <rFont val="Arial"/>
        <family val="0"/>
      </rPr>
      <t xml:space="preserve">   -   Curve Issues</t>
    </r>
  </si>
  <si>
    <r>
      <rPr>
        <sz val="10"/>
        <rFont val="Arial"/>
        <family val="0"/>
      </rPr>
      <t xml:space="preserve">  </t>
    </r>
    <r>
      <rPr>
        <b val="true"/>
        <sz val="10"/>
        <rFont val="Arial"/>
        <family val="2"/>
      </rPr>
      <t xml:space="preserve"> F</t>
    </r>
    <r>
      <rPr>
        <sz val="10"/>
        <rFont val="Arial"/>
        <family val="0"/>
      </rPr>
      <t xml:space="preserve">   -   No ones fault.  System needs to change.</t>
    </r>
  </si>
  <si>
    <r>
      <rPr>
        <sz val="10"/>
        <rFont val="Arial"/>
        <family val="0"/>
      </rPr>
      <t xml:space="preserve">  </t>
    </r>
    <r>
      <rPr>
        <b val="true"/>
        <sz val="10"/>
        <rFont val="Arial"/>
        <family val="2"/>
      </rPr>
      <t xml:space="preserve"> G</t>
    </r>
    <r>
      <rPr>
        <sz val="10"/>
        <rFont val="Arial"/>
        <family val="0"/>
      </rPr>
      <t xml:space="preserve">   -   Other</t>
    </r>
  </si>
  <si>
    <r>
      <rPr>
        <sz val="10"/>
        <rFont val="Arial"/>
        <family val="0"/>
      </rPr>
      <t xml:space="preserve">  </t>
    </r>
    <r>
      <rPr>
        <b val="true"/>
        <sz val="10"/>
        <rFont val="Arial"/>
        <family val="2"/>
      </rPr>
      <t xml:space="preserve"> H</t>
    </r>
    <r>
      <rPr>
        <sz val="10"/>
        <rFont val="Arial"/>
        <family val="0"/>
      </rPr>
      <t xml:space="preserve">   -   Not identified.</t>
    </r>
  </si>
  <si>
    <t xml:space="preserve">RESPONSIBLE</t>
  </si>
  <si>
    <t xml:space="preserve">VAR</t>
  </si>
  <si>
    <t xml:space="preserve">CREDIT</t>
  </si>
  <si>
    <t xml:space="preserve">IMPACT CASH</t>
  </si>
  <si>
    <t xml:space="preserve">STATUS</t>
  </si>
  <si>
    <t xml:space="preserve">DATE</t>
  </si>
  <si>
    <t xml:space="preserve">BOOK/AREA</t>
  </si>
  <si>
    <t xml:space="preserve">Group</t>
  </si>
  <si>
    <t xml:space="preserve">COMMODITY/OFFICE</t>
  </si>
  <si>
    <t xml:space="preserve">PARTY</t>
  </si>
  <si>
    <t xml:space="preserve">PROBLEM</t>
  </si>
  <si>
    <t xml:space="preserve">ACTION PLAN</t>
  </si>
  <si>
    <t xml:space="preserve">RERUN?</t>
  </si>
  <si>
    <t xml:space="preserve">AFFECTED?</t>
  </si>
  <si>
    <t xml:space="preserve">FLOWS?</t>
  </si>
  <si>
    <t xml:space="preserve">(DATE)</t>
  </si>
  <si>
    <t xml:space="preserve">UKPWRSWAP1</t>
  </si>
  <si>
    <t xml:space="preserve">EEL</t>
  </si>
  <si>
    <t xml:space="preserve">UK Power</t>
  </si>
  <si>
    <t xml:space="preserve">James New</t>
  </si>
  <si>
    <t xml:space="preserve">D1</t>
  </si>
  <si>
    <t xml:space="preserve">Book was officialized, but was not picked up by  RisktRAC until after 9 am.  Only one of the  4 needed files were transmitted in original feed.  Complete file was transmitted subsequently.</t>
  </si>
  <si>
    <t xml:space="preserve">Update pending</t>
  </si>
  <si>
    <t xml:space="preserve">Y</t>
  </si>
  <si>
    <t xml:space="preserve">N</t>
  </si>
  <si>
    <t xml:space="preserve">Pending</t>
  </si>
  <si>
    <t xml:space="preserve">Unify Power</t>
  </si>
  <si>
    <t xml:space="preserve">EGM</t>
  </si>
  <si>
    <t xml:space="preserve">Unify  Power</t>
  </si>
  <si>
    <t xml:space="preserve">G</t>
  </si>
  <si>
    <t xml:space="preserve">File was not transmitted as scheduled run.  CAS IT had to pull data in manually.  File impacts the Margin position for ENRON</t>
  </si>
  <si>
    <t xml:space="preserve">Nordic Weather Credit File</t>
  </si>
  <si>
    <t xml:space="preserve">Nordic Weather</t>
  </si>
  <si>
    <t xml:space="preserve">Didrik Thraner Nielsen</t>
  </si>
  <si>
    <t xml:space="preserve">C</t>
  </si>
  <si>
    <t xml:space="preserve">Due to Human error the file was not processed in time.  It was subsequently sent.</t>
  </si>
  <si>
    <t xml:space="preserve">Recommunicated deadline</t>
  </si>
  <si>
    <t xml:space="preserve">H</t>
  </si>
  <si>
    <t xml:space="preserve">Net Open positions reported by RisktRAC for UK power missing approximately 5 terrawatts compared to data transmitted.</t>
  </si>
  <si>
    <r>
      <rPr>
        <sz val="10"/>
        <rFont val="Arial"/>
        <family val="2"/>
      </rPr>
      <t xml:space="preserve">RM researching issue. </t>
    </r>
    <r>
      <rPr>
        <sz val="10"/>
        <color rgb="FFFF0000"/>
        <rFont val="Arial"/>
        <family val="2"/>
      </rPr>
      <t xml:space="preserve">Update:  Cause of issue was identified to be a missing curve mapping in RisktRAC.  Communicated need to inform GRO when a new curve is set up to ensure proper mapping within RisktRAC.</t>
    </r>
  </si>
  <si>
    <t xml:space="preserve">PWR-NG-TEXAS-GDI; PWR-NG-ST-HEDGE-GDI;PWR-MG-GAS-MTM-GDI; PWR-NE-GAS-MTM-GDI; PWR-MW-GAS-MTM-GDI; PWR-NG-ERCT0-AST-GDI</t>
  </si>
  <si>
    <t xml:space="preserve">EA</t>
  </si>
  <si>
    <t xml:space="preserve">US Power EAST</t>
  </si>
  <si>
    <t xml:space="preserve">IT</t>
  </si>
  <si>
    <t xml:space="preserve">Books were officialized, however the data was not captured by RisktRAC.  No problem noted during end of day procedures or with data attributes.  IT could not resolve the issue.</t>
  </si>
  <si>
    <t xml:space="preserve">IT and RM will monitor GDI books to identify any future problems.  Subsequent review of Postids noted that positions were captured later in the day.  </t>
  </si>
  <si>
    <t xml:space="preserve">Power VaR</t>
  </si>
  <si>
    <t xml:space="preserve">Power East</t>
  </si>
  <si>
    <t xml:space="preserve">Stacey White</t>
  </si>
  <si>
    <t xml:space="preserve">E</t>
  </si>
  <si>
    <t xml:space="preserve">Volatilty for R1B curve was marked incorrectly by trader, which materially overstated VaR for positions against the curve.  Curve data was corrected, reloaded and VaR rerun.</t>
  </si>
  <si>
    <t xml:space="preserve">Update Pending</t>
  </si>
  <si>
    <t xml:space="preserve">FIN-AGRI-GRAINS-PRC; UK-COFFEE-PRC;FIN-AGRI-SOFT-PRC;UK-COCOA-PROP-PRC;UK-SUGAR-NYBO-P-PRC</t>
  </si>
  <si>
    <t xml:space="preserve">US Financial</t>
  </si>
  <si>
    <t xml:space="preserve">Sheila Glover</t>
  </si>
  <si>
    <t xml:space="preserve">Books had liquidated, but were still reporting deal legs with zero volumes and mtm value.  Book has been officialized to zero, however due to deal leg table it appears as though it has Credit and VaR exposure, when non appears to exist.</t>
  </si>
  <si>
    <t xml:space="preserve">BA and ERMS IT working to identify issue and correct to insure proper data capture by RisktRAC and CAS.</t>
  </si>
  <si>
    <t xml:space="preserve">Eastern 1 &amp; 2 spreadsheets</t>
  </si>
  <si>
    <t xml:space="preserve">Eastern Spreadsheets</t>
  </si>
  <si>
    <t xml:space="preserve">Positions in spreadsheets were rolled from COB Jul 26.  The data was rolled due to an error in the overnight MtM run of the Excel based models.  Data being rerun and will be feed to RisktRAC later.</t>
  </si>
  <si>
    <t xml:space="preserve">Update pending.</t>
  </si>
  <si>
    <t xml:space="preserve">FT-IM-ENOV-GDL</t>
  </si>
  <si>
    <t xml:space="preserve">US Ennovate</t>
  </si>
  <si>
    <t xml:space="preserve">Kevin Radous</t>
  </si>
  <si>
    <t xml:space="preserve">Book was officialized, however due to an attribute mismatch the book was not captured by RisktRAC.  </t>
  </si>
  <si>
    <t xml:space="preserve">Issue was identified on 07/25.   Proper procedures for changing attributes communicated to BA.</t>
  </si>
  <si>
    <t xml:space="preserve">BA is working with ERMS IT to determine issue and resolution.</t>
  </si>
  <si>
    <t xml:space="preserve">EES-MTM Power at Coutnerparty level</t>
  </si>
  <si>
    <t xml:space="preserve">EES</t>
  </si>
  <si>
    <t xml:space="preserve">EES Power</t>
  </si>
  <si>
    <t xml:space="preserve">Scott Mills</t>
  </si>
  <si>
    <t xml:space="preserve">EES Power MTM at counterparty level feed for Credit not received for COB 07/19.  Per Scott Mills this is due to IT issues.</t>
  </si>
  <si>
    <t xml:space="preserve">Nordic Power</t>
  </si>
  <si>
    <t xml:space="preserve">Nordic Power was loaded late into RisktRAC  due required rerun of MTM due to omission of Nordic futures and options.</t>
  </si>
  <si>
    <t xml:space="preserve">Eastern Spreadsheets 1&amp;2</t>
  </si>
  <si>
    <t xml:space="preserve">European</t>
  </si>
  <si>
    <t xml:space="preserve">Trader failed to load needed curve data, which prevented calcing of book during overnight run.   Therefore, data was rolled from 07/06/01.  Curve data has was updated in the AM, however due to the time required to run the Eastern sheets the positions and values were not updated.  </t>
  </si>
  <si>
    <t xml:space="preserve">Implementation of Energydesk.com will allow for an table to track curves that are saved.</t>
  </si>
  <si>
    <t xml:space="preserve">INTRA-EMWNSS2-GDL</t>
  </si>
  <si>
    <t xml:space="preserve">US GAS</t>
  </si>
  <si>
    <t xml:space="preserve">Jeff Gossett</t>
  </si>
  <si>
    <t xml:space="preserve">Book was officialized, but due to an attribute mismatch the data was not captured by RisktRac.    Problem was resolved and data pulled in and VaR rerun.</t>
  </si>
  <si>
    <t xml:space="preserve">Working to identify issue and resolve.</t>
  </si>
  <si>
    <t xml:space="preserve">NBP Curve</t>
  </si>
  <si>
    <t xml:space="preserve">UK Gas </t>
  </si>
  <si>
    <t xml:space="preserve">Curve data after Sept 2003 is zeroed out on the RisktRAC side, while data is valid on UK side.  Zero values can cause VaR to crash as it is a primary curve. </t>
  </si>
  <si>
    <t xml:space="preserve">RM and IT researching to determine what is causing error and provide update.</t>
  </si>
  <si>
    <t xml:space="preserve">UK EBS</t>
  </si>
  <si>
    <t xml:space="preserve">EBS credit file not transmitted for 06/29/01.</t>
  </si>
  <si>
    <t xml:space="preserve">Will discuss importance of completing end of day process with RM</t>
  </si>
  <si>
    <t xml:space="preserve">Solarc Europe</t>
  </si>
  <si>
    <t xml:space="preserve">The Solarc Europe file was not trasmitted to Credit, which understates credit exposure for physical nominations that have not been billed.</t>
  </si>
  <si>
    <t xml:space="preserve">Application recently went to a new server which may have caused change.  Working to identify issues and correct. Fix expect 06/28</t>
  </si>
  <si>
    <t xml:space="preserve">UK-EBS</t>
  </si>
  <si>
    <t xml:space="preserve">The credit file was not processed since there were no new deals or curve shift.  RM felt that processing was not necessary since there was no change in prior day data and given that the Credit system reverts to prior day data if current day is not available.</t>
  </si>
  <si>
    <t xml:space="preserve">Discuss process given circumstance with Debbie Brackett and UK RM</t>
  </si>
  <si>
    <t xml:space="preserve">EES-CANADA-PRC</t>
  </si>
  <si>
    <t xml:space="preserve">EES-GAS</t>
  </si>
  <si>
    <t xml:space="preserve">Trader failed to load needed curve data, which prevented calcing of book.   Curve data was loaded and books were officialized</t>
  </si>
  <si>
    <t xml:space="preserve">RM needs to develop procedures to identify when needed data is not loaded</t>
  </si>
  <si>
    <t xml:space="preserve">VaR failure</t>
  </si>
  <si>
    <t xml:space="preserve">B33 &amp; B11 primary power curves have not been marked for the past 15 days, which caused the VaR run to fail.  The curves have not been marked because their use has been discontinued.   RisktRAC requires that all primary curves be marked or VaR will fail to run completely.  </t>
  </si>
  <si>
    <t xml:space="preserve">Power RM notified users and RAC that the curves would be not be marked going forward and that they should be deleted during factor loading to prevent VaR failure.  Latest factor loading has not been approved, which prevented the deletion of the discontinued curves.  Need to approve latest factor loading or develop alternate process to add and delete curves.</t>
  </si>
  <si>
    <t xml:space="preserve">Original file feed size noted to be extremely small.  London RM reviewed and transmitted larger file.  </t>
  </si>
  <si>
    <t xml:space="preserve">Waiting on update related to issue and action plan.</t>
  </si>
  <si>
    <t xml:space="preserve">Book was officialized late because the server that holds relevant price curve data was down, which prevented completion of MTM process.  Server was rebooted in the AM and MTM completed. </t>
  </si>
  <si>
    <t xml:space="preserve">RM is currently developing a replacement systems called Energydesk.com, which is currently in TEST.  This system will replace the current MTM system.  ETA for go live is during 3q 2001</t>
  </si>
  <si>
    <t xml:space="preserve">DUB-ERMS-XL-PRC; DUB-ERMS-XL-BAS; DUB-INT-PHY</t>
  </si>
  <si>
    <t xml:space="preserve">Book Admin states that normal procedures were followed and file was uploaded into RisktRAC with no error messages noted, however positions were not noted in RisktRAC.  As file was reloaded in the AM IT could not determine the problem.  VaR was rerun.</t>
  </si>
  <si>
    <t xml:space="preserve">Follow up to try and ID issue.</t>
  </si>
  <si>
    <t xml:space="preserve">SAP FILE</t>
  </si>
  <si>
    <t xml:space="preserve">Due to a change in the feed process, which was not communicated to downstream users, the data was not properly captured by Credit.  This change in feed caused an overstatement of Credit Risk by $500 million </t>
  </si>
  <si>
    <t xml:space="preserve">Communicate the importance of discussing any changes in current procedures, feeds or formats with all impacted downstream users to minimize potential impact to systems and users.</t>
  </si>
  <si>
    <t xml:space="preserve">EES Credit File</t>
  </si>
  <si>
    <t xml:space="preserve">Due to problems with source system upgrade, the EES MTM credit file has not been received in a timely manner.  </t>
  </si>
  <si>
    <t xml:space="preserve">Risk Management working to identify problem and resolving issue.</t>
  </si>
  <si>
    <t xml:space="preserve">Spreadsheets officialized late due to Overnight MTM failure caused by missing curve data.  The needed gas price curve was not saved.  </t>
  </si>
  <si>
    <t xml:space="preserve">Risk Management is working to develop a process to monitor the price curve saving process.  Expect to have process in production in about 2 weeks. </t>
  </si>
  <si>
    <t xml:space="preserve">Eastern 1&amp;2 Spreadsheets</t>
  </si>
  <si>
    <t xml:space="preserve">Spreadsheets officialized late to due file format incompatability with gas hedge files.  Due to a systems upgrade the file format was altered.  </t>
  </si>
  <si>
    <t xml:space="preserve">Currently there is no TEST server available to test system upgrades prior to placing into production.  RM working with IT to secure a test server to prevent future occurance.</t>
  </si>
  <si>
    <t xml:space="preserve">Eastern spreadsheets were officialized late, around 6:38 am, due to technical problems with the workstation which runs the Eastern Model.  The PC shut down during the night which prevented completion of MTM process.</t>
  </si>
  <si>
    <t xml:space="preserve">Risk Management with IT are prioritizing the purchase of a new server for the Eastern Spreadsheets which will give the model 24 hr support and also give the model a more stable environment.</t>
  </si>
  <si>
    <t xml:space="preserve">Eastern1&amp;2 Spreadsheets</t>
  </si>
  <si>
    <t xml:space="preserve">Spreadsheets were officialized late due to the failure of the overnight MTM process.  </t>
  </si>
  <si>
    <t xml:space="preserve">Risk Management working on 24 hr support to monitor overnight process.  Additionally, the implementation of the Socrates valuation engine will remove the inherent instability in using Excel.</t>
  </si>
  <si>
    <t xml:space="preserve">Heat Rate Swaps</t>
  </si>
  <si>
    <t xml:space="preserve">EA-POwER</t>
  </si>
  <si>
    <t xml:space="preserve">US-POWER</t>
  </si>
  <si>
    <t xml:space="preserve">D2</t>
  </si>
  <si>
    <t xml:space="preserve">Positions related to Heat Rate Swaps are being captured for Benchmark purposes, however data is not automatically captured for RisktRAC VaR calculation due to the problems associated with index issues noted below</t>
  </si>
  <si>
    <t xml:space="preserve">EnPower needs to be updated to recognize basis legs and RisktRAC needs to be updated to recognize change in source system.  Changed in systems is estimated to complete by 06/30/01</t>
  </si>
  <si>
    <t xml:space="preserve">UK Power </t>
  </si>
  <si>
    <t xml:space="preserve">UK-Power</t>
  </si>
  <si>
    <t xml:space="preserve">Due to maintenance error over the weekend, the Unix server did not receive needed data, which resulted in MTM failure.  MTM reperformed in AM and data submitted.</t>
  </si>
  <si>
    <t xml:space="preserve">IT  working to implement procedures at close of business that would allow time to identify errors prior to Houston deadline.</t>
  </si>
  <si>
    <t xml:space="preserve">Due to Maintenance error the 06/15 MTM failed.  Rolled positions for 06/14</t>
  </si>
  <si>
    <t xml:space="preserve">EA-Power</t>
  </si>
  <si>
    <t xml:space="preserve">C, D2</t>
  </si>
  <si>
    <t xml:space="preserve">Heat rate swaps were not captured in RisktRAC, due to the lack of an appropriate book within RisktRAC and that the appropriate commodity NG was not set up in EnPower.  These two factors prevented the capture of the Heat Swap positions.</t>
  </si>
  <si>
    <t xml:space="preserve">The Needed book was created within RisktRAC and the commodities were updated within EnPower.  The books were reofficialized and the VaR was rerun for Commodity VaR, AGG_ECT and AGG Power IV. W orking to develop procedures to insure reconcile positions between source and reporting systems.</t>
  </si>
  <si>
    <t xml:space="preserve">Since a Power Curve for Jun 7th was not saved, the spreadsheets were unable to run a valuation and report MTM &amp; Risk exposures for Jun 7th.  Therefore data reported is as of Jun 6.</t>
  </si>
  <si>
    <t xml:space="preserve">Risk Management is working to develop process to insure that all needed curve data is saved for each day.  Additionally, need to establish procedures for reporting MTM and P&amp;L when process fails.</t>
  </si>
  <si>
    <t xml:space="preserve">Traders failed to save Power Curves for June 7th.   Therefore, no P&amp;L Curve shift available.  All positions were properly loaded into RisktRAC</t>
  </si>
  <si>
    <t xml:space="preserve">Risk Management is working to develop process to insure that all needed curve data is saved for each day.</t>
  </si>
  <si>
    <t xml:space="preserve">Factor Loading/Primary Curves</t>
  </si>
  <si>
    <t xml:space="preserve">RAC</t>
  </si>
  <si>
    <t xml:space="preserve">Due to current processes and procedures in place, factor loadings have not been approved since April 17, 2001.  This lack of factor loading prevents the addition of new primary curves in RisktRAC.  Therefore certain secondary curves are not mapped to the appropriate primary curves.  The addition of the new primary curves  could impact VaR.</t>
  </si>
  <si>
    <t xml:space="preserve">Coordinate with various groups to identify improved process for approving factor loadings and primary curves into system.</t>
  </si>
  <si>
    <t xml:space="preserve">Bandwidth Curve</t>
  </si>
  <si>
    <t xml:space="preserve">EBS</t>
  </si>
  <si>
    <t xml:space="preserve">Bandwidth</t>
  </si>
  <si>
    <t xml:space="preserve">Gary Stadler</t>
  </si>
  <si>
    <t xml:space="preserve">Volatilty Curve Data not Captured in RisktRAC.  </t>
  </si>
  <si>
    <t xml:space="preserve">Following up with IT to determine issue and resolution</t>
  </si>
  <si>
    <t xml:space="preserve">Eastern Books</t>
  </si>
  <si>
    <t xml:space="preserve">UK Eastern</t>
  </si>
  <si>
    <t xml:space="preserve">Problems loading current day spreadsheet as a result, 70 Bcf of hedges did not make it to RisktRac. </t>
  </si>
  <si>
    <t xml:space="preserve">IT is working on this issue.</t>
  </si>
  <si>
    <t xml:space="preserve">PPP power curve was loaded into the curve file thus causing incorrect valuation and problems with the position files.</t>
  </si>
  <si>
    <t xml:space="preserve">Waiting for an Action Plan from UK.</t>
  </si>
  <si>
    <t xml:space="preserve">File had to be re-send because of a deal that was doubled up.  File was re-sent before the first file sent completed reconciling deal and position table.</t>
  </si>
  <si>
    <t xml:space="preserve">Houston IT suggested when having to re-send file, develop a test to check if first file was completed and wait 10 mins before sending the second one. </t>
  </si>
  <si>
    <t xml:space="preserve">Unified Power</t>
  </si>
  <si>
    <t xml:space="preserve">EA-POWER</t>
  </si>
  <si>
    <t xml:space="preserve">Power</t>
  </si>
  <si>
    <t xml:space="preserve">Leslie Reeves</t>
  </si>
  <si>
    <t xml:space="preserve">Unified power system failed and had to be re-run.</t>
  </si>
  <si>
    <t xml:space="preserve">Unified system personnel are monitoring the system to determine cause of the problem.</t>
  </si>
  <si>
    <t xml:space="preserve">Continental Power</t>
  </si>
  <si>
    <t xml:space="preserve">Monday was a bank holiday and IT switched Portcalc off as they did not want the systems to run overnight.  However, it was not turned on by IT for Tuesday 8 May close of business overnight run.  Consequently, Portcalc mtm did not run and there was no data for 8 May to be officialized by risk management.  The Portcalc mtm had to be subsequently re-run by IT during the current day and was then officialized and loaded into Risktrac at 7:35 am Houston time.</t>
  </si>
  <si>
    <t xml:space="preserve">Procedure to be put in place so that the dates for running of the mtm are clearly stated and defined for the benefit of IT.  This will ensure that any confusion is removed as to the dates for the mtm run.</t>
  </si>
  <si>
    <t xml:space="preserve">SUMMARY FOR  05/28 - 06/01 BY GROUP</t>
  </si>
  <si>
    <t xml:space="preserve">% of Total Errors for the Week</t>
  </si>
  <si>
    <t xml:space="preserve"># of errors</t>
  </si>
  <si>
    <t xml:space="preserve"># Active books by group</t>
  </si>
  <si>
    <t xml:space="preserve">Ratio of Errors to Active Books </t>
  </si>
  <si>
    <t xml:space="preserve">EIM</t>
  </si>
  <si>
    <t xml:space="preserve">EA-CAN</t>
  </si>
  <si>
    <t xml:space="preserve">EA - GAS</t>
  </si>
  <si>
    <t xml:space="preserve">EA - POWER</t>
  </si>
  <si>
    <t xml:space="preserve">OTHER</t>
  </si>
  <si>
    <t xml:space="preserve">TOTAL</t>
  </si>
  <si>
    <t xml:space="preserve">SUMMARY BY WEEK FOR  08/06-08/11</t>
  </si>
  <si>
    <t xml:space="preserve">TOTAL ISSUES</t>
  </si>
  <si>
    <t xml:space="preserve">Category</t>
  </si>
  <si>
    <t xml:space="preserve">Description</t>
  </si>
  <si>
    <t xml:space="preserve">A</t>
  </si>
  <si>
    <t xml:space="preserve">B</t>
  </si>
  <si>
    <t xml:space="preserve">Breakdown in Officializing Process- IT (UK)</t>
  </si>
  <si>
    <t xml:space="preserve">F</t>
  </si>
  <si>
    <t xml:space="preserve">Breakdown By Group</t>
  </si>
  <si>
    <t xml:space="preserve"># of Issues</t>
  </si>
  <si>
    <t xml:space="preserve">Biggest Problem</t>
  </si>
  <si>
    <t xml:space="preserve">Books not officialized and Lumber curves incorrect.</t>
  </si>
  <si>
    <t xml:space="preserve">7.7 terrawatt difference between enPower NOP and RisktRAC data.</t>
  </si>
  <si>
    <t xml:space="preserve">Book was not officialized</t>
  </si>
  <si>
    <t xml:space="preserve">Data was not uploaded</t>
  </si>
  <si>
    <t xml:space="preserve">Other</t>
  </si>
  <si>
    <t xml:space="preserve">SAP file not received.</t>
  </si>
  <si>
    <t xml:space="preserve">RM researching issue.</t>
  </si>
  <si>
    <t xml:space="preserve">EAF-AUS-PRC</t>
  </si>
  <si>
    <t xml:space="preserve">Australia</t>
  </si>
  <si>
    <t xml:space="preserve">Australia Power</t>
  </si>
  <si>
    <t xml:space="preserve">Justin Den Hertog</t>
  </si>
  <si>
    <t xml:space="preserve">FT-CAND-EGSC-BC-PRC;FT-CAND-EGSC-PRC; FT-CAND-EGSC-OPT IDX &amp; PRC</t>
  </si>
  <si>
    <t xml:space="preserve">Canada Gas</t>
  </si>
  <si>
    <t xml:space="preserve">Peggy Hedstrom</t>
  </si>
  <si>
    <t xml:space="preserve">Books were officialized late, but before VaR deadline.  However, the data was not captured for  credit reporting purposes since credit report runs at 1:30am.</t>
  </si>
  <si>
    <t xml:space="preserve">Will discuss potential to change timing of credit process with Debbie Brackett and John Powell.</t>
  </si>
  <si>
    <t xml:space="preserve">DBL-XL-TRIGGER-PRC</t>
  </si>
  <si>
    <t xml:space="preserve">US-GRM</t>
  </si>
  <si>
    <t xml:space="preserve">John Best</t>
  </si>
  <si>
    <t xml:space="preserve">Assigned staff believed they had loaded sheet successfully, however data not captured. </t>
  </si>
  <si>
    <t xml:space="preserve">Will Communicate use of Active/Inactive Website to RM to ensure any data transfer issues are properly identified.</t>
  </si>
  <si>
    <t xml:space="preserve">UK POWER Options</t>
  </si>
  <si>
    <t xml:space="preserve">1.4 Terrawatt position is not being reported and therefore is not being captured for VaR purposes.  </t>
  </si>
  <si>
    <t xml:space="preserve">Risk management is working to identify why the positions are not being captured.  An amendment to Dove Calc will take place in 2-3 weeks in an attempt to captured positions.  In the mean time RM should run and AD-HOC VaR and transmit data for DPR purposes.</t>
  </si>
  <si>
    <t xml:space="preserve">Australian Power</t>
  </si>
  <si>
    <t xml:space="preserve">Due to Australian Holiday book was not officialized.  However, the holiday procedures were not followed.</t>
  </si>
  <si>
    <t xml:space="preserve">Need to recommunicate holiday officialization procedures to Risk Management team.  </t>
  </si>
  <si>
    <t xml:space="preserve">EBS-BWT</t>
  </si>
  <si>
    <t xml:space="preserve">Risk Management advised that file is late because of month-end issues and a larger than normal number of deals to be input.</t>
  </si>
  <si>
    <t xml:space="preserve">Business holiday for 06/04/01, however appropriate holiday schedule not followed.  Communicated procedures required that 06/01/01 data be officialized prior to holiday.  </t>
  </si>
  <si>
    <t xml:space="preserve">Recommunicate holiday procedures with appropriate Business Risk Managers to insure that data is appropriatesly reported.  </t>
  </si>
  <si>
    <t xml:space="preserve">Experienced problems sending their feed to RisktRac due to a failure in the overnight Nordic MTM system run. </t>
  </si>
  <si>
    <t xml:space="preserve">Database is not functioning properly. (IT issues)</t>
  </si>
  <si>
    <t xml:space="preserve">Houston IT working on fixing this problem.</t>
  </si>
  <si>
    <t xml:space="preserve"> Nordic Power data for 8 May did not load into Risktrac until 6:13 am Houston time.  This was due to a random IT error in that some options failed to be calculated in the overnight mtm run.  Nordic risk management had to manually determine which of the book's option positions failed to be calculated and then had to manually recalculate these options before officialization could be initiated. </t>
  </si>
  <si>
    <t xml:space="preserve">Waiting for an Action Plan from Michael Kass.</t>
  </si>
  <si>
    <t xml:space="preserve">Monday was a bank holiday and IT switched Portcalc off as they did not want the systems to run overnight.  However, it was not turned on by IT for Tuesday 8 May close of business overnight run.  Consequently, Portcalc mtm did not run and there was no data</t>
  </si>
  <si>
    <t xml:space="preserve"> Nordic Power data for 8 May did not load into Risktrac until 6:13 am Houston time.  This was due to a random IT error in that some options failed to be calculated in the overnight mtm run.  Nordic risk management had to manually determine which of the bo</t>
  </si>
  <si>
    <t xml:space="preserve">SUMMARY BY WEEK FOR  06/11-06/15</t>
  </si>
  <si>
    <t xml:space="preserve">Books not officialized</t>
  </si>
  <si>
    <t xml:space="preserve">Feeds in late</t>
  </si>
  <si>
    <t xml:space="preserve">Book attribut mismatches prevented data capture</t>
  </si>
  <si>
    <t xml:space="preserve">IT issues related to GDI books prevented capture of data.</t>
  </si>
  <si>
    <t xml:space="preserve">Overnight MTM failed due to lack of disk space.  DBA is working to allocate additional space to process.</t>
  </si>
  <si>
    <t xml:space="preserve">Working to allocate additional disk space to insure process does not fail.</t>
  </si>
  <si>
    <t xml:space="preserve">Book was not officialized and UK Coal positions had to be corrected.</t>
  </si>
  <si>
    <t xml:space="preserve">Eastern Spreadsheets were rolled and UK Power officialized late.</t>
  </si>
  <si>
    <t xml:space="preserve">Canadian $ book not officialized for IR/FX.</t>
  </si>
  <si>
    <t xml:space="preserve">Book was not officialized.</t>
  </si>
  <si>
    <t xml:space="preserve">Ennovate book not captured by RisktRAC due to mismatch</t>
  </si>
  <si>
    <t xml:space="preserve">UK-COAL-FRT-TC-PRC</t>
  </si>
  <si>
    <t xml:space="preserve">UK Coal</t>
  </si>
  <si>
    <t xml:space="preserve">Todd Hall</t>
  </si>
  <si>
    <t xml:space="preserve">Book contains deals that are not being valued properly.  Certain PV notional positions for specific deals and time periods are not being valued &amp; reported by ERMS.  ERMS IT is working to identify issue.</t>
  </si>
  <si>
    <t xml:space="preserve">Update pending from IT department.</t>
  </si>
  <si>
    <t xml:space="preserve">Book not officialized and attribute mismatch prevented data capture for other books.</t>
  </si>
  <si>
    <t xml:space="preserve">Book not officialized</t>
  </si>
  <si>
    <t xml:space="preserve">Credit MTM file not submitted</t>
  </si>
  <si>
    <t xml:space="preserve">Ennovate book not officialized and attribute mismatch</t>
  </si>
  <si>
    <t xml:space="preserve">Continental power was not able to officialize due to a Portcalc failure.  Issue had not been identified and Houston IT was working on resolving the issue.</t>
  </si>
  <si>
    <t xml:space="preserve">Paper books were not captured by credit processes.</t>
  </si>
  <si>
    <t xml:space="preserve">Curve data errors caused incorrect VaR</t>
  </si>
  <si>
    <t xml:space="preserve">IT issues prevent timely captured of data.  Energydesk.com will resolved Nordic issues.</t>
  </si>
  <si>
    <t xml:space="preserve">Ennovate Books not officialized.</t>
  </si>
  <si>
    <t xml:space="preserve">NG-ERMS-XL-PRC, NG-PR-OPT-PRC, NG-EXOTIC-PRC</t>
  </si>
  <si>
    <t xml:space="preserve">US Gas Financial</t>
  </si>
  <si>
    <t xml:space="preserve">Worked late therefore did not officialize in time for Credit run at 1:30 AM.</t>
  </si>
  <si>
    <t xml:space="preserve">Books need to be re-loaded for credit.  Discuss timing of Credit procedures with Debbie Brackett to allow for books officialized prior to 6 am</t>
  </si>
  <si>
    <t xml:space="preserve">STEEL VaR</t>
  </si>
  <si>
    <t xml:space="preserve">Steel</t>
  </si>
  <si>
    <t xml:space="preserve">Shelly Wood</t>
  </si>
  <si>
    <t xml:space="preserve">Positions were uploaded again to insure data was accurate.  VaR was rerun.</t>
  </si>
  <si>
    <t xml:space="preserve">EBS Books</t>
  </si>
  <si>
    <t xml:space="preserve">EBS US</t>
  </si>
  <si>
    <t xml:space="preserve">Takes 1+ hour to upload books into RiskTrac.</t>
  </si>
  <si>
    <t xml:space="preserve">Risk + RAC to determine if there is an easier way. Debbie Brackett and Ramesh will meet with Kristin Albrecht to discuss prioritizing file load.</t>
  </si>
  <si>
    <t xml:space="preserve">Steel positions were reloaded.</t>
  </si>
  <si>
    <t xml:space="preserve">Books were officialized after Credit procedures.</t>
  </si>
  <si>
    <t xml:space="preserve">NBP Curve data not completely captured.</t>
  </si>
  <si>
    <t xml:space="preserve">Attribute mismatch</t>
  </si>
  <si>
    <r>
      <rPr>
        <b val="true"/>
        <sz val="10"/>
        <rFont val="Arial"/>
        <family val="2"/>
      </rPr>
      <t xml:space="preserve"># </t>
    </r>
    <r>
      <rPr>
        <sz val="10"/>
        <rFont val="Arial"/>
        <family val="2"/>
      </rPr>
      <t xml:space="preserve">books by group</t>
    </r>
  </si>
  <si>
    <t xml:space="preserve">MTM failures caused by various IT issues.</t>
  </si>
  <si>
    <t xml:space="preserve">Book not Officialized</t>
  </si>
  <si>
    <t xml:space="preserve">Changed in book attributes caused data mismatch.</t>
  </si>
  <si>
    <t xml:space="preserve">Credit file not provided in a timely manner.</t>
  </si>
  <si>
    <t xml:space="preserve">Change in SAP file format caused overstatement of Credit Risk.</t>
  </si>
  <si>
    <t xml:space="preserve">RMS Database</t>
  </si>
  <si>
    <t xml:space="preserve">During performance of weekly archive process, the INDEX process failed to run  appropriately.  Therefore the Index process was not completed by 6am.  The non completion of the Index process preveted the receipt of late UK feeds.  As US books are officialized end of business day, no impact on recording 06/15/01 positions.</t>
  </si>
  <si>
    <t xml:space="preserve">DBA's working with help desks to identify problem and correct.  Upgrade to Oracle 8 may resolve issue.</t>
  </si>
  <si>
    <t xml:space="preserve">Book was not officialized. Update Pending</t>
  </si>
  <si>
    <t xml:space="preserve">Book was not officialized.  Update is Pending</t>
  </si>
  <si>
    <t xml:space="preserve">UK Power Book was officialized on time, however the feed did not complete until 6:13 am due to length of time needed for extract process.  </t>
  </si>
  <si>
    <r>
      <rPr>
        <sz val="10"/>
        <rFont val="Arial"/>
        <family val="0"/>
      </rPr>
      <t xml:space="preserve">Resolution has been developed and is currently being tested.  Test feed should be in place by 06/11/01.  </t>
    </r>
    <r>
      <rPr>
        <sz val="10"/>
        <color rgb="FFFF0000"/>
        <rFont val="Arial"/>
        <family val="2"/>
      </rPr>
      <t xml:space="preserve">Test file for new extraction appears to be working.  Will transmit one more test prior to placing into production.</t>
    </r>
  </si>
  <si>
    <t xml:space="preserve">UK Power Book was officialized on time, however the feed did not complete until 6:50 am due to length of time needed for extract process.  </t>
  </si>
  <si>
    <t xml:space="preserve">Resolution has been developed and is currently being tested.  Test feed should be in place by 06/11/01</t>
  </si>
  <si>
    <t xml:space="preserve">Coal Positions</t>
  </si>
  <si>
    <t xml:space="preserve">COAL</t>
  </si>
  <si>
    <t xml:space="preserve">Michaels Stark</t>
  </si>
  <si>
    <t xml:space="preserve">Positions related to a specific curve, F-CAPE-TC, was not captured in the system which impacts the VaR calculation.  Deals were being moved to different books and using different curves to value.   </t>
  </si>
  <si>
    <t xml:space="preserve">UK Power Book was officialized on time, however the feed did not complete until 6:50 am due to database issues.  The database problem was caused by  "Rollback Segment"  error , which is caused by the size of data conflicting with other users.  </t>
  </si>
  <si>
    <t xml:space="preserve">DBA have improved rollback segment, but IT to research solution to prevent further occurance.</t>
  </si>
  <si>
    <t xml:space="preserve">Book was loaded into RisktRac 14 mins late at 6:14 AM Houston time.</t>
  </si>
  <si>
    <t xml:space="preserve">Resolution has been developed and is currently being tested.  Should be moved to production around 06/08/01</t>
  </si>
  <si>
    <t xml:space="preserve">Steps are being taken by IT to try to reduce the feed time of moving the UK Power file to RisktRac.</t>
  </si>
  <si>
    <t xml:space="preserve">UK books not officialized</t>
  </si>
  <si>
    <t xml:space="preserve">MTM failures on 2 days</t>
  </si>
  <si>
    <t xml:space="preserve">Heat Swap positions not captured in Risktrac due to systems requirements.</t>
  </si>
  <si>
    <t xml:space="preserve">Multiple UK files came in at the same time, therefore, the Nordic file was not able to get through.</t>
  </si>
  <si>
    <t xml:space="preserve">Have the DBA increase the size to allow files to be sent simultaneously.</t>
  </si>
  <si>
    <t xml:space="preserve">FT-CAND-AB-GDL-GDL, INTRA-CAND-BC-BAS, INTRA-CAND-BC-GD-GDL, INTRA-CAND-BE-PRC, INTRA-CAN-WE-DG-DGL, FT-CAND-OP-GD-GDL</t>
  </si>
  <si>
    <t xml:space="preserve">Canada</t>
  </si>
  <si>
    <t xml:space="preserve">Books not officialized.  When running the exception reports, an incorrect effective date was used, resulting in the inaccurate capture of PostID's that were not officialized.</t>
  </si>
  <si>
    <t xml:space="preserve">Implementation of new Active/Inactive book website should help identify any unofficialized books during end of day process. Canada Risk Mgmt. Group to be trained on using Active/Inactive book website.</t>
  </si>
  <si>
    <t xml:space="preserve">INTRA-CAND-WE-GD-GDL</t>
  </si>
  <si>
    <t xml:space="preserve">Implement Active/Inactive website.Canada Risk Mgmt. Group to be trained on using Active/Inactive book website.</t>
  </si>
  <si>
    <t xml:space="preserve">SUMMARY BY WEEK FOR  06/04-06/08</t>
  </si>
  <si>
    <t xml:space="preserve">—</t>
  </si>
  <si>
    <t xml:space="preserve">Unify Power File not transmited.</t>
  </si>
  <si>
    <t xml:space="preserve">Power Curve not saved for Jun 7th, which created a problem with DPR, MTM and Credit data.</t>
  </si>
  <si>
    <t xml:space="preserve">SUMMARY BY WEEK FOR  05/28-06/01</t>
  </si>
  <si>
    <t xml:space="preserve">Not utilizing the Active/Inactive website to see if book was officialized.</t>
  </si>
  <si>
    <t xml:space="preserve">Having various problems sending files over due to technical difficulties.</t>
  </si>
  <si>
    <t xml:space="preserve">Books not properly officialized</t>
  </si>
  <si>
    <t xml:space="preserve">Due to work in South America Model spreadsheet make-up altered, which caused linked formulas to pull incorrect deal valuation</t>
  </si>
  <si>
    <t xml:space="preserve">Book not properly officialized.</t>
  </si>
  <si>
    <t xml:space="preserve">SUMMARY BY WEEK FOR  05/18 - 05/25</t>
  </si>
  <si>
    <t xml:space="preserve">D</t>
  </si>
  <si>
    <t xml:space="preserve">Breakdown in Officializing Process- IT</t>
  </si>
  <si>
    <t xml:space="preserve">Failure in power system and Book Administrator not utilizing Active/Inactive website to see if book was officialized.</t>
  </si>
  <si>
    <t xml:space="preserve">SUMMARY BY WEEK FOR  05/10 - 05/17</t>
  </si>
  <si>
    <t xml:space="preserve">Training.</t>
  </si>
  <si>
    <t xml:space="preserve">Load time. New RisktRac use.</t>
  </si>
  <si>
    <t xml:space="preserve">Not utilizing the Active/Inactive website to see if the correct book was officialized and make sure those books with no positions are made inactive.</t>
  </si>
  <si>
    <t xml:space="preserve">SUMMARY BY WEEK FOR  05/02 - 05/09</t>
  </si>
  <si>
    <t xml:space="preserve">Not utilizing the Active/Inactive website to see if book was officialized.  New person being trained.</t>
  </si>
  <si>
    <t xml:space="preserve">Having problems sending information and rolling books after holidays.</t>
  </si>
  <si>
    <t xml:space="preserve">Experiencing various IT problems when sending their feeds.</t>
  </si>
  <si>
    <t xml:space="preserve">Officializing late and not having gas positions captured in AGG-ECT.</t>
  </si>
  <si>
    <t xml:space="preserve">% of errors to books</t>
  </si>
  <si>
    <t xml:space="preserve">BOOKS PER GROUP</t>
  </si>
  <si>
    <t xml:space="preserve">SUMMARY FOR  05/10 - 05/17 BY GROUP</t>
  </si>
  <si>
    <t xml:space="preserve">SUMMARY FOR  05/02 - 05/09 BY GROUP</t>
  </si>
  <si>
    <t xml:space="preserve">SUMMARY FOR  05/18 - 05/25 BY GROUP</t>
  </si>
  <si>
    <t xml:space="preserve"> </t>
  </si>
  <si>
    <t xml:space="preserve">SUMMARY FOR  05/18 - 05/24 BY GROUP</t>
  </si>
  <si>
    <t xml:space="preserve">WEEKLY SUMMARY OF MORNING LOG</t>
  </si>
  <si>
    <t xml:space="preserve">WEEKLY SUMMARY OF DAILY LOG</t>
  </si>
  <si>
    <t xml:space="preserve">Current Week 5/10 - 5/17</t>
  </si>
  <si>
    <t xml:space="preserve">Prior Week 05/02 - 05/09</t>
  </si>
</sst>
</file>

<file path=xl/styles.xml><?xml version="1.0" encoding="utf-8"?>
<styleSheet xmlns="http://schemas.openxmlformats.org/spreadsheetml/2006/main">
  <numFmts count="7">
    <numFmt numFmtId="164" formatCode="General"/>
    <numFmt numFmtId="165" formatCode="[$-409]m/d/yyyy"/>
    <numFmt numFmtId="166" formatCode="[$-409]d\-mmm"/>
    <numFmt numFmtId="167" formatCode="0%"/>
    <numFmt numFmtId="168" formatCode="_(* #,##0.00_);_(* \(#,##0.00\);_(* \-??_);_(@_)"/>
    <numFmt numFmtId="169" formatCode="_(* #,##0_);_(* \(#,##0\);_(* \-??_);_(@_)"/>
    <numFmt numFmtId="170" formatCode="0"/>
  </numFmts>
  <fonts count="84">
    <font>
      <sz val="10"/>
      <name val="Arial"/>
      <family val="0"/>
    </font>
    <font>
      <sz val="10"/>
      <name val="Arial"/>
      <family val="0"/>
    </font>
    <font>
      <sz val="10"/>
      <name val="Arial"/>
      <family val="0"/>
    </font>
    <font>
      <sz val="10"/>
      <name val="Arial"/>
      <family val="0"/>
    </font>
    <font>
      <b val="true"/>
      <sz val="10"/>
      <name val="Arial"/>
      <family val="2"/>
    </font>
    <font>
      <b val="true"/>
      <sz val="12"/>
      <name val="Arial"/>
      <family val="2"/>
    </font>
    <font>
      <b val="true"/>
      <u val="single"/>
      <sz val="10"/>
      <name val="Arial"/>
      <family val="2"/>
    </font>
    <font>
      <sz val="10"/>
      <name val="Arial"/>
      <family val="2"/>
    </font>
    <font>
      <sz val="10"/>
      <color rgb="FFFF0000"/>
      <name val="Arial"/>
      <family val="2"/>
    </font>
    <font>
      <b val="true"/>
      <sz val="12"/>
      <color rgb="FF000000"/>
      <name val="Arial"/>
      <family val="2"/>
    </font>
    <font>
      <vertAlign val="superscript"/>
      <sz val="12"/>
      <color rgb="FF0000FF"/>
      <name val="Arial"/>
      <family val="2"/>
    </font>
    <font>
      <vertAlign val="superscript"/>
      <sz val="11.5"/>
      <color rgb="FFFF0000"/>
      <name val="Arial"/>
      <family val="2"/>
    </font>
    <font>
      <vertAlign val="superscript"/>
      <sz val="12"/>
      <color rgb="FFFF0000"/>
      <name val="Arial"/>
      <family val="2"/>
    </font>
    <font>
      <sz val="11.5"/>
      <color rgb="FF000000"/>
      <name val="Arial"/>
      <family val="2"/>
    </font>
    <font>
      <sz val="10"/>
      <color rgb="FF000000"/>
      <name val="Arial"/>
      <family val="2"/>
    </font>
    <font>
      <sz val="10.25"/>
      <color rgb="FF000000"/>
      <name val="Arial"/>
      <family val="2"/>
    </font>
    <font>
      <b val="true"/>
      <sz val="9"/>
      <color rgb="FF000000"/>
      <name val="Arial"/>
      <family val="2"/>
    </font>
    <font>
      <b val="true"/>
      <sz val="11.25"/>
      <color rgb="FF0000FF"/>
      <name val="Arial"/>
      <family val="2"/>
    </font>
    <font>
      <b val="true"/>
      <sz val="10.25"/>
      <color rgb="FFFF0000"/>
      <name val="Arial"/>
      <family val="2"/>
    </font>
    <font>
      <sz val="8"/>
      <color rgb="FF800000"/>
      <name val="Arial"/>
      <family val="2"/>
    </font>
    <font>
      <b val="true"/>
      <sz val="8.5"/>
      <color rgb="FF000000"/>
      <name val="Arial"/>
      <family val="2"/>
    </font>
    <font>
      <sz val="10.5"/>
      <color rgb="FF000000"/>
      <name val="Arial"/>
      <family val="2"/>
    </font>
    <font>
      <sz val="8"/>
      <color rgb="FF000000"/>
      <name val="Arial"/>
      <family val="2"/>
    </font>
    <font>
      <b val="true"/>
      <sz val="11"/>
      <color rgb="FF000000"/>
      <name val="Arial"/>
      <family val="2"/>
    </font>
    <font>
      <sz val="10"/>
      <color rgb="FF000000"/>
      <name val="Times New Roman"/>
      <family val="2"/>
    </font>
    <font>
      <sz val="8.25"/>
      <color rgb="FF000000"/>
      <name val="Arial"/>
      <family val="2"/>
    </font>
    <font>
      <sz val="9"/>
      <color rgb="FF000000"/>
      <name val="Times New Roman"/>
      <family val="2"/>
    </font>
    <font>
      <b val="true"/>
      <sz val="11"/>
      <name val="Arial"/>
      <family val="2"/>
    </font>
    <font>
      <b val="true"/>
      <sz val="12"/>
      <color rgb="FF0000FF"/>
      <name val="Arial"/>
      <family val="2"/>
    </font>
    <font>
      <b val="true"/>
      <sz val="11"/>
      <color rgb="FFFF0000"/>
      <name val="Arial"/>
      <family val="2"/>
    </font>
    <font>
      <sz val="11"/>
      <color rgb="FF000000"/>
      <name val="Arial"/>
      <family val="2"/>
    </font>
    <font>
      <b val="true"/>
      <sz val="8"/>
      <color rgb="FF000000"/>
      <name val="Arial"/>
      <family val="2"/>
    </font>
    <font>
      <sz val="9.5"/>
      <color rgb="FF000000"/>
      <name val="Times New Roman"/>
      <family val="2"/>
    </font>
    <font>
      <b val="true"/>
      <sz val="9.5"/>
      <color rgb="FF000000"/>
      <name val="Arial"/>
      <family val="2"/>
    </font>
    <font>
      <sz val="9.5"/>
      <color rgb="FF000000"/>
      <name val="Arial"/>
      <family val="2"/>
    </font>
    <font>
      <sz val="10.25"/>
      <color rgb="FF800000"/>
      <name val="Arial"/>
      <family val="2"/>
    </font>
    <font>
      <sz val="9"/>
      <color rgb="FF000000"/>
      <name val="Arial"/>
      <family val="2"/>
    </font>
    <font>
      <b val="true"/>
      <sz val="10.25"/>
      <color rgb="FF000000"/>
      <name val="Arial"/>
      <family val="2"/>
    </font>
    <font>
      <b val="true"/>
      <sz val="10"/>
      <color rgb="FF000000"/>
      <name val="Arial"/>
      <family val="2"/>
    </font>
    <font>
      <sz val="8"/>
      <color rgb="FF000000"/>
      <name val="Times New Roman"/>
      <family val="2"/>
    </font>
    <font>
      <b val="true"/>
      <sz val="10.75"/>
      <color rgb="FF000000"/>
      <name val="Arial"/>
      <family val="2"/>
    </font>
    <font>
      <sz val="9.75"/>
      <color rgb="FF000000"/>
      <name val="Times New Roman"/>
      <family val="2"/>
    </font>
    <font>
      <b val="true"/>
      <sz val="8.75"/>
      <color rgb="FF000000"/>
      <name val="Arial"/>
      <family val="2"/>
    </font>
    <font>
      <vertAlign val="superscript"/>
      <sz val="11.75"/>
      <color rgb="FFFF0000"/>
      <name val="Arial"/>
      <family val="2"/>
    </font>
    <font>
      <vertAlign val="superscript"/>
      <sz val="14.25"/>
      <color rgb="FF0000FF"/>
      <name val="Arial"/>
      <family val="2"/>
    </font>
    <font>
      <sz val="10.75"/>
      <color rgb="FF000000"/>
      <name val="Times New Roman"/>
      <family val="2"/>
    </font>
    <font>
      <sz val="9.75"/>
      <color rgb="FF000000"/>
      <name val="Arial"/>
      <family val="2"/>
    </font>
    <font>
      <b val="true"/>
      <sz val="11.75"/>
      <color rgb="FF000000"/>
      <name val="Arial"/>
      <family val="2"/>
    </font>
    <font>
      <vertAlign val="superscript"/>
      <sz val="11.25"/>
      <color rgb="FFFF0000"/>
      <name val="Arial"/>
      <family val="2"/>
    </font>
    <font>
      <sz val="11.25"/>
      <color rgb="FF000000"/>
      <name val="Arial"/>
      <family val="2"/>
    </font>
    <font>
      <vertAlign val="superscript"/>
      <sz val="12.25"/>
      <color rgb="FF0000FF"/>
      <name val="Arial"/>
      <family val="2"/>
    </font>
    <font>
      <vertAlign val="superscript"/>
      <sz val="10.5"/>
      <color rgb="FF0000FF"/>
      <name val="Arial"/>
      <family val="2"/>
    </font>
    <font>
      <sz val="8.75"/>
      <color rgb="FF800000"/>
      <name val="Arial"/>
      <family val="2"/>
    </font>
    <font>
      <sz val="8.75"/>
      <color rgb="FF000000"/>
      <name val="Arial"/>
      <family val="2"/>
    </font>
    <font>
      <sz val="7.5"/>
      <color rgb="FF000000"/>
      <name val="Arial"/>
      <family val="2"/>
    </font>
    <font>
      <sz val="8"/>
      <name val="Arial"/>
      <family val="2"/>
    </font>
    <font>
      <sz val="10.25"/>
      <color rgb="FF000000"/>
      <name val="Times New Roman"/>
      <family val="2"/>
    </font>
    <font>
      <b val="true"/>
      <sz val="11.5"/>
      <color rgb="FF000000"/>
      <name val="Arial"/>
      <family val="2"/>
    </font>
    <font>
      <sz val="8.75"/>
      <color rgb="FF0000FF"/>
      <name val="Arial"/>
      <family val="2"/>
    </font>
    <font>
      <b val="true"/>
      <sz val="18"/>
      <color rgb="FF000000"/>
      <name val="Arial"/>
      <family val="2"/>
    </font>
    <font>
      <b val="true"/>
      <sz val="16.75"/>
      <color rgb="FF000000"/>
      <name val="Arial"/>
      <family val="2"/>
    </font>
    <font>
      <vertAlign val="superscript"/>
      <sz val="11"/>
      <color rgb="FFFF0000"/>
      <name val="Arial"/>
      <family val="2"/>
    </font>
    <font>
      <sz val="10.75"/>
      <color rgb="FF000000"/>
      <name val="Arial"/>
      <family val="2"/>
    </font>
    <font>
      <b val="true"/>
      <sz val="9.75"/>
      <color rgb="FF000000"/>
      <name val="Arial"/>
      <family val="2"/>
    </font>
    <font>
      <sz val="5.5"/>
      <color rgb="FF000000"/>
      <name val="Times New Roman"/>
      <family val="2"/>
    </font>
    <font>
      <b val="true"/>
      <sz val="14"/>
      <color rgb="FF000000"/>
      <name val="Arial"/>
      <family val="2"/>
    </font>
    <font>
      <vertAlign val="superscript"/>
      <sz val="11"/>
      <color rgb="FF0000FF"/>
      <name val="Arial"/>
      <family val="2"/>
    </font>
    <font>
      <vertAlign val="superscript"/>
      <sz val="14"/>
      <color rgb="FF0000FF"/>
      <name val="Arial"/>
      <family val="2"/>
    </font>
    <font>
      <sz val="11"/>
      <color rgb="FF0000FF"/>
      <name val="Arial"/>
      <family val="2"/>
    </font>
    <font>
      <sz val="10"/>
      <color rgb="FF800000"/>
      <name val="Arial"/>
      <family val="2"/>
    </font>
    <font>
      <sz val="10"/>
      <color rgb="FF0000FF"/>
      <name val="Arial"/>
      <family val="2"/>
    </font>
    <font>
      <b val="true"/>
      <sz val="11.25"/>
      <color rgb="FF000000"/>
      <name val="Arial"/>
      <family val="2"/>
    </font>
    <font>
      <b val="true"/>
      <sz val="9.25"/>
      <color rgb="FF000000"/>
      <name val="Arial"/>
      <family val="2"/>
    </font>
    <font>
      <sz val="9.25"/>
      <color rgb="FF000000"/>
      <name val="Arial"/>
      <family val="2"/>
    </font>
    <font>
      <b val="true"/>
      <sz val="13"/>
      <name val="Arial"/>
      <family val="2"/>
    </font>
    <font>
      <sz val="5"/>
      <color rgb="FF000000"/>
      <name val="Arial"/>
      <family val="2"/>
    </font>
    <font>
      <sz val="6"/>
      <color rgb="FF000000"/>
      <name val="Times New Roman"/>
      <family val="2"/>
    </font>
    <font>
      <b val="true"/>
      <sz val="7"/>
      <color rgb="FF000000"/>
      <name val="Arial"/>
      <family val="2"/>
    </font>
    <font>
      <sz val="6"/>
      <color rgb="FF000000"/>
      <name val="Arial"/>
      <family val="2"/>
    </font>
    <font>
      <b val="true"/>
      <sz val="6"/>
      <color rgb="FF000000"/>
      <name val="Arial"/>
      <family val="2"/>
    </font>
    <font>
      <sz val="5.5"/>
      <color rgb="FF000000"/>
      <name val="Arial"/>
      <family val="2"/>
    </font>
    <font>
      <sz val="7"/>
      <color rgb="FF000000"/>
      <name val="Arial"/>
      <family val="2"/>
    </font>
    <font>
      <sz val="6.25"/>
      <color rgb="FF000000"/>
      <name val="Arial"/>
      <family val="2"/>
    </font>
    <font>
      <b val="true"/>
      <sz val="7.25"/>
      <color rgb="FF000000"/>
      <name val="Arial"/>
      <family val="2"/>
    </font>
  </fonts>
  <fills count="4">
    <fill>
      <patternFill patternType="none"/>
    </fill>
    <fill>
      <patternFill patternType="gray125"/>
    </fill>
    <fill>
      <patternFill patternType="solid">
        <fgColor rgb="FFFFFFFF"/>
        <bgColor rgb="FFFFFFCC"/>
      </patternFill>
    </fill>
    <fill>
      <patternFill patternType="solid">
        <fgColor rgb="FFC0C0C0"/>
        <bgColor rgb="FFCCCCFF"/>
      </patternFill>
    </fill>
  </fills>
  <borders count="25">
    <border diagonalUp="false" diagonalDown="false">
      <left/>
      <right/>
      <top/>
      <bottom/>
      <diagonal/>
    </border>
    <border diagonalUp="false" diagonalDown="false">
      <left/>
      <right/>
      <top style="thin"/>
      <bottom style="thin"/>
      <diagonal/>
    </border>
    <border diagonalUp="false" diagonalDown="false">
      <left/>
      <right/>
      <top style="thin"/>
      <bottom/>
      <diagonal/>
    </border>
    <border diagonalUp="false" diagonalDown="false">
      <left/>
      <right/>
      <top/>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n"/>
      <bottom style="medium"/>
      <diagonal/>
    </border>
    <border diagonalUp="false" diagonalDown="false">
      <left/>
      <right/>
      <top style="thick"/>
      <bottom/>
      <diagonal/>
    </border>
    <border diagonalUp="false" diagonalDown="false">
      <left/>
      <right/>
      <top/>
      <bottom style="medium"/>
      <diagonal/>
    </border>
    <border diagonalUp="false" diagonalDown="false">
      <left style="thick"/>
      <right/>
      <top style="thick"/>
      <bottom/>
      <diagonal/>
    </border>
    <border diagonalUp="false" diagonalDown="false">
      <left/>
      <right style="thick"/>
      <top style="thick"/>
      <bottom/>
      <diagonal/>
    </border>
    <border diagonalUp="false" diagonalDown="false">
      <left style="thick"/>
      <right/>
      <top/>
      <bottom/>
      <diagonal/>
    </border>
    <border diagonalUp="false" diagonalDown="false">
      <left/>
      <right style="thick"/>
      <top/>
      <bottom/>
      <diagonal/>
    </border>
    <border diagonalUp="false" diagonalDown="false">
      <left style="thick"/>
      <right/>
      <top/>
      <bottom style="thick"/>
      <diagonal/>
    </border>
    <border diagonalUp="false" diagonalDown="false">
      <left/>
      <right/>
      <top/>
      <bottom style="thick"/>
      <diagonal/>
    </border>
    <border diagonalUp="false" diagonalDown="false">
      <left/>
      <right style="thick"/>
      <top/>
      <bottom style="thick"/>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style="medium"/>
      <top/>
      <bottom/>
      <diagonal/>
    </border>
    <border diagonalUp="false" diagonalDown="false">
      <left style="medium"/>
      <right/>
      <top/>
      <bottom/>
      <diagonal/>
    </border>
    <border diagonalUp="false" diagonalDown="false">
      <left/>
      <right style="medium"/>
      <top/>
      <bottom/>
      <diagonal/>
    </border>
    <border diagonalUp="false" diagonalDown="false">
      <left style="medium"/>
      <right/>
      <top/>
      <bottom style="medium"/>
      <diagonal/>
    </border>
    <border diagonalUp="false" diagonalDown="false">
      <left/>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8" fontId="0"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false" applyProtection="false"/>
  </cellStyleXfs>
  <cellXfs count="9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0" fillId="0" borderId="1" xfId="0" applyFont="false" applyBorder="true" applyAlignment="true" applyProtection="false">
      <alignment horizontal="center" vertical="bottom" textRotation="0" wrapText="fals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5" fontId="4" fillId="0" borderId="0" xfId="0" applyFont="tru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true" applyProtection="false">
      <alignment horizontal="center" vertical="bottom" textRotation="0" wrapText="false" indent="0" shrinkToFit="false"/>
      <protection locked="true" hidden="false"/>
    </xf>
    <xf numFmtId="164" fontId="6" fillId="2" borderId="0" xfId="0" applyFont="true" applyBorder="false" applyAlignment="false" applyProtection="false">
      <alignment horizontal="general" vertical="bottom" textRotation="0" wrapText="false" indent="0" shrinkToFit="false"/>
      <protection locked="true" hidden="false"/>
    </xf>
    <xf numFmtId="164" fontId="4" fillId="3" borderId="0" xfId="0" applyFont="true" applyBorder="false" applyAlignment="true" applyProtection="false">
      <alignment horizontal="center" vertical="bottom" textRotation="0" wrapText="false" indent="0" shrinkToFit="false"/>
      <protection locked="true" hidden="false"/>
    </xf>
    <xf numFmtId="165" fontId="7" fillId="0" borderId="0" xfId="0" applyFont="true" applyBorder="fals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64" fontId="7" fillId="0" borderId="2" xfId="0" applyFont="true" applyBorder="true" applyAlignment="true" applyProtection="false">
      <alignment horizontal="general" vertical="top" textRotation="0" wrapText="true" indent="0" shrinkToFit="false"/>
      <protection locked="true" hidden="false"/>
    </xf>
    <xf numFmtId="164" fontId="7" fillId="0" borderId="1" xfId="0" applyFont="true" applyBorder="true" applyAlignment="true" applyProtection="false">
      <alignment horizontal="general" vertical="top" textRotation="0" wrapText="true" indent="0" shrinkToFit="false"/>
      <protection locked="true" hidden="false"/>
    </xf>
    <xf numFmtId="165" fontId="7" fillId="0" borderId="1" xfId="0" applyFont="true" applyBorder="true" applyAlignment="true" applyProtection="false">
      <alignment horizontal="center" vertical="bottom" textRotation="0" wrapText="false" indent="0" shrinkToFit="false"/>
      <protection locked="true" hidden="false"/>
    </xf>
    <xf numFmtId="164" fontId="7" fillId="0"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1" xfId="0" applyFont="true" applyBorder="true" applyAlignment="true" applyProtection="false">
      <alignment horizontal="center" vertical="top" textRotation="0" wrapText="true" indent="0" shrinkToFit="false"/>
      <protection locked="true" hidden="false"/>
    </xf>
    <xf numFmtId="164" fontId="0" fillId="0" borderId="1" xfId="0" applyFont="true" applyBorder="true" applyAlignment="true" applyProtection="false">
      <alignment horizontal="general" vertical="top" textRotation="0" wrapText="tru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4" fontId="7" fillId="0" borderId="0" xfId="0" applyFont="true" applyBorder="true" applyAlignment="true" applyProtection="false">
      <alignment horizontal="general" vertical="top" textRotation="0" wrapText="true" indent="0" shrinkToFit="false"/>
      <protection locked="true" hidden="false"/>
    </xf>
    <xf numFmtId="164" fontId="0" fillId="0" borderId="1" xfId="0" applyFont="true" applyBorder="true" applyAlignment="true" applyProtection="false">
      <alignment horizontal="general" vertical="top" textRotation="0" wrapText="true" indent="0" shrinkToFit="false"/>
      <protection locked="true" hidden="false"/>
    </xf>
    <xf numFmtId="164" fontId="7" fillId="0" borderId="3" xfId="0" applyFont="true" applyBorder="true" applyAlignment="true" applyProtection="false">
      <alignment horizontal="center" vertical="bottom" textRotation="0" wrapText="false" indent="0" shrinkToFit="false"/>
      <protection locked="true" hidden="false"/>
    </xf>
    <xf numFmtId="164" fontId="0" fillId="0" borderId="3" xfId="0" applyFont="true" applyBorder="true" applyAlignment="true" applyProtection="false">
      <alignment horizontal="general" vertical="top" textRotation="0" wrapText="true" indent="0" shrinkToFit="false"/>
      <protection locked="true" hidden="false"/>
    </xf>
    <xf numFmtId="165" fontId="7" fillId="0" borderId="1" xfId="0" applyFont="true" applyBorder="true" applyAlignment="true" applyProtection="false">
      <alignment horizontal="general" vertical="top" textRotation="0" wrapText="true" indent="0" shrinkToFit="false"/>
      <protection locked="true" hidden="false"/>
    </xf>
    <xf numFmtId="164" fontId="0" fillId="0" borderId="1" xfId="0" applyFont="false" applyBorder="true" applyAlignment="true" applyProtection="false">
      <alignment horizontal="center" vertical="top" textRotation="0" wrapText="tru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5" fontId="0" fillId="0" borderId="1" xfId="0" applyFont="false" applyBorder="true" applyAlignment="true" applyProtection="false">
      <alignment horizontal="general" vertical="top" textRotation="0" wrapText="true" indent="0" shrinkToFit="false"/>
      <protection locked="true" hidden="false"/>
    </xf>
    <xf numFmtId="165" fontId="0" fillId="0" borderId="3" xfId="0" applyFont="false" applyBorder="true" applyAlignment="true" applyProtection="false">
      <alignment horizontal="general" vertical="top" textRotation="0" wrapText="true" indent="0" shrinkToFit="false"/>
      <protection locked="true" hidden="false"/>
    </xf>
    <xf numFmtId="164" fontId="0" fillId="0" borderId="3" xfId="0" applyFont="false" applyBorder="true" applyAlignment="true" applyProtection="false">
      <alignment horizontal="center" vertical="top" textRotation="0" wrapText="true" indent="0" shrinkToFit="false"/>
      <protection locked="true" hidden="false"/>
    </xf>
    <xf numFmtId="164" fontId="0" fillId="0" borderId="3" xfId="0" applyFont="false" applyBorder="true" applyAlignment="true" applyProtection="false">
      <alignment horizontal="left" vertical="top" textRotation="0" wrapText="true" indent="0" shrinkToFit="false"/>
      <protection locked="true" hidden="false"/>
    </xf>
    <xf numFmtId="166" fontId="7"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left" vertical="bottom" textRotation="0" wrapText="false" indent="0" shrinkToFit="false"/>
      <protection locked="true" hidden="false"/>
    </xf>
    <xf numFmtId="167" fontId="0" fillId="0" borderId="0" xfId="19" applyFont="true" applyBorder="true" applyAlignment="true" applyProtection="true">
      <alignment horizontal="left" vertical="bottom" textRotation="0" wrapText="false" indent="0" shrinkToFit="false"/>
      <protection locked="true" hidden="false"/>
    </xf>
    <xf numFmtId="169" fontId="0" fillId="0"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left"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true" applyProtection="false">
      <alignment horizontal="center" vertical="bottom" textRotation="0" wrapText="false" indent="0" shrinkToFit="false"/>
      <protection locked="true" hidden="false"/>
    </xf>
    <xf numFmtId="165" fontId="4" fillId="0" borderId="0" xfId="0" applyFont="true" applyBorder="true" applyAlignment="true" applyProtection="false">
      <alignment horizontal="center" vertical="bottom" textRotation="0" wrapText="false" indent="0" shrinkToFit="false"/>
      <protection locked="true" hidden="false"/>
    </xf>
    <xf numFmtId="164" fontId="4" fillId="0" borderId="4" xfId="0" applyFont="true" applyBorder="true" applyAlignment="false" applyProtection="false">
      <alignment horizontal="general" vertical="bottom"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64" fontId="4" fillId="0" borderId="6" xfId="0" applyFont="true" applyBorder="true" applyAlignment="true" applyProtection="false">
      <alignment horizontal="center" vertical="bottom" textRotation="0" wrapText="false" indent="0" shrinkToFit="false"/>
      <protection locked="true" hidden="false"/>
    </xf>
    <xf numFmtId="164" fontId="4" fillId="0" borderId="7" xfId="0" applyFont="true" applyBorder="true" applyAlignment="false" applyProtection="false">
      <alignment horizontal="general" vertical="bottom"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0" fillId="0" borderId="7" xfId="0" applyFont="false" applyBorder="true" applyAlignment="true" applyProtection="false">
      <alignment horizontal="center" vertical="bottom" textRotation="0" wrapText="false" indent="0" shrinkToFit="false"/>
      <protection locked="true" hidden="false"/>
    </xf>
    <xf numFmtId="164" fontId="0" fillId="0" borderId="1" xfId="0" applyFont="false" applyBorder="true" applyAlignment="true" applyProtection="false">
      <alignment horizontal="right" vertical="bottom" textRotation="0" wrapText="false" indent="0" shrinkToFit="false"/>
      <protection locked="true" hidden="false"/>
    </xf>
    <xf numFmtId="164" fontId="4"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left" vertical="top" textRotation="0" wrapText="tru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true" applyBorder="true" applyAlignment="true" applyProtection="false">
      <alignment horizontal="center" vertical="top" textRotation="0" wrapText="true" indent="0" shrinkToFit="false"/>
      <protection locked="true" hidden="false"/>
    </xf>
    <xf numFmtId="164" fontId="4" fillId="0" borderId="8" xfId="0" applyFont="true" applyBorder="true" applyAlignment="false" applyProtection="false">
      <alignment horizontal="general" vertical="bottom" textRotation="0" wrapText="false" indent="0" shrinkToFit="false"/>
      <protection locked="tru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64" fontId="0" fillId="0" borderId="8" xfId="0" applyFont="false" applyBorder="true" applyAlignment="true" applyProtection="false">
      <alignment horizontal="center" vertical="bottom" textRotation="0" wrapText="false" indent="0" shrinkToFit="false"/>
      <protection locked="true" hidden="false"/>
    </xf>
    <xf numFmtId="164" fontId="7" fillId="0" borderId="3" xfId="0" applyFont="true" applyBorder="true" applyAlignment="true" applyProtection="false">
      <alignment horizontal="general" vertical="top" textRotation="0" wrapText="true" indent="0" shrinkToFit="false"/>
      <protection locked="true" hidden="false"/>
    </xf>
    <xf numFmtId="165" fontId="7" fillId="0" borderId="1" xfId="0" applyFont="true" applyBorder="true" applyAlignment="true" applyProtection="false">
      <alignment horizontal="general" vertical="top" textRotation="0" wrapText="tru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6" fontId="4" fillId="0" borderId="0" xfId="0" applyFont="true" applyBorder="false" applyAlignment="false" applyProtection="false">
      <alignment horizontal="general" vertical="bottom" textRotation="0" wrapText="false" indent="0" shrinkToFit="false"/>
      <protection locked="true" hidden="false"/>
    </xf>
    <xf numFmtId="167" fontId="0" fillId="0" borderId="0" xfId="19" applyFont="true" applyBorder="true" applyAlignment="true" applyProtection="true">
      <alignment horizontal="general" vertical="bottom" textRotation="0" wrapText="false" indent="0" shrinkToFit="false"/>
      <protection locked="true" hidden="false"/>
    </xf>
    <xf numFmtId="165" fontId="7" fillId="0" borderId="0" xfId="0" applyFont="true" applyBorder="false" applyAlignment="true" applyProtection="false">
      <alignment horizontal="general" vertical="top" textRotation="0" wrapText="true" indent="0" shrinkToFit="false"/>
      <protection locked="true" hidden="false"/>
    </xf>
    <xf numFmtId="165" fontId="0" fillId="0" borderId="0" xfId="0" applyFont="false" applyBorder="false" applyAlignment="true" applyProtection="false">
      <alignment horizontal="general" vertical="top" textRotation="0" wrapText="true" indent="0" shrinkToFit="false"/>
      <protection locked="true" hidden="false"/>
    </xf>
    <xf numFmtId="164" fontId="0" fillId="0" borderId="0" xfId="0" applyFont="true" applyBorder="false" applyAlignment="true" applyProtection="false">
      <alignment horizontal="general" vertical="top" textRotation="0" wrapText="true" indent="0" shrinkToFit="false"/>
      <protection locked="true" hidden="false"/>
    </xf>
    <xf numFmtId="164" fontId="0" fillId="0" borderId="0" xfId="0" applyFont="true" applyBorder="false" applyAlignment="true" applyProtection="false">
      <alignment horizontal="center" vertical="top" textRotation="0" wrapText="true" indent="0" shrinkToFit="false"/>
      <protection locked="true" hidden="false"/>
    </xf>
    <xf numFmtId="164" fontId="0" fillId="0" borderId="0" xfId="0" applyFont="true" applyBorder="false" applyAlignment="true" applyProtection="false">
      <alignment horizontal="left" vertical="top" textRotation="0" wrapText="true" indent="0" shrinkToFit="false"/>
      <protection locked="true" hidden="false"/>
    </xf>
    <xf numFmtId="164" fontId="0" fillId="0" borderId="3" xfId="0" applyFont="false" applyBorder="true" applyAlignment="true" applyProtection="false">
      <alignment horizontal="center" vertical="top" textRotation="0" wrapText="true" indent="0" shrinkToFit="false"/>
      <protection locked="true" hidden="false"/>
    </xf>
    <xf numFmtId="164" fontId="0" fillId="0" borderId="0" xfId="0" applyFont="true" applyBorder="true" applyAlignment="true" applyProtection="false">
      <alignment horizontal="general" vertical="top" textRotation="0" wrapText="true" indent="0" shrinkToFit="false"/>
      <protection locked="true" hidden="false"/>
    </xf>
    <xf numFmtId="165" fontId="7" fillId="0" borderId="3" xfId="0" applyFont="true" applyBorder="true" applyAlignment="true" applyProtection="false">
      <alignment horizontal="general" vertical="top" textRotation="0" wrapText="true" indent="0" shrinkToFit="false"/>
      <protection locked="true" hidden="false"/>
    </xf>
    <xf numFmtId="165" fontId="7" fillId="0" borderId="3" xfId="0" applyFont="true" applyBorder="true" applyAlignment="true" applyProtection="false">
      <alignment horizontal="general" vertical="top" textRotation="0" wrapText="true" indent="0" shrinkToFit="false"/>
      <protection locked="true" hidden="false"/>
    </xf>
    <xf numFmtId="164" fontId="0" fillId="0" borderId="2" xfId="0" applyFont="true" applyBorder="true" applyAlignment="true" applyProtection="false">
      <alignment horizontal="center" vertical="bottom"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5" fontId="4" fillId="0" borderId="9" xfId="0" applyFont="true" applyBorder="true" applyAlignment="true" applyProtection="false">
      <alignment horizontal="center" vertical="bottom" textRotation="0" wrapText="false" indent="0" shrinkToFit="false"/>
      <protection locked="true" hidden="false"/>
    </xf>
    <xf numFmtId="164" fontId="4" fillId="0" borderId="9" xfId="0" applyFont="true" applyBorder="true" applyAlignment="true" applyProtection="false">
      <alignment horizontal="center" vertical="bottom" textRotation="0" wrapText="false" indent="0" shrinkToFit="false"/>
      <protection locked="true" hidden="false"/>
    </xf>
    <xf numFmtId="165" fontId="0" fillId="0" borderId="0" xfId="0" applyFont="false" applyBorder="true" applyAlignment="true" applyProtection="false">
      <alignment horizontal="general" vertical="top" textRotation="0" wrapText="true" indent="0" shrinkToFit="false"/>
      <protection locked="true" hidden="false"/>
    </xf>
    <xf numFmtId="164" fontId="7"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false" applyBorder="true" applyAlignment="true" applyProtection="false">
      <alignment horizontal="center" vertical="top" textRotation="0" wrapText="true" indent="0" shrinkToFit="false"/>
      <protection locked="true" hidden="false"/>
    </xf>
    <xf numFmtId="164" fontId="74" fillId="0" borderId="0" xfId="0" applyFont="true" applyBorder="true" applyAlignment="true" applyProtection="false">
      <alignment horizontal="center" vertical="bottom" textRotation="0" wrapText="false" indent="0" shrinkToFit="false"/>
      <protection locked="true" hidden="false"/>
    </xf>
    <xf numFmtId="164" fontId="74" fillId="0" borderId="9" xfId="0" applyFont="true" applyBorder="true" applyAlignment="true" applyProtection="false">
      <alignment horizontal="center"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5" fillId="0" borderId="8" xfId="0" applyFont="true" applyBorder="true" applyAlignment="true" applyProtection="false">
      <alignment horizontal="center"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0" fillId="0" borderId="12" xfId="0" applyFont="false" applyBorder="true" applyAlignment="false" applyProtection="false">
      <alignment horizontal="general" vertical="bottom" textRotation="0" wrapText="false" indent="0" shrinkToFit="false"/>
      <protection locked="true" hidden="false"/>
    </xf>
    <xf numFmtId="164" fontId="0" fillId="0" borderId="13" xfId="0" applyFont="false" applyBorder="true" applyAlignment="false" applyProtection="false">
      <alignment horizontal="general" vertical="bottom" textRotation="0" wrapText="false" indent="0" shrinkToFit="false"/>
      <protection locked="true" hidden="false"/>
    </xf>
    <xf numFmtId="164" fontId="0" fillId="0" borderId="14" xfId="0" applyFont="false" applyBorder="true" applyAlignment="false" applyProtection="false">
      <alignment horizontal="general" vertical="bottom" textRotation="0" wrapText="false" indent="0" shrinkToFit="false"/>
      <protection locked="true" hidden="false"/>
    </xf>
    <xf numFmtId="164" fontId="0" fillId="0" borderId="15" xfId="0" applyFont="false" applyBorder="true" applyAlignment="false" applyProtection="false">
      <alignment horizontal="general" vertical="bottom" textRotation="0" wrapText="false" indent="0" shrinkToFit="false"/>
      <protection locked="true" hidden="false"/>
    </xf>
    <xf numFmtId="164" fontId="0" fillId="0" borderId="16" xfId="0" applyFont="false" applyBorder="true" applyAlignment="false" applyProtection="false">
      <alignment horizontal="general" vertical="bottom" textRotation="0" wrapText="false" indent="0" shrinkToFit="false"/>
      <protection locked="true" hidden="false"/>
    </xf>
    <xf numFmtId="164" fontId="0" fillId="0" borderId="17" xfId="0" applyFont="false" applyBorder="true" applyAlignment="false" applyProtection="false">
      <alignment horizontal="general" vertical="bottom" textRotation="0" wrapText="false" indent="0" shrinkToFit="false"/>
      <protection locked="true" hidden="false"/>
    </xf>
    <xf numFmtId="164" fontId="0" fillId="0" borderId="18" xfId="0" applyFont="false" applyBorder="true" applyAlignment="fals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0" fillId="0" borderId="20" xfId="0" applyFont="false" applyBorder="true" applyAlignment="true" applyProtection="false">
      <alignment horizontal="center" vertical="bottom" textRotation="0" wrapText="false" indent="0" shrinkToFit="false"/>
      <protection locked="true" hidden="false"/>
    </xf>
    <xf numFmtId="164" fontId="0" fillId="0" borderId="21" xfId="0" applyFont="false" applyBorder="true" applyAlignment="false" applyProtection="false">
      <alignment horizontal="general" vertical="bottom" textRotation="0" wrapText="false" indent="0" shrinkToFit="false"/>
      <protection locked="true" hidden="false"/>
    </xf>
    <xf numFmtId="164" fontId="0" fillId="0" borderId="22" xfId="0" applyFont="false" applyBorder="true" applyAlignment="false" applyProtection="false">
      <alignment horizontal="general" vertical="bottom" textRotation="0" wrapText="false" indent="0" shrinkToFit="false"/>
      <protection locked="true" hidden="false"/>
    </xf>
    <xf numFmtId="164" fontId="0" fillId="0" borderId="23" xfId="0" applyFont="false" applyBorder="true" applyAlignment="false" applyProtection="false">
      <alignment horizontal="general" vertical="bottom" textRotation="0" wrapText="false" indent="0" shrinkToFit="false"/>
      <protection locked="true" hidden="false"/>
    </xf>
    <xf numFmtId="164" fontId="0" fillId="0" borderId="24" xfId="0" applyFont="false" applyBorder="tru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worksheet" Target="worksheets/sheet25.xml"/><Relationship Id="rId28" Type="http://schemas.openxmlformats.org/officeDocument/2006/relationships/worksheet" Target="worksheets/sheet26.xml"/><Relationship Id="rId29" Type="http://schemas.openxmlformats.org/officeDocument/2006/relationships/worksheet" Target="worksheets/sheet27.xml"/><Relationship Id="rId30" Type="http://schemas.openxmlformats.org/officeDocument/2006/relationships/worksheet" Target="worksheets/sheet28.xml"/><Relationship Id="rId31" Type="http://schemas.openxmlformats.org/officeDocument/2006/relationships/worksheet" Target="worksheets/sheet29.xml"/><Relationship Id="rId32" Type="http://schemas.openxmlformats.org/officeDocument/2006/relationships/worksheet" Target="worksheets/sheet30.xml"/><Relationship Id="rId33" Type="http://schemas.openxmlformats.org/officeDocument/2006/relationships/worksheet" Target="worksheets/sheet31.xml"/><Relationship Id="rId34" Type="http://schemas.openxmlformats.org/officeDocument/2006/relationships/worksheet" Target="worksheets/sheet32.xml"/><Relationship Id="rId35" Type="http://schemas.openxmlformats.org/officeDocument/2006/relationships/worksheet" Target="worksheets/sheet33.xml"/><Relationship Id="rId36" Type="http://schemas.openxmlformats.org/officeDocument/2006/relationships/worksheet" Target="worksheets/sheet34.xml"/><Relationship Id="rId37" Type="http://schemas.openxmlformats.org/officeDocument/2006/relationships/worksheet" Target="worksheets/sheet35.xml"/><Relationship Id="rId38" Type="http://schemas.openxmlformats.org/officeDocument/2006/relationships/worksheet" Target="worksheets/sheet36.xml"/><Relationship Id="rId39" Type="http://schemas.openxmlformats.org/officeDocument/2006/relationships/worksheet" Target="worksheets/sheet37.xml"/><Relationship Id="rId40" Type="http://schemas.openxmlformats.org/officeDocument/2006/relationships/externalLink" Target="externalLinks/externalLink1.xml"/><Relationship Id="rId41" Type="http://schemas.openxmlformats.org/officeDocument/2006/relationships/externalLink" Target="externalLinks/externalLink2.xml"/><Relationship Id="rId42" Type="http://schemas.openxmlformats.org/officeDocument/2006/relationships/externalLink" Target="externalLinks/externalLink3.xml"/><Relationship Id="rId43" Type="http://schemas.openxmlformats.org/officeDocument/2006/relationships/externalLink" Target="externalLinks/externalLink4.xml"/><Relationship Id="rId44" Type="http://schemas.openxmlformats.org/officeDocument/2006/relationships/externalLink" Target="externalLinks/externalLink5.xml"/><Relationship Id="rId45" Type="http://schemas.openxmlformats.org/officeDocument/2006/relationships/externalLink" Target="externalLinks/externalLink6.xml"/><Relationship Id="rId46" Type="http://schemas.openxmlformats.org/officeDocument/2006/relationships/externalLink" Target="externalLinks/externalLink7.xml"/><Relationship Id="rId47" Type="http://schemas.openxmlformats.org/officeDocument/2006/relationships/externalLink" Target="externalLinks/externalLink8.xml"/><Relationship Id="rId48" Type="http://schemas.openxmlformats.org/officeDocument/2006/relationships/sharedStrings" Target="sharedStrings.xml"/>
</Relationships>
</file>

<file path=xl/charts/_rels/chart18.xml.rels><?xml version="1.0" encoding="UTF-8"?>
<Relationships xmlns="http://schemas.openxmlformats.org/package/2006/relationships"><Relationship Id="rId1" Type="http://schemas.openxmlformats.org/officeDocument/2006/relationships/chartUserShapes" Target="../drawings/drawing5.xml"/>
</Relationships>
</file>

<file path=xl/charts/_rels/chart24.xml.rels><?xml version="1.0" encoding="UTF-8"?>
<Relationships xmlns="http://schemas.openxmlformats.org/package/2006/relationships"><Relationship Id="rId1" Type="http://schemas.openxmlformats.org/officeDocument/2006/relationships/chartUserShapes" Target="../drawings/drawing7.xml"/>
</Relationships>
</file>

<file path=xl/charts/_rels/chart34.xml.rels><?xml version="1.0" encoding="UTF-8"?>
<Relationships xmlns="http://schemas.openxmlformats.org/package/2006/relationships"><Relationship Id="rId1" Type="http://schemas.openxmlformats.org/officeDocument/2006/relationships/chartUserShapes" Target="../drawings/drawing10.xml"/>
</Relationships>
</file>

<file path=xl/charts/_rels/chart39.xml.rels><?xml version="1.0" encoding="UTF-8"?>
<Relationships xmlns="http://schemas.openxmlformats.org/package/2006/relationships"><Relationship Id="rId1" Type="http://schemas.openxmlformats.org/officeDocument/2006/relationships/chartUserShapes" Target="../drawings/drawing12.xml"/>
</Relationships>
</file>

<file path=xl/charts/_rels/chart6.xml.rels><?xml version="1.0" encoding="UTF-8"?>
<Relationships xmlns="http://schemas.openxmlformats.org/package/2006/relationships"><Relationship Id="rId1" Type="http://schemas.openxmlformats.org/officeDocument/2006/relationships/chartUserShapes" Target="../drawings/drawing2.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303561448966113"/>
          <c:y val="0.0371965075947853"/>
        </c:manualLayout>
      </c:layout>
      <c:overlay val="0"/>
      <c:spPr>
        <a:noFill/>
        <a:ln w="0">
          <a:noFill/>
        </a:ln>
      </c:spPr>
    </c:title>
    <c:autoTitleDeleted val="0"/>
    <c:plotArea>
      <c:layout>
        <c:manualLayout>
          <c:xMode val="edge"/>
          <c:yMode val="edge"/>
          <c:x val="0.0347253975511863"/>
          <c:y val="0.138739385241"/>
          <c:w val="0.823832749072804"/>
          <c:h val="0.735797153450544"/>
        </c:manualLayout>
      </c:layout>
      <c:barChart>
        <c:barDir val="col"/>
        <c:grouping val="stacked"/>
        <c:varyColors val="0"/>
        <c:ser>
          <c:idx val="0"/>
          <c:order val="0"/>
          <c:tx>
            <c:strRef>
              <c:f>'Graph Data Aug 06'!$A$2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06'!$G$2:$X$2</c:f>
              <c:numCache>
                <c:formatCode>General</c:formatCode>
                <c:ptCount val="18"/>
                <c:pt idx="1">
                  <c:v>2</c:v>
                </c:pt>
                <c:pt idx="3">
                  <c:v>1</c:v>
                </c:pt>
                <c:pt idx="9">
                  <c:v>1</c:v>
                </c:pt>
              </c:numCache>
            </c:numRef>
          </c:val>
        </c:ser>
        <c:ser>
          <c:idx val="1"/>
          <c:order val="1"/>
          <c:tx>
            <c:strRef>
              <c:f>'Graph Data Aug 06'!$A$3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06'!$G$3:$X$3</c:f>
              <c:numCache>
                <c:formatCode>General</c:formatCode>
                <c:ptCount val="18"/>
                <c:pt idx="7">
                  <c:v>1</c:v>
                </c:pt>
                <c:pt idx="9">
                  <c:v>1</c:v>
                </c:pt>
                <c:pt idx="11">
                  <c:v>2</c:v>
                </c:pt>
                <c:pt idx="13">
                  <c:v>1</c:v>
                </c:pt>
              </c:numCache>
            </c:numRef>
          </c:val>
        </c:ser>
        <c:ser>
          <c:idx val="2"/>
          <c:order val="2"/>
          <c:tx>
            <c:strRef>
              <c:f>'Graph Data Aug 06'!$A$4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06'!$G$4:$X$4</c:f>
              <c:numCache>
                <c:formatCode>General</c:formatCode>
                <c:ptCount val="18"/>
                <c:pt idx="0">
                  <c:v>30</c:v>
                </c:pt>
                <c:pt idx="1">
                  <c:v>6</c:v>
                </c:pt>
                <c:pt idx="2">
                  <c:v>10</c:v>
                </c:pt>
                <c:pt idx="3">
                  <c:v>19</c:v>
                </c:pt>
                <c:pt idx="4">
                  <c:v>13</c:v>
                </c:pt>
                <c:pt idx="5">
                  <c:v>7</c:v>
                </c:pt>
                <c:pt idx="6">
                  <c:v>2</c:v>
                </c:pt>
                <c:pt idx="7">
                  <c:v>8</c:v>
                </c:pt>
                <c:pt idx="8">
                  <c:v>5</c:v>
                </c:pt>
                <c:pt idx="9">
                  <c:v>6</c:v>
                </c:pt>
                <c:pt idx="10">
                  <c:v>6</c:v>
                </c:pt>
                <c:pt idx="11">
                  <c:v>9</c:v>
                </c:pt>
                <c:pt idx="12">
                  <c:v>5</c:v>
                </c:pt>
                <c:pt idx="16">
                  <c:v>17</c:v>
                </c:pt>
                <c:pt idx="17">
                  <c:v>12</c:v>
                </c:pt>
              </c:numCache>
            </c:numRef>
          </c:val>
        </c:ser>
        <c:ser>
          <c:idx val="3"/>
          <c:order val="3"/>
          <c:tx>
            <c:strRef>
              <c:f>'Graph Data Aug 06'!$A$5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06'!$G$5:$X$5</c:f>
              <c:numCache>
                <c:formatCode>General</c:formatCode>
                <c:ptCount val="18"/>
                <c:pt idx="0">
                  <c:v>5</c:v>
                </c:pt>
                <c:pt idx="1">
                  <c:v>3</c:v>
                </c:pt>
                <c:pt idx="2">
                  <c:v>3</c:v>
                </c:pt>
                <c:pt idx="3">
                  <c:v>2</c:v>
                </c:pt>
                <c:pt idx="4">
                  <c:v>6</c:v>
                </c:pt>
                <c:pt idx="5">
                  <c:v>5</c:v>
                </c:pt>
                <c:pt idx="6">
                  <c:v>6</c:v>
                </c:pt>
                <c:pt idx="7">
                  <c:v>4</c:v>
                </c:pt>
                <c:pt idx="8">
                  <c:v>5</c:v>
                </c:pt>
                <c:pt idx="9">
                  <c:v>2</c:v>
                </c:pt>
                <c:pt idx="10">
                  <c:v>4</c:v>
                </c:pt>
                <c:pt idx="11">
                  <c:v>3</c:v>
                </c:pt>
                <c:pt idx="12">
                  <c:v>1</c:v>
                </c:pt>
                <c:pt idx="13">
                  <c:v>12</c:v>
                </c:pt>
                <c:pt idx="14">
                  <c:v>9</c:v>
                </c:pt>
                <c:pt idx="15">
                  <c:v>9</c:v>
                </c:pt>
                <c:pt idx="16">
                  <c:v>4</c:v>
                </c:pt>
                <c:pt idx="17">
                  <c:v>5</c:v>
                </c:pt>
              </c:numCache>
            </c:numRef>
          </c:val>
        </c:ser>
        <c:ser>
          <c:idx val="4"/>
          <c:order val="4"/>
          <c:tx>
            <c:strRef>
              <c:f>'Graph Data Aug 06'!$A$6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06'!$G$6:$X$6</c:f>
              <c:numCache>
                <c:formatCode>General</c:formatCode>
                <c:ptCount val="18"/>
                <c:pt idx="0">
                  <c:v>2</c:v>
                </c:pt>
                <c:pt idx="1">
                  <c:v>4</c:v>
                </c:pt>
                <c:pt idx="2">
                  <c:v>1</c:v>
                </c:pt>
                <c:pt idx="3">
                  <c:v>3</c:v>
                </c:pt>
                <c:pt idx="6">
                  <c:v>1</c:v>
                </c:pt>
                <c:pt idx="8">
                  <c:v>1</c:v>
                </c:pt>
                <c:pt idx="9">
                  <c:v>3</c:v>
                </c:pt>
                <c:pt idx="13">
                  <c:v>5</c:v>
                </c:pt>
                <c:pt idx="14">
                  <c:v>5</c:v>
                </c:pt>
                <c:pt idx="15">
                  <c:v>5</c:v>
                </c:pt>
                <c:pt idx="16">
                  <c:v>1</c:v>
                </c:pt>
                <c:pt idx="17">
                  <c:v>1</c:v>
                </c:pt>
              </c:numCache>
            </c:numRef>
          </c:val>
        </c:ser>
        <c:ser>
          <c:idx val="5"/>
          <c:order val="5"/>
          <c:tx>
            <c:strRef>
              <c:f>'Graph Data Aug 06'!$A$7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06'!$G$7:$X$7</c:f>
              <c:numCache>
                <c:formatCode>General</c:formatCode>
                <c:ptCount val="18"/>
                <c:pt idx="0">
                  <c:v>3</c:v>
                </c:pt>
                <c:pt idx="6">
                  <c:v>1</c:v>
                </c:pt>
                <c:pt idx="7">
                  <c:v>1</c:v>
                </c:pt>
                <c:pt idx="8">
                  <c:v>3</c:v>
                </c:pt>
                <c:pt idx="10">
                  <c:v>1</c:v>
                </c:pt>
                <c:pt idx="11">
                  <c:v>5</c:v>
                </c:pt>
                <c:pt idx="12">
                  <c:v>1</c:v>
                </c:pt>
                <c:pt idx="13">
                  <c:v>3</c:v>
                </c:pt>
                <c:pt idx="16">
                  <c:v>2</c:v>
                </c:pt>
                <c:pt idx="17">
                  <c:v>1</c:v>
                </c:pt>
              </c:numCache>
            </c:numRef>
          </c:val>
        </c:ser>
        <c:ser>
          <c:idx val="6"/>
          <c:order val="6"/>
          <c:tx>
            <c:strRef>
              <c:f>'Graph Data Aug 06'!$A$8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06'!$G$8:$X$8</c:f>
              <c:numCache>
                <c:formatCode>General</c:formatCode>
                <c:ptCount val="18"/>
                <c:pt idx="0">
                  <c:v>4</c:v>
                </c:pt>
                <c:pt idx="1">
                  <c:v>1</c:v>
                </c:pt>
                <c:pt idx="2">
                  <c:v>5</c:v>
                </c:pt>
                <c:pt idx="3">
                  <c:v>1</c:v>
                </c:pt>
                <c:pt idx="4">
                  <c:v>2</c:v>
                </c:pt>
                <c:pt idx="5">
                  <c:v>1</c:v>
                </c:pt>
                <c:pt idx="7">
                  <c:v>3</c:v>
                </c:pt>
                <c:pt idx="9">
                  <c:v>3</c:v>
                </c:pt>
                <c:pt idx="10">
                  <c:v>1</c:v>
                </c:pt>
                <c:pt idx="13">
                  <c:v>2</c:v>
                </c:pt>
                <c:pt idx="15">
                  <c:v>2</c:v>
                </c:pt>
                <c:pt idx="17">
                  <c:v>1</c:v>
                </c:pt>
              </c:numCache>
            </c:numRef>
          </c:val>
        </c:ser>
        <c:ser>
          <c:idx val="7"/>
          <c:order val="7"/>
          <c:tx>
            <c:strRef>
              <c:f>'Graph Data Aug 06'!$A$9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06'!$G$9:$X$9</c:f>
              <c:numCache>
                <c:formatCode>General</c:formatCode>
                <c:ptCount val="18"/>
                <c:pt idx="4">
                  <c:v>1</c:v>
                </c:pt>
                <c:pt idx="6">
                  <c:v>1</c:v>
                </c:pt>
                <c:pt idx="8">
                  <c:v>2</c:v>
                </c:pt>
                <c:pt idx="10">
                  <c:v>4</c:v>
                </c:pt>
                <c:pt idx="11">
                  <c:v>7</c:v>
                </c:pt>
                <c:pt idx="15">
                  <c:v>2</c:v>
                </c:pt>
                <c:pt idx="16">
                  <c:v>3</c:v>
                </c:pt>
                <c:pt idx="17">
                  <c:v>3</c:v>
                </c:pt>
              </c:numCache>
            </c:numRef>
          </c:val>
        </c:ser>
        <c:ser>
          <c:idx val="8"/>
          <c:order val="8"/>
          <c:tx>
            <c:strRef>
              <c:f>'Graph Data Aug 06'!$A$10</c:f>
              <c:strCache>
                <c:ptCount val="1"/>
                <c:pt idx="0">
                  <c:v>Not identified</c:v>
                </c:pt>
              </c:strCache>
            </c:strRef>
          </c:tx>
          <c:spPr>
            <a:solidFill>
              <a:srgbClr val="000080"/>
            </a:solidFill>
            <a:ln w="12600">
              <a:solidFill>
                <a:srgbClr val="000000"/>
              </a:solidFill>
              <a:round/>
            </a:ln>
          </c:spPr>
          <c:invertIfNegative val="0"/>
          <c:dLbls>
            <c:txPr>
              <a:bodyPr wrap="none"/>
              <a:lstStyle/>
              <a:p>
                <a:pPr>
                  <a:defRPr b="0" sz="1150" strike="noStrike" u="none">
                    <a:solidFill>
                      <a:srgbClr val="00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06'!$G$10:$X$10</c:f>
              <c:numCache>
                <c:formatCode>General</c:formatCode>
                <c:ptCount val="18"/>
                <c:pt idx="12">
                  <c:v>1</c:v>
                </c:pt>
                <c:pt idx="14">
                  <c:v>1</c:v>
                </c:pt>
                <c:pt idx="15">
                  <c:v>1</c:v>
                </c:pt>
                <c:pt idx="16">
                  <c:v>2</c:v>
                </c:pt>
                <c:pt idx="17">
                  <c:v>1</c:v>
                </c:pt>
              </c:numCache>
            </c:numRef>
          </c:val>
        </c:ser>
        <c:gapWidth val="110"/>
        <c:overlap val="100"/>
        <c:axId val="59865209"/>
        <c:axId val="47641378"/>
      </c:barChart>
      <c:catAx>
        <c:axId val="59865209"/>
        <c:scaling>
          <c:orientation val="minMax"/>
        </c:scaling>
        <c:delete val="0"/>
        <c:axPos val="b"/>
        <c:numFmt formatCode="[$-409]m/d/yyyy" sourceLinked="0"/>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47641378"/>
        <c:crossesAt val="0"/>
        <c:auto val="1"/>
        <c:lblAlgn val="ctr"/>
        <c:lblOffset val="100"/>
        <c:noMultiLvlLbl val="0"/>
      </c:catAx>
      <c:valAx>
        <c:axId val="47641378"/>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59865209"/>
        <c:crossesAt val="1"/>
        <c:crossBetween val="midCat"/>
      </c:valAx>
      <c:spPr>
        <a:solidFill>
          <a:srgbClr val="ffffff"/>
        </a:solidFill>
        <a:ln w="12600">
          <a:solidFill>
            <a:srgbClr val="c0c0c0"/>
          </a:solidFill>
          <a:round/>
        </a:ln>
      </c:spPr>
    </c:plotArea>
    <c:legend>
      <c:legendPos val="r"/>
      <c:layout>
        <c:manualLayout>
          <c:xMode val="edge"/>
          <c:yMode val="edge"/>
          <c:x val="0.860615759792715"/>
          <c:y val="0.0343260375553164"/>
          <c:w val="0.116496469034192"/>
          <c:h val="0.881832316708528"/>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Number of Days Late for DPR by Group
(Rolling 30 Days)</a:t>
            </a:r>
          </a:p>
        </c:rich>
      </c:tx>
      <c:overlay val="0"/>
      <c:spPr>
        <a:noFill/>
        <a:ln w="0">
          <a:noFill/>
        </a:ln>
      </c:spPr>
    </c:title>
    <c:autoTitleDeleted val="0"/>
    <c:plotArea>
      <c:layout>
        <c:manualLayout>
          <c:xMode val="edge"/>
          <c:yMode val="edge"/>
          <c:x val="0.0384122919334187"/>
          <c:y val="0.109419496166484"/>
          <c:w val="0.944235948607003"/>
          <c:h val="0.788061336254107"/>
        </c:manualLayout>
      </c:layout>
      <c:barChart>
        <c:barDir val="col"/>
        <c:grouping val="clustered"/>
        <c:varyColors val="0"/>
        <c:ser>
          <c:idx val="0"/>
          <c:order val="0"/>
          <c:tx>
            <c:strRef>
              <c:f>[1]Pivot2!$B$1:$B$3</c:f>
              <c:strCache>
                <c:ptCount val="1"/>
                <c:pt idx="0">
                  <c:v>0 0 0</c:v>
                </c:pt>
              </c:strCache>
            </c:strRef>
          </c:tx>
          <c:spPr>
            <a:solidFill>
              <a:srgbClr val="00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[1]Pivot2!$A$1:$A$40</c:f>
              <c:strCache>
                <c:ptCount val="40"/>
                <c:pt idx="0">
                  <c:v>S. Cone Gas</c:v>
                </c:pt>
                <c:pt idx="1">
                  <c:v>S-Cone Power</c:v>
                </c:pt>
                <c:pt idx="2">
                  <c:v>Brazil Power</c:v>
                </c:pt>
                <c:pt idx="3">
                  <c:v>Broadband</c:v>
                </c:pt>
                <c:pt idx="4">
                  <c:v>Capital Portfolio</c:v>
                </c:pt>
                <c:pt idx="5">
                  <c:v>Coal</c:v>
                </c:pt>
                <c:pt idx="6">
                  <c:v>Coal Bench</c:v>
                </c:pt>
                <c:pt idx="7">
                  <c:v>Convertible Arbitrage</c:v>
                </c:pt>
                <c:pt idx="8">
                  <c:v>Cross Commodity</c:v>
                </c:pt>
                <c:pt idx="9">
                  <c:v>Advertising</c:v>
                </c:pt>
                <c:pt idx="10">
                  <c:v>EES/EWS Gas</c:v>
                </c:pt>
                <c:pt idx="11">
                  <c:v>EES/EWS Power</c:v>
                </c:pt>
                <c:pt idx="12">
                  <c:v>EIM Bench</c:v>
                </c:pt>
                <c:pt idx="13">
                  <c:v>Emerging Bench</c:v>
                </c:pt>
                <c:pt idx="14">
                  <c:v>Emissions</c:v>
                </c:pt>
                <c:pt idx="15">
                  <c:v>Equities</c:v>
                </c:pt>
                <c:pt idx="16">
                  <c:v>Freight Trading</c:v>
                </c:pt>
                <c:pt idx="17">
                  <c:v>Gas Bench</c:v>
                </c:pt>
                <c:pt idx="18">
                  <c:v>Global Products</c:v>
                </c:pt>
                <c:pt idx="19">
                  <c:v>Interest Rate</c:v>
                </c:pt>
                <c:pt idx="20">
                  <c:v>Liquids Bench</c:v>
                </c:pt>
                <c:pt idx="21">
                  <c:v>LNG</c:v>
                </c:pt>
                <c:pt idx="22">
                  <c:v>LNG Bench</c:v>
                </c:pt>
                <c:pt idx="23">
                  <c:v>Lumber</c:v>
                </c:pt>
                <c:pt idx="24">
                  <c:v>Cocoa Bench</c:v>
                </c:pt>
                <c:pt idx="25">
                  <c:v>Merchant Portfolio</c:v>
                </c:pt>
                <c:pt idx="26">
                  <c:v>Natural Gas P&amp;L</c:v>
                </c:pt>
                <c:pt idx="27">
                  <c:v>Outage Options</c:v>
                </c:pt>
                <c:pt idx="28">
                  <c:v>Paper</c:v>
                </c:pt>
                <c:pt idx="29">
                  <c:v>Power Canada</c:v>
                </c:pt>
                <c:pt idx="30">
                  <c:v>Power East</c:v>
                </c:pt>
                <c:pt idx="31">
                  <c:v>Power West</c:v>
                </c:pt>
                <c:pt idx="32">
                  <c:v>Power Bench</c:v>
                </c:pt>
                <c:pt idx="33">
                  <c:v>S-Cone Power Bench</c:v>
                </c:pt>
                <c:pt idx="34">
                  <c:v>S-Cone Bench</c:v>
                </c:pt>
                <c:pt idx="35">
                  <c:v>Soft Commodities</c:v>
                </c:pt>
                <c:pt idx="36">
                  <c:v>Steel</c:v>
                </c:pt>
                <c:pt idx="37">
                  <c:v>Synfuel</c:v>
                </c:pt>
                <c:pt idx="38">
                  <c:v>Weather</c:v>
                </c:pt>
                <c:pt idx="39">
                  <c:v>U.K. Summary</c:v>
                </c:pt>
              </c:strCache>
            </c:strRef>
          </c:cat>
          <c:val>
            <c:numRef>
              <c:f>[1]Pivot2!$B$1:$B$40</c:f>
              <c:numCache>
                <c:formatCode>General</c:formatCode>
                <c:ptCount val="40"/>
                <c:pt idx="0">
                  <c:v>0</c:v>
                </c:pt>
                <c:pt idx="1">
                  <c:v>0</c:v>
                </c:pt>
                <c:pt idx="2">
                  <c:v>0</c:v>
                </c:pt>
                <c:pt idx="3">
                  <c:v>2</c:v>
                </c:pt>
                <c:pt idx="4">
                  <c:v>0</c:v>
                </c:pt>
                <c:pt idx="5">
                  <c:v>1</c:v>
                </c:pt>
                <c:pt idx="6">
                  <c:v>3</c:v>
                </c:pt>
                <c:pt idx="7">
                  <c:v>1</c:v>
                </c:pt>
                <c:pt idx="8">
                  <c:v>2</c:v>
                </c:pt>
                <c:pt idx="9">
                  <c:v>0</c:v>
                </c:pt>
                <c:pt idx="10">
                  <c:v>2</c:v>
                </c:pt>
                <c:pt idx="11">
                  <c:v>8</c:v>
                </c:pt>
                <c:pt idx="12">
                  <c:v>5</c:v>
                </c:pt>
                <c:pt idx="13">
                  <c:v>7</c:v>
                </c:pt>
                <c:pt idx="14">
                  <c:v>0</c:v>
                </c:pt>
                <c:pt idx="15">
                  <c:v>2</c:v>
                </c:pt>
                <c:pt idx="16">
                  <c:v>0</c:v>
                </c:pt>
                <c:pt idx="17">
                  <c:v>4</c:v>
                </c:pt>
                <c:pt idx="18">
                  <c:v>0</c:v>
                </c:pt>
                <c:pt idx="19">
                  <c:v>2</c:v>
                </c:pt>
                <c:pt idx="20">
                  <c:v>1</c:v>
                </c:pt>
                <c:pt idx="21">
                  <c:v>1</c:v>
                </c:pt>
                <c:pt idx="22">
                  <c:v>0</c:v>
                </c:pt>
                <c:pt idx="23">
                  <c:v>0</c:v>
                </c:pt>
                <c:pt idx="24">
                  <c:v>0</c:v>
                </c:pt>
                <c:pt idx="25">
                  <c:v>0</c:v>
                </c:pt>
                <c:pt idx="26">
                  <c:v>2</c:v>
                </c:pt>
                <c:pt idx="27">
                  <c:v>0</c:v>
                </c:pt>
                <c:pt idx="28">
                  <c:v>1</c:v>
                </c:pt>
                <c:pt idx="29">
                  <c:v>3</c:v>
                </c:pt>
                <c:pt idx="30">
                  <c:v>8</c:v>
                </c:pt>
                <c:pt idx="31">
                  <c:v>5</c:v>
                </c:pt>
                <c:pt idx="32">
                  <c:v>9</c:v>
                </c:pt>
                <c:pt idx="33">
                  <c:v>0</c:v>
                </c:pt>
                <c:pt idx="34">
                  <c:v>0</c:v>
                </c:pt>
                <c:pt idx="35">
                  <c:v>1</c:v>
                </c:pt>
                <c:pt idx="36">
                  <c:v>0</c:v>
                </c:pt>
                <c:pt idx="37">
                  <c:v>0</c:v>
                </c:pt>
                <c:pt idx="38">
                  <c:v>0</c:v>
                </c:pt>
                <c:pt idx="39">
                  <c:v>9</c:v>
                </c:pt>
              </c:numCache>
            </c:numRef>
          </c:val>
        </c:ser>
        <c:gapWidth val="150"/>
        <c:overlap val="0"/>
        <c:axId val="99493847"/>
        <c:axId val="8745140"/>
      </c:barChart>
      <c:catAx>
        <c:axId val="99493847"/>
        <c:scaling>
          <c:orientation val="minMax"/>
        </c:scaling>
        <c:delete val="0"/>
        <c:axPos val="b"/>
        <c:numFmt formatCode="General" sourceLinked="1"/>
        <c:majorTickMark val="out"/>
        <c:minorTickMark val="none"/>
        <c:tickLblPos val="nextTo"/>
        <c:spPr>
          <a:ln w="0">
            <a:solidFill>
              <a:srgbClr val="000000"/>
            </a:solidFill>
          </a:ln>
        </c:spPr>
        <c:txPr>
          <a:bodyPr rot="-2700000"/>
          <a:lstStyle/>
          <a:p>
            <a:pPr>
              <a:defRPr b="0" sz="800" strike="noStrike" u="none">
                <a:solidFill>
                  <a:srgbClr val="000000"/>
                </a:solidFill>
                <a:uFillTx/>
                <a:latin typeface="Arial"/>
              </a:defRPr>
            </a:pPr>
          </a:p>
        </c:txPr>
        <c:crossAx val="8745140"/>
        <c:crossesAt val="0"/>
        <c:auto val="1"/>
        <c:lblAlgn val="ctr"/>
        <c:lblOffset val="100"/>
        <c:noMultiLvlLbl val="0"/>
      </c:catAx>
      <c:valAx>
        <c:axId val="8745140"/>
        <c:scaling>
          <c:orientation val="minMax"/>
        </c:scaling>
        <c:delete val="0"/>
        <c:axPos val="l"/>
        <c:majorGridlines>
          <c:spPr>
            <a:ln w="12600">
              <a:solidFill>
                <a:srgbClr val="ff0000"/>
              </a:solidFill>
              <a:round/>
            </a:ln>
          </c:spPr>
        </c:majorGridlines>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99493847"/>
        <c:crossesAt val="1"/>
        <c:crossBetween val="midCat"/>
        <c:majorUnit val="1"/>
        <c:minorUnit val="1"/>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00" strike="noStrike" u="none">
                <a:solidFill>
                  <a:srgbClr val="000000"/>
                </a:solidFill>
                <a:uFillTx/>
                <a:latin typeface="Arial"/>
              </a:rPr>
              <a:t>60 Days DPR Completion Times</a:t>
            </a:r>
          </a:p>
        </c:rich>
      </c:tx>
      <c:layout>
        <c:manualLayout>
          <c:xMode val="edge"/>
          <c:yMode val="edge"/>
          <c:x val="0.31139179013845"/>
          <c:y val="0.0416805601867289"/>
        </c:manualLayout>
      </c:layout>
      <c:overlay val="0"/>
      <c:spPr>
        <a:noFill/>
        <a:ln w="0">
          <a:noFill/>
        </a:ln>
      </c:spPr>
    </c:title>
    <c:autoTitleDeleted val="0"/>
    <c:plotArea>
      <c:layout>
        <c:manualLayout>
          <c:xMode val="edge"/>
          <c:yMode val="edge"/>
          <c:x val="0.159400048579062"/>
          <c:y val="0.0991441591641658"/>
          <c:w val="0.778054408549915"/>
          <c:h val="0.829609869956652"/>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[2]Chart!$AB$2:$AB$32</c:f>
              <c:numCache>
                <c:formatCode>General</c:formatCode>
                <c:ptCount val="31"/>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[2]Chart!$AC$2:$AC$32</c:f>
              <c:numCache>
                <c:formatCode>General</c:formatCode>
                <c:ptCount val="31"/>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numCache>
            </c:numRef>
          </c:val>
          <c:smooth val="0"/>
        </c:ser>
        <c:ser>
          <c:idx val="2"/>
          <c:order val="2"/>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[2]Chart!$AB$2:$AB$33</c:f>
              <c:numCache>
                <c:formatCode>General</c:formatCode>
                <c:ptCount val="32"/>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numCache>
            </c:numRef>
          </c:val>
          <c:smooth val="0"/>
        </c:ser>
        <c:ser>
          <c:idx val="3"/>
          <c:order val="3"/>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[2]Chart!$AC$2:$AC$33</c:f>
              <c:numCache>
                <c:formatCode>General</c:formatCode>
                <c:ptCount val="32"/>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numCache>
            </c:numRef>
          </c:val>
          <c:smooth val="0"/>
        </c:ser>
        <c:hiLowLines>
          <c:spPr>
            <a:ln w="0">
              <a:noFill/>
            </a:ln>
          </c:spPr>
        </c:hiLowLines>
        <c:marker val="1"/>
        <c:axId val="49658594"/>
        <c:axId val="49473158"/>
      </c:lineChart>
      <c:catAx>
        <c:axId val="49658594"/>
        <c:scaling>
          <c:orientation val="minMax"/>
          <c:max val="37085"/>
          <c:min val="37020"/>
        </c:scaling>
        <c:delete val="0"/>
        <c:axPos val="b"/>
        <c:numFmt formatCode="General" sourceLinked="1"/>
        <c:majorTickMark val="out"/>
        <c:minorTickMark val="none"/>
        <c:tickLblPos val="nextTo"/>
        <c:spPr>
          <a:ln w="0">
            <a:solidFill>
              <a:srgbClr val="000000"/>
            </a:solidFill>
          </a:ln>
        </c:spPr>
        <c:txPr>
          <a:bodyPr rot="-5400000"/>
          <a:lstStyle/>
          <a:p>
            <a:pPr>
              <a:defRPr b="0" sz="1000" strike="noStrike" u="none">
                <a:solidFill>
                  <a:srgbClr val="000000"/>
                </a:solidFill>
                <a:uFillTx/>
                <a:latin typeface="Times New Roman"/>
              </a:defRPr>
            </a:pPr>
          </a:p>
        </c:txPr>
        <c:crossAx val="49473158"/>
        <c:crossesAt val="0"/>
        <c:auto val="1"/>
        <c:lblAlgn val="ctr"/>
        <c:lblOffset val="100"/>
        <c:noMultiLvlLbl val="0"/>
      </c:catAx>
      <c:valAx>
        <c:axId val="49473158"/>
        <c:scaling>
          <c:orientation val="minMax"/>
          <c:max val="0.8"/>
          <c:min val="0.291666666666667"/>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25" strike="noStrike" u="none">
                <a:solidFill>
                  <a:srgbClr val="000000"/>
                </a:solidFill>
                <a:uFillTx/>
                <a:latin typeface="Arial"/>
              </a:defRPr>
            </a:pPr>
          </a:p>
        </c:txPr>
        <c:crossAx val="49658594"/>
        <c:crossesAt val="37020"/>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1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800" strike="noStrike" u="none">
                <a:solidFill>
                  <a:srgbClr val="000000"/>
                </a:solidFill>
                <a:uFillTx/>
                <a:latin typeface="Arial"/>
              </a:rPr>
              <a:t>60 Day Rolling DPR Completion Times</a:t>
            </a:r>
          </a:p>
        </c:rich>
      </c:tx>
      <c:layout>
        <c:manualLayout>
          <c:xMode val="edge"/>
          <c:yMode val="edge"/>
          <c:x val="0.293872198378636"/>
          <c:y val="0.0437076111529766"/>
        </c:manualLayout>
      </c:layout>
      <c:overlay val="0"/>
      <c:spPr>
        <a:noFill/>
        <a:ln w="0">
          <a:noFill/>
        </a:ln>
      </c:spPr>
    </c:title>
    <c:autoTitleDeleted val="0"/>
    <c:plotArea>
      <c:layout>
        <c:manualLayout>
          <c:xMode val="edge"/>
          <c:yMode val="edge"/>
          <c:x val="0.0850023843586075"/>
          <c:y val="0.0976423726988912"/>
          <c:w val="0.878397711015737"/>
          <c:h val="0.778447626224567"/>
        </c:manualLayout>
      </c:layout>
      <c:lineChart>
        <c:grouping val="standard"/>
        <c:varyColors val="0"/>
        <c:ser>
          <c:idx val="0"/>
          <c:order val="0"/>
          <c:tx>
            <c:strRef>
              <c:f>[3]Chart!$AB$1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[3]Chart!$AA$2:$AA$355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pt idx="64">
                  <c:v>37099</c:v>
                </c:pt>
                <c:pt idx="65">
                  <c:v>37102</c:v>
                </c:pt>
                <c:pt idx="66">
                  <c:v>37103</c:v>
                </c:pt>
                <c:pt idx="68">
                  <c:v>37104</c:v>
                </c:pt>
                <c:pt idx="69">
                  <c:v>37105</c:v>
                </c:pt>
                <c:pt idx="70">
                  <c:v>37106</c:v>
                </c:pt>
                <c:pt idx="71">
                  <c:v>37109</c:v>
                </c:pt>
                <c:pt idx="72">
                  <c:v>37110</c:v>
                </c:pt>
                <c:pt idx="73">
                  <c:v>37111</c:v>
                </c:pt>
              </c:numCache>
            </c:numRef>
          </c:cat>
          <c:val>
            <c:numRef>
              <c:f>[3]Chart!$AB$2:$AB$355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pt idx="46">
                  <c:v>0.319444444444445</c:v>
                </c:pt>
                <c:pt idx="47">
                  <c:v>0.319444444444444</c:v>
                </c:pt>
                <c:pt idx="48">
                  <c:v>0.319444444444444</c:v>
                </c:pt>
                <c:pt idx="49">
                  <c:v>0.317361111111111</c:v>
                </c:pt>
                <c:pt idx="50">
                  <c:v>0.319444444444445</c:v>
                </c:pt>
                <c:pt idx="51">
                  <c:v>0.319444444444445</c:v>
                </c:pt>
                <c:pt idx="52">
                  <c:v>0.319444444444444</c:v>
                </c:pt>
                <c:pt idx="53">
                  <c:v>0.317361111111111</c:v>
                </c:pt>
                <c:pt idx="54">
                  <c:v>0.320138888888889</c:v>
                </c:pt>
                <c:pt idx="55">
                  <c:v>0.321527777777778</c:v>
                </c:pt>
                <c:pt idx="56">
                  <c:v>0.318055555555556</c:v>
                </c:pt>
                <c:pt idx="57">
                  <c:v>0.320138888888889</c:v>
                </c:pt>
                <c:pt idx="58">
                  <c:v>0.320138888888889</c:v>
                </c:pt>
                <c:pt idx="59">
                  <c:v>0.315277777777778</c:v>
                </c:pt>
                <c:pt idx="60">
                  <c:v>0.313888888888889</c:v>
                </c:pt>
                <c:pt idx="61">
                  <c:v>0.318055555555556</c:v>
                </c:pt>
                <c:pt idx="62">
                  <c:v>0.316666666666667</c:v>
                </c:pt>
                <c:pt idx="63">
                  <c:v>0.319444444444445</c:v>
                </c:pt>
                <c:pt idx="64">
                  <c:v>0.319444444444445</c:v>
                </c:pt>
                <c:pt idx="65">
                  <c:v>0.319444444444445</c:v>
                </c:pt>
                <c:pt idx="66">
                  <c:v>0.322916666666667</c:v>
                </c:pt>
                <c:pt idx="68">
                  <c:v>0.31875</c:v>
                </c:pt>
                <c:pt idx="69">
                  <c:v>0.318055555555556</c:v>
                </c:pt>
                <c:pt idx="70">
                  <c:v>0.320138888888889</c:v>
                </c:pt>
                <c:pt idx="71">
                  <c:v>0.319444444444445</c:v>
                </c:pt>
                <c:pt idx="72">
                  <c:v>0.313888888888889</c:v>
                </c:pt>
                <c:pt idx="73">
                  <c:v>0.315277777777778</c:v>
                </c:pt>
              </c:numCache>
            </c:numRef>
          </c:val>
          <c:smooth val="0"/>
        </c:ser>
        <c:ser>
          <c:idx val="1"/>
          <c:order val="1"/>
          <c:tx>
            <c:strRef>
              <c:f>[3]Chart!$AC$1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[3]Chart!$AA$2:$AA$355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pt idx="64">
                  <c:v>37099</c:v>
                </c:pt>
                <c:pt idx="65">
                  <c:v>37102</c:v>
                </c:pt>
                <c:pt idx="66">
                  <c:v>37103</c:v>
                </c:pt>
                <c:pt idx="68">
                  <c:v>37104</c:v>
                </c:pt>
                <c:pt idx="69">
                  <c:v>37105</c:v>
                </c:pt>
                <c:pt idx="70">
                  <c:v>37106</c:v>
                </c:pt>
                <c:pt idx="71">
                  <c:v>37109</c:v>
                </c:pt>
                <c:pt idx="72">
                  <c:v>37110</c:v>
                </c:pt>
                <c:pt idx="73">
                  <c:v>37111</c:v>
                </c:pt>
              </c:numCache>
            </c:numRef>
          </c:cat>
          <c:val>
            <c:numRef>
              <c:f>[3]Chart!$AC$2:$AC$355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pt idx="46">
                  <c:v>0.875</c:v>
                </c:pt>
                <c:pt idx="47">
                  <c:v>0.875</c:v>
                </c:pt>
                <c:pt idx="48">
                  <c:v>0.875</c:v>
                </c:pt>
                <c:pt idx="49">
                  <c:v>0.78125</c:v>
                </c:pt>
                <c:pt idx="50">
                  <c:v>0.723611111111111</c:v>
                </c:pt>
                <c:pt idx="51">
                  <c:v>0.661111111111111</c:v>
                </c:pt>
                <c:pt idx="52">
                  <c:v>0.69375</c:v>
                </c:pt>
                <c:pt idx="53">
                  <c:v>0.635416666666667</c:v>
                </c:pt>
                <c:pt idx="54">
                  <c:v>0.695138888888889</c:v>
                </c:pt>
                <c:pt idx="55">
                  <c:v>0.695833333333333</c:v>
                </c:pt>
                <c:pt idx="56">
                  <c:v>0.688888888888889</c:v>
                </c:pt>
                <c:pt idx="57">
                  <c:v>0.608333333333333</c:v>
                </c:pt>
                <c:pt idx="58">
                  <c:v>0.688888888888889</c:v>
                </c:pt>
                <c:pt idx="59">
                  <c:v>0.709722222222222</c:v>
                </c:pt>
                <c:pt idx="60">
                  <c:v>0.688888888888889</c:v>
                </c:pt>
                <c:pt idx="61">
                  <c:v>0.654166666666667</c:v>
                </c:pt>
                <c:pt idx="62">
                  <c:v>0.720138888888889</c:v>
                </c:pt>
                <c:pt idx="63">
                  <c:v>0.854861111111111</c:v>
                </c:pt>
                <c:pt idx="65">
                  <c:v>0.779861111111111</c:v>
                </c:pt>
                <c:pt idx="69">
                  <c:v>0.717361111111111</c:v>
                </c:pt>
                <c:pt idx="70">
                  <c:v>0.788194444444445</c:v>
                </c:pt>
                <c:pt idx="71">
                  <c:v>0.78125</c:v>
                </c:pt>
                <c:pt idx="72">
                  <c:v>0.6</c:v>
                </c:pt>
                <c:pt idx="73">
                  <c:v>0.708333333333333</c:v>
                </c:pt>
              </c:numCache>
            </c:numRef>
          </c:val>
          <c:smooth val="0"/>
        </c:ser>
        <c:hiLowLines>
          <c:spPr>
            <a:ln w="0">
              <a:noFill/>
            </a:ln>
          </c:spPr>
        </c:hiLowLines>
        <c:marker val="1"/>
        <c:axId val="14989810"/>
        <c:axId val="56816203"/>
      </c:lineChart>
      <c:dateAx>
        <c:axId val="14989810"/>
        <c:scaling>
          <c:orientation val="minMax"/>
          <c:max val="37106"/>
          <c:min val="37032"/>
        </c:scaling>
        <c:delete val="0"/>
        <c:axPos val="b"/>
        <c:title>
          <c:tx>
            <c:rich>
              <a:bodyPr rot="0"/>
              <a:lstStyle/>
              <a:p>
                <a:pPr>
                  <a:defRPr b="0" sz="1300" strike="noStrike" u="none">
                    <a:uFillTx/>
                    <a:latin typeface="Arial"/>
                  </a:defRPr>
                </a:pPr>
                <a:r>
                  <a:rPr b="1" sz="95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950" strike="noStrike" u="none">
                <a:solidFill>
                  <a:srgbClr val="000000"/>
                </a:solidFill>
                <a:uFillTx/>
                <a:latin typeface="Times New Roman"/>
              </a:defRPr>
            </a:pPr>
          </a:p>
        </c:txPr>
        <c:crossAx val="56816203"/>
        <c:crossesAt val="0"/>
        <c:auto val="1"/>
        <c:lblOffset val="100"/>
        <c:majorUnit val="7"/>
        <c:majorTimeUnit val="days"/>
        <c:noMultiLvlLbl val="0"/>
      </c:dateAx>
      <c:valAx>
        <c:axId val="56816203"/>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950" strike="noStrike" u="none">
                    <a:solidFill>
                      <a:srgbClr val="000000"/>
                    </a:solidFill>
                    <a:uFillTx/>
                    <a:latin typeface="Arial"/>
                  </a:rPr>
                  <a:t>Completion Times</a:t>
                </a:r>
              </a:p>
            </c:rich>
          </c:tx>
          <c:layout>
            <c:manualLayout>
              <c:xMode val="edge"/>
              <c:yMode val="edge"/>
              <c:x val="0.0314735336194564"/>
              <c:y val="-0.0957045968349661"/>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950" strike="noStrike" u="none">
                <a:solidFill>
                  <a:srgbClr val="000000"/>
                </a:solidFill>
                <a:uFillTx/>
                <a:latin typeface="Arial"/>
              </a:defRPr>
            </a:pPr>
          </a:p>
        </c:txPr>
        <c:crossAx val="14989810"/>
        <c:crossesAt val="37032"/>
        <c:crossBetween val="midCat"/>
        <c:majorUnit val="0.04"/>
        <c:minorUnit val="0.04"/>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1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303561448966113"/>
          <c:y val="0.0371965075947853"/>
        </c:manualLayout>
      </c:layout>
      <c:overlay val="0"/>
      <c:spPr>
        <a:noFill/>
        <a:ln w="0">
          <a:noFill/>
        </a:ln>
      </c:spPr>
    </c:title>
    <c:autoTitleDeleted val="0"/>
    <c:plotArea>
      <c:layout>
        <c:manualLayout>
          <c:xMode val="edge"/>
          <c:yMode val="edge"/>
          <c:x val="0.0347253975511863"/>
          <c:y val="0.138739385241"/>
          <c:w val="0.823832749072804"/>
          <c:h val="0.735797153450544"/>
        </c:manualLayout>
      </c:layout>
      <c:barChart>
        <c:barDir val="col"/>
        <c:grouping val="stacked"/>
        <c:varyColors val="0"/>
        <c:ser>
          <c:idx val="0"/>
          <c:order val="0"/>
          <c:tx>
            <c:strRef>
              <c:f>'Graph Data July23'!$A$2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July23'!$G$2:$V$2</c:f>
              <c:numCache>
                <c:formatCode>General</c:formatCode>
                <c:ptCount val="16"/>
                <c:pt idx="1">
                  <c:v>2</c:v>
                </c:pt>
                <c:pt idx="3">
                  <c:v>1</c:v>
                </c:pt>
                <c:pt idx="9">
                  <c:v>1</c:v>
                </c:pt>
              </c:numCache>
            </c:numRef>
          </c:val>
        </c:ser>
        <c:ser>
          <c:idx val="1"/>
          <c:order val="1"/>
          <c:tx>
            <c:strRef>
              <c:f>'Graph Data July23'!$A$3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July23'!$G$3:$V$3</c:f>
              <c:numCache>
                <c:formatCode>General</c:formatCode>
                <c:ptCount val="16"/>
                <c:pt idx="7">
                  <c:v>1</c:v>
                </c:pt>
                <c:pt idx="9">
                  <c:v>1</c:v>
                </c:pt>
                <c:pt idx="11">
                  <c:v>2</c:v>
                </c:pt>
                <c:pt idx="13">
                  <c:v>1</c:v>
                </c:pt>
              </c:numCache>
            </c:numRef>
          </c:val>
        </c:ser>
        <c:ser>
          <c:idx val="2"/>
          <c:order val="2"/>
          <c:tx>
            <c:strRef>
              <c:f>'Graph Data July23'!$A$4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July23'!$G$4:$V$4</c:f>
              <c:numCache>
                <c:formatCode>General</c:formatCode>
                <c:ptCount val="16"/>
                <c:pt idx="0">
                  <c:v>30</c:v>
                </c:pt>
                <c:pt idx="1">
                  <c:v>6</c:v>
                </c:pt>
                <c:pt idx="2">
                  <c:v>10</c:v>
                </c:pt>
                <c:pt idx="3">
                  <c:v>19</c:v>
                </c:pt>
                <c:pt idx="4">
                  <c:v>13</c:v>
                </c:pt>
                <c:pt idx="5">
                  <c:v>7</c:v>
                </c:pt>
                <c:pt idx="6">
                  <c:v>2</c:v>
                </c:pt>
                <c:pt idx="7">
                  <c:v>8</c:v>
                </c:pt>
                <c:pt idx="8">
                  <c:v>5</c:v>
                </c:pt>
                <c:pt idx="9">
                  <c:v>6</c:v>
                </c:pt>
                <c:pt idx="10">
                  <c:v>6</c:v>
                </c:pt>
                <c:pt idx="11">
                  <c:v>9</c:v>
                </c:pt>
                <c:pt idx="12">
                  <c:v>5</c:v>
                </c:pt>
              </c:numCache>
            </c:numRef>
          </c:val>
        </c:ser>
        <c:ser>
          <c:idx val="3"/>
          <c:order val="3"/>
          <c:tx>
            <c:strRef>
              <c:f>'Graph Data July23'!$A$5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July23'!$G$5:$V$5</c:f>
              <c:numCache>
                <c:formatCode>General</c:formatCode>
                <c:ptCount val="16"/>
                <c:pt idx="0">
                  <c:v>5</c:v>
                </c:pt>
                <c:pt idx="1">
                  <c:v>3</c:v>
                </c:pt>
                <c:pt idx="2">
                  <c:v>3</c:v>
                </c:pt>
                <c:pt idx="3">
                  <c:v>2</c:v>
                </c:pt>
                <c:pt idx="4">
                  <c:v>6</c:v>
                </c:pt>
                <c:pt idx="5">
                  <c:v>5</c:v>
                </c:pt>
                <c:pt idx="6">
                  <c:v>6</c:v>
                </c:pt>
                <c:pt idx="7">
                  <c:v>4</c:v>
                </c:pt>
                <c:pt idx="8">
                  <c:v>5</c:v>
                </c:pt>
                <c:pt idx="9">
                  <c:v>2</c:v>
                </c:pt>
                <c:pt idx="10">
                  <c:v>4</c:v>
                </c:pt>
                <c:pt idx="11">
                  <c:v>3</c:v>
                </c:pt>
                <c:pt idx="12">
                  <c:v>1</c:v>
                </c:pt>
                <c:pt idx="13">
                  <c:v>12</c:v>
                </c:pt>
                <c:pt idx="14">
                  <c:v>9</c:v>
                </c:pt>
                <c:pt idx="15">
                  <c:v>9</c:v>
                </c:pt>
              </c:numCache>
            </c:numRef>
          </c:val>
        </c:ser>
        <c:ser>
          <c:idx val="4"/>
          <c:order val="4"/>
          <c:tx>
            <c:strRef>
              <c:f>'Graph Data July23'!$A$6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July23'!$G$6:$V$6</c:f>
              <c:numCache>
                <c:formatCode>General</c:formatCode>
                <c:ptCount val="16"/>
                <c:pt idx="0">
                  <c:v>2</c:v>
                </c:pt>
                <c:pt idx="1">
                  <c:v>4</c:v>
                </c:pt>
                <c:pt idx="2">
                  <c:v>1</c:v>
                </c:pt>
                <c:pt idx="3">
                  <c:v>3</c:v>
                </c:pt>
                <c:pt idx="6">
                  <c:v>1</c:v>
                </c:pt>
                <c:pt idx="8">
                  <c:v>1</c:v>
                </c:pt>
                <c:pt idx="9">
                  <c:v>3</c:v>
                </c:pt>
                <c:pt idx="13">
                  <c:v>5</c:v>
                </c:pt>
                <c:pt idx="14">
                  <c:v>5</c:v>
                </c:pt>
                <c:pt idx="15">
                  <c:v>5</c:v>
                </c:pt>
              </c:numCache>
            </c:numRef>
          </c:val>
        </c:ser>
        <c:ser>
          <c:idx val="5"/>
          <c:order val="5"/>
          <c:tx>
            <c:strRef>
              <c:f>'Graph Data July23'!$A$7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July23'!$G$7:$V$7</c:f>
              <c:numCache>
                <c:formatCode>General</c:formatCode>
                <c:ptCount val="16"/>
                <c:pt idx="0">
                  <c:v>3</c:v>
                </c:pt>
                <c:pt idx="6">
                  <c:v>1</c:v>
                </c:pt>
                <c:pt idx="7">
                  <c:v>1</c:v>
                </c:pt>
                <c:pt idx="8">
                  <c:v>3</c:v>
                </c:pt>
                <c:pt idx="10">
                  <c:v>1</c:v>
                </c:pt>
                <c:pt idx="11">
                  <c:v>5</c:v>
                </c:pt>
                <c:pt idx="12">
                  <c:v>1</c:v>
                </c:pt>
                <c:pt idx="13">
                  <c:v>3</c:v>
                </c:pt>
              </c:numCache>
            </c:numRef>
          </c:val>
        </c:ser>
        <c:ser>
          <c:idx val="6"/>
          <c:order val="6"/>
          <c:tx>
            <c:strRef>
              <c:f>'Graph Data July23'!$A$8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July23'!$G$8:$V$8</c:f>
              <c:numCache>
                <c:formatCode>General</c:formatCode>
                <c:ptCount val="16"/>
                <c:pt idx="0">
                  <c:v>4</c:v>
                </c:pt>
                <c:pt idx="1">
                  <c:v>1</c:v>
                </c:pt>
                <c:pt idx="2">
                  <c:v>5</c:v>
                </c:pt>
                <c:pt idx="3">
                  <c:v>1</c:v>
                </c:pt>
                <c:pt idx="4">
                  <c:v>2</c:v>
                </c:pt>
                <c:pt idx="5">
                  <c:v>1</c:v>
                </c:pt>
                <c:pt idx="7">
                  <c:v>3</c:v>
                </c:pt>
                <c:pt idx="9">
                  <c:v>3</c:v>
                </c:pt>
                <c:pt idx="10">
                  <c:v>1</c:v>
                </c:pt>
                <c:pt idx="13">
                  <c:v>2</c:v>
                </c:pt>
                <c:pt idx="15">
                  <c:v>2</c:v>
                </c:pt>
              </c:numCache>
            </c:numRef>
          </c:val>
        </c:ser>
        <c:ser>
          <c:idx val="7"/>
          <c:order val="7"/>
          <c:tx>
            <c:strRef>
              <c:f>'Graph Data July23'!$A$9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July23'!$G$9:$V$9</c:f>
              <c:numCache>
                <c:formatCode>General</c:formatCode>
                <c:ptCount val="16"/>
                <c:pt idx="4">
                  <c:v>1</c:v>
                </c:pt>
                <c:pt idx="6">
                  <c:v>1</c:v>
                </c:pt>
                <c:pt idx="8">
                  <c:v>2</c:v>
                </c:pt>
                <c:pt idx="10">
                  <c:v>4</c:v>
                </c:pt>
                <c:pt idx="11">
                  <c:v>7</c:v>
                </c:pt>
                <c:pt idx="15">
                  <c:v>2</c:v>
                </c:pt>
              </c:numCache>
            </c:numRef>
          </c:val>
        </c:ser>
        <c:ser>
          <c:idx val="8"/>
          <c:order val="8"/>
          <c:tx>
            <c:strRef>
              <c:f>'Graph Data July23'!$A$10</c:f>
              <c:strCache>
                <c:ptCount val="1"/>
                <c:pt idx="0">
                  <c:v>Not identified</c:v>
                </c:pt>
              </c:strCache>
            </c:strRef>
          </c:tx>
          <c:spPr>
            <a:solidFill>
              <a:srgbClr val="000080"/>
            </a:solidFill>
            <a:ln w="12600">
              <a:solidFill>
                <a:srgbClr val="000000"/>
              </a:solidFill>
              <a:round/>
            </a:ln>
          </c:spPr>
          <c:invertIfNegative val="0"/>
          <c:dLbls>
            <c:txPr>
              <a:bodyPr wrap="none"/>
              <a:lstStyle/>
              <a:p>
                <a:pPr>
                  <a:defRPr b="0" sz="1150" strike="noStrike" u="none">
                    <a:solidFill>
                      <a:srgbClr val="00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July23'!$G$10:$V$10</c:f>
              <c:numCache>
                <c:formatCode>General</c:formatCode>
                <c:ptCount val="16"/>
                <c:pt idx="12">
                  <c:v>1</c:v>
                </c:pt>
                <c:pt idx="14">
                  <c:v>1</c:v>
                </c:pt>
                <c:pt idx="15">
                  <c:v>1</c:v>
                </c:pt>
              </c:numCache>
            </c:numRef>
          </c:val>
        </c:ser>
        <c:gapWidth val="110"/>
        <c:overlap val="100"/>
        <c:axId val="87725431"/>
        <c:axId val="2520577"/>
      </c:barChart>
      <c:catAx>
        <c:axId val="87725431"/>
        <c:scaling>
          <c:orientation val="minMax"/>
        </c:scaling>
        <c:delete val="0"/>
        <c:axPos val="b"/>
        <c:numFmt formatCode="[$-409]m/d/yyyy" sourceLinked="0"/>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2520577"/>
        <c:crossesAt val="0"/>
        <c:auto val="1"/>
        <c:lblAlgn val="ctr"/>
        <c:lblOffset val="100"/>
        <c:noMultiLvlLbl val="0"/>
      </c:catAx>
      <c:valAx>
        <c:axId val="2520577"/>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87725431"/>
        <c:crossesAt val="1"/>
        <c:crossBetween val="midCat"/>
      </c:valAx>
      <c:spPr>
        <a:solidFill>
          <a:srgbClr val="ffffff"/>
        </a:solidFill>
        <a:ln w="12600">
          <a:solidFill>
            <a:srgbClr val="c0c0c0"/>
          </a:solidFill>
          <a:round/>
        </a:ln>
      </c:spPr>
    </c:plotArea>
    <c:legend>
      <c:legendPos val="r"/>
      <c:layout>
        <c:manualLayout>
          <c:xMode val="edge"/>
          <c:yMode val="edge"/>
          <c:x val="0.860615759792715"/>
          <c:y val="0.0343260375553164"/>
          <c:w val="0.116496469034192"/>
          <c:h val="0.881832316708528"/>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1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297463632972771"/>
          <c:y val="0.144159619450317"/>
          <c:w val="0.908756061171205"/>
          <c:h val="0.69727801268499"/>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2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July23'!$G$12:$V$12</c:f>
              <c:multiLvlStrCache>
                <c:ptCount val="1"/>
                <c:lvl>
                  <c:pt idx="0">
                    <c:v>7/23/2001</c:v>
                  </c:pt>
                </c:lvl>
                <c:lvl>
                  <c:pt idx="0">
                    <c:v>7/16/2001</c:v>
                  </c:pt>
                </c:lvl>
                <c:lvl>
                  <c:pt idx="0">
                    <c:v>7/9/2001</c:v>
                  </c:pt>
                </c:lvl>
                <c:lvl>
                  <c:pt idx="0">
                    <c:v>7/2/2001</c:v>
                  </c:pt>
                </c:lvl>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July23'!$G$11:$V$11</c:f>
              <c:numCache>
                <c:formatCode>General</c:formatCode>
                <c:ptCount val="16"/>
                <c:pt idx="0">
                  <c:v>44</c:v>
                </c:pt>
                <c:pt idx="1">
                  <c:v>16</c:v>
                </c:pt>
                <c:pt idx="2">
                  <c:v>19</c:v>
                </c:pt>
                <c:pt idx="3">
                  <c:v>26</c:v>
                </c:pt>
                <c:pt idx="4">
                  <c:v>22</c:v>
                </c:pt>
                <c:pt idx="5">
                  <c:v>13</c:v>
                </c:pt>
                <c:pt idx="6">
                  <c:v>11</c:v>
                </c:pt>
                <c:pt idx="7">
                  <c:v>17</c:v>
                </c:pt>
                <c:pt idx="8">
                  <c:v>16</c:v>
                </c:pt>
                <c:pt idx="9">
                  <c:v>16</c:v>
                </c:pt>
                <c:pt idx="10">
                  <c:v>16</c:v>
                </c:pt>
                <c:pt idx="11">
                  <c:v>26</c:v>
                </c:pt>
                <c:pt idx="12">
                  <c:v>8</c:v>
                </c:pt>
                <c:pt idx="13">
                  <c:v>23</c:v>
                </c:pt>
                <c:pt idx="14">
                  <c:v>15</c:v>
                </c:pt>
                <c:pt idx="15">
                  <c:v>19</c:v>
                </c:pt>
              </c:numCache>
            </c:numRef>
          </c:val>
          <c:smooth val="0"/>
        </c:ser>
        <c:hiLowLines>
          <c:spPr>
            <a:ln w="0">
              <a:noFill/>
            </a:ln>
          </c:spPr>
        </c:hiLowLines>
        <c:marker val="1"/>
        <c:axId val="3568646"/>
        <c:axId val="78537849"/>
      </c:lineChart>
      <c:catAx>
        <c:axId val="3568646"/>
        <c:scaling>
          <c:orientation val="minMax"/>
        </c:scaling>
        <c:delete val="0"/>
        <c:axPos val="b"/>
        <c:numFmt formatCode="[$-409]m/d/yyyy" sourceLinked="1"/>
        <c:majorTickMark val="out"/>
        <c:minorTickMark val="none"/>
        <c:tickLblPos val="nextTo"/>
        <c:spPr>
          <a:ln w="0">
            <a:solidFill>
              <a:srgbClr val="000000"/>
            </a:solidFill>
          </a:ln>
        </c:spPr>
        <c:txPr>
          <a:bodyPr rot="-2700000"/>
          <a:lstStyle/>
          <a:p>
            <a:pPr>
              <a:defRPr b="0" sz="1025" strike="noStrike" u="none">
                <a:solidFill>
                  <a:srgbClr val="000000"/>
                </a:solidFill>
                <a:uFillTx/>
                <a:latin typeface="Arial"/>
              </a:defRPr>
            </a:pPr>
          </a:p>
        </c:txPr>
        <c:crossAx val="78537849"/>
        <c:crossesAt val="0"/>
        <c:auto val="1"/>
        <c:lblAlgn val="ctr"/>
        <c:lblOffset val="100"/>
        <c:noMultiLvlLbl val="0"/>
      </c:catAx>
      <c:valAx>
        <c:axId val="78537849"/>
        <c:scaling>
          <c:orientation val="minMax"/>
          <c:max val="50"/>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3568646"/>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198713166728833"/>
          <c:y val="0.843155391120507"/>
        </c:manualLayout>
      </c:layout>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1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07/23</a:t>
            </a:r>
          </a:p>
          <a:p>
            <a:pPr>
              <a:defRPr b="0" sz="1300" strike="noStrike" u="none">
                <a:uFillTx/>
                <a:latin typeface="Arial"/>
              </a:defRPr>
            </a:pPr>
          </a:p>
        </c:rich>
      </c:tx>
      <c:overlay val="0"/>
      <c:spPr>
        <a:noFill/>
        <a:ln w="0">
          <a:noFill/>
        </a:ln>
      </c:spPr>
    </c:title>
    <c:autoTitleDeleted val="0"/>
    <c:view3D>
      <c:rotX val="11"/>
      <c:rotY val="30"/>
      <c:rAngAx val="0"/>
      <c:perspective val="30"/>
    </c:view3D>
    <c:floor>
      <c:spPr>
        <a:solidFill>
          <a:srgbClr val="ffffff"/>
        </a:solidFill>
        <a:ln w="0">
          <a:solidFill>
            <a:srgbClr val="000000"/>
          </a:solidFill>
        </a:ln>
      </c:spPr>
    </c:floor>
    <c:sideWall>
      <c:spPr>
        <a:solidFill>
          <a:srgbClr val="ffffff"/>
        </a:solidFill>
        <a:ln w="0">
          <a:solidFill>
            <a:srgbClr val="000000"/>
          </a:solidFill>
        </a:ln>
      </c:spPr>
    </c:sideWall>
    <c:backWall>
      <c:spPr>
        <a:solidFill>
          <a:srgbClr val="ffffff"/>
        </a:solidFill>
        <a:ln w="0">
          <a:solidFill>
            <a:srgbClr val="000000"/>
          </a:solidFill>
        </a:ln>
      </c:spPr>
    </c:backWall>
    <c:plotArea>
      <c:layout>
        <c:manualLayout>
          <c:xMode val="edge"/>
          <c:yMode val="edge"/>
          <c:x val="0.0183561805024416"/>
          <c:y val="0.13519627411843"/>
          <c:w val="0.680061187268342"/>
          <c:h val="0.777511643379907"/>
        </c:manualLayout>
      </c:layout>
      <c:bar3DChart>
        <c:barDir val="col"/>
        <c:grouping val="standard"/>
        <c:varyColors val="0"/>
        <c:ser>
          <c:idx val="0"/>
          <c:order val="0"/>
          <c:tx>
            <c:strRef>
              <c:f>'Graph Data July23'!$C$164</c:f>
              <c:strCache>
                <c:ptCount val="1"/>
                <c:pt idx="0">
                  <c:v># of errors</c:v>
                </c:pt>
              </c:strCache>
            </c:strRef>
          </c:tx>
          <c:spPr>
            <a:solidFill>
              <a:srgbClr val="ffcc99"/>
            </a:solidFill>
            <a:ln w="0">
              <a:solidFill>
                <a:srgbClr val="000000"/>
              </a:solidFill>
            </a:ln>
          </c:spPr>
          <c:invertIfNegative val="0"/>
          <c:dPt>
            <c:idx val="0"/>
            <c:invertIfNegative val="0"/>
            <c:spPr>
              <a:solidFill>
                <a:srgbClr val="ffcc99"/>
              </a:solidFill>
              <a:ln w="0">
                <a:solidFill>
                  <a:srgbClr val="000000"/>
                </a:solidFill>
              </a:ln>
            </c:spPr>
          </c:dPt>
          <c:dPt>
            <c:idx val="1"/>
            <c:invertIfNegative val="0"/>
            <c:spPr>
              <a:solidFill>
                <a:srgbClr val="ffcc99"/>
              </a:solidFill>
              <a:ln w="0">
                <a:solidFill>
                  <a:srgbClr val="000000"/>
                </a:solidFill>
              </a:ln>
            </c:spPr>
          </c:dPt>
          <c:dPt>
            <c:idx val="2"/>
            <c:invertIfNegative val="0"/>
            <c:spPr>
              <a:solidFill>
                <a:srgbClr val="ffcc99"/>
              </a:solidFill>
              <a:ln w="0">
                <a:solidFill>
                  <a:srgbClr val="000000"/>
                </a:solidFill>
              </a:ln>
            </c:spPr>
          </c:dPt>
          <c:dPt>
            <c:idx val="3"/>
            <c:invertIfNegative val="0"/>
            <c:spPr>
              <a:solidFill>
                <a:srgbClr val="ffcc99"/>
              </a:solidFill>
              <a:ln w="0">
                <a:solidFill>
                  <a:srgbClr val="000000"/>
                </a:solidFill>
              </a:ln>
            </c:spPr>
          </c:dPt>
          <c:dPt>
            <c:idx val="4"/>
            <c:invertIfNegative val="0"/>
            <c:spPr>
              <a:solidFill>
                <a:srgbClr val="ffcc99"/>
              </a:solidFill>
              <a:ln w="0">
                <a:solidFill>
                  <a:srgbClr val="000000"/>
                </a:solidFill>
              </a:ln>
            </c:spPr>
          </c:dPt>
          <c:dPt>
            <c:idx val="5"/>
            <c:invertIfNegative val="0"/>
            <c:spPr>
              <a:solidFill>
                <a:srgbClr val="ffcc99"/>
              </a:solidFill>
              <a:ln w="0">
                <a:solidFill>
                  <a:srgbClr val="000000"/>
                </a:solidFill>
              </a:ln>
            </c:spPr>
          </c:dPt>
          <c:dPt>
            <c:idx val="6"/>
            <c:invertIfNegative val="0"/>
            <c:spPr>
              <a:solidFill>
                <a:srgbClr val="ffcc99"/>
              </a:solidFill>
              <a:ln w="0">
                <a:solidFill>
                  <a:srgbClr val="000000"/>
                </a:solidFill>
              </a:ln>
            </c:spPr>
          </c:dPt>
          <c:dPt>
            <c:idx val="7"/>
            <c:invertIfNegative val="0"/>
            <c:spPr>
              <a:solidFill>
                <a:srgbClr val="ffcc99"/>
              </a:solidFill>
              <a:ln w="0">
                <a:solidFill>
                  <a:srgbClr val="000000"/>
                </a:solidFill>
              </a:ln>
            </c:spPr>
          </c:dPt>
          <c:dPt>
            <c:idx val="8"/>
            <c:invertIfNegative val="0"/>
            <c:spPr>
              <a:solidFill>
                <a:srgbClr val="ffcc99"/>
              </a:solidFill>
              <a:ln w="0">
                <a:solidFill>
                  <a:srgbClr val="000000"/>
                </a:solidFill>
              </a:ln>
            </c:spPr>
          </c:dPt>
          <c:dPt>
            <c:idx val="9"/>
            <c:invertIfNegative val="0"/>
            <c:spPr>
              <a:solidFill>
                <a:srgbClr val="ffcc99"/>
              </a:solidFill>
              <a:ln w="0">
                <a:solidFill>
                  <a:srgbClr val="000000"/>
                </a:solidFill>
              </a:ln>
            </c:spPr>
          </c:dPt>
          <c:dLbls>
            <c:dLbl>
              <c:idx val="0"/>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8"/>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9"/>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July23'!$A$165:$A$174</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July23'!$C$165:$C$174</c:f>
              <c:numCache>
                <c:formatCode>General</c:formatCode>
                <c:ptCount val="10"/>
                <c:pt idx="0">
                  <c:v>0</c:v>
                </c:pt>
                <c:pt idx="1">
                  <c:v>9</c:v>
                </c:pt>
                <c:pt idx="2">
                  <c:v>5</c:v>
                </c:pt>
                <c:pt idx="3">
                  <c:v>2</c:v>
                </c:pt>
                <c:pt idx="4">
                  <c:v>1</c:v>
                </c:pt>
                <c:pt idx="5">
                  <c:v>0</c:v>
                </c:pt>
                <c:pt idx="6">
                  <c:v>0</c:v>
                </c:pt>
                <c:pt idx="7">
                  <c:v>0</c:v>
                </c:pt>
                <c:pt idx="8">
                  <c:v>2</c:v>
                </c:pt>
                <c:pt idx="9">
                  <c:v>19</c:v>
                </c:pt>
              </c:numCache>
            </c:numRef>
          </c:val>
        </c:ser>
        <c:ser>
          <c:idx val="1"/>
          <c:order val="1"/>
          <c:tx>
            <c:strRef>
              <c:f>'Graph Data July23'!$D$164</c:f>
              <c:strCache>
                <c:ptCount val="1"/>
                <c:pt idx="0">
                  <c:v># Active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July23'!$A$165:$A$174</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July23'!$D$165:$D$174</c:f>
              <c:numCache>
                <c:formatCode>General</c:formatCode>
                <c:ptCount val="10"/>
                <c:pt idx="0">
                  <c:v>52</c:v>
                </c:pt>
                <c:pt idx="1">
                  <c:v>616</c:v>
                </c:pt>
                <c:pt idx="2">
                  <c:v>32</c:v>
                </c:pt>
                <c:pt idx="3">
                  <c:v>37</c:v>
                </c:pt>
                <c:pt idx="4">
                  <c:v>439</c:v>
                </c:pt>
                <c:pt idx="5">
                  <c:v>147</c:v>
                </c:pt>
                <c:pt idx="6">
                  <c:v>9</c:v>
                </c:pt>
                <c:pt idx="7">
                  <c:v>17</c:v>
                </c:pt>
                <c:pt idx="9">
                  <c:v>1349</c:v>
                </c:pt>
              </c:numCache>
            </c:numRef>
          </c:val>
        </c:ser>
        <c:gapWidth val="150"/>
        <c:shape val="box"/>
        <c:axId val="22178640"/>
        <c:axId val="11052724"/>
        <c:axId val="11224004"/>
      </c:bar3DChart>
      <c:catAx>
        <c:axId val="22178640"/>
        <c:scaling>
          <c:orientation val="minMax"/>
        </c:scaling>
        <c:delete val="0"/>
        <c:axPos val="b"/>
        <c:majorGridlines>
          <c:spPr>
            <a:ln w="0">
              <a:solidFill>
                <a:srgbClr val="000000"/>
              </a:solidFill>
            </a:ln>
          </c:spPr>
        </c:majorGridlines>
        <c:numFmt formatCode="General" sourceLinked="1"/>
        <c:majorTickMark val="out"/>
        <c:minorTickMark val="none"/>
        <c:tickLblPos val="low"/>
        <c:spPr>
          <a:ln w="0">
            <a:solidFill>
              <a:srgbClr val="000000"/>
            </a:solidFill>
          </a:ln>
        </c:spPr>
        <c:txPr>
          <a:bodyPr rot="-5400000"/>
          <a:lstStyle/>
          <a:p>
            <a:pPr>
              <a:defRPr b="0" sz="1025" strike="noStrike" u="none">
                <a:solidFill>
                  <a:srgbClr val="800000"/>
                </a:solidFill>
                <a:uFillTx/>
                <a:latin typeface="Arial"/>
              </a:defRPr>
            </a:pPr>
          </a:p>
        </c:txPr>
        <c:crossAx val="11052724"/>
        <c:crossesAt val="0"/>
        <c:auto val="1"/>
        <c:lblAlgn val="ctr"/>
        <c:lblOffset val="100"/>
        <c:noMultiLvlLbl val="0"/>
      </c:catAx>
      <c:valAx>
        <c:axId val="11052724"/>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1025" strike="noStrike" u="none">
                <a:solidFill>
                  <a:srgbClr val="000000"/>
                </a:solidFill>
                <a:uFillTx/>
                <a:latin typeface="Arial"/>
              </a:defRPr>
            </a:pPr>
          </a:p>
        </c:txPr>
        <c:crossAx val="22178640"/>
        <c:crossBetween val="midCat"/>
      </c:valAx>
      <c:serAx>
        <c:axId val="11224004"/>
        <c:scaling>
          <c:orientation val="minMax"/>
        </c:scaling>
        <c:delete val="0"/>
        <c:axPos val="b"/>
        <c:numFmt formatCode="General" sourceLinked="1"/>
        <c:majorTickMark val="cross"/>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11052724"/>
        <c:crosses val="autoZero"/>
      </c:serAx>
    </c:plotArea>
    <c:legend>
      <c:legendPos val="r"/>
      <c:layout>
        <c:manualLayout>
          <c:xMode val="edge"/>
          <c:yMode val="edge"/>
          <c:x val="0.727598988056716"/>
          <c:y val="0.279041916167665"/>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1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30 Day Rolling Late</a:t>
            </a:r>
          </a:p>
        </c:rich>
      </c:tx>
      <c:overlay val="0"/>
      <c:spPr>
        <a:noFill/>
        <a:ln w="0">
          <a:noFill/>
        </a:ln>
      </c:spPr>
    </c:title>
    <c:autoTitleDeleted val="0"/>
    <c:plotArea>
      <c:layout>
        <c:manualLayout>
          <c:xMode val="edge"/>
          <c:yMode val="edge"/>
          <c:x val="0.0156739811912226"/>
          <c:y val="0.102738225629792"/>
          <c:w val="0.967945604662458"/>
          <c:h val="0.894414019715225"/>
        </c:manualLayout>
      </c:layout>
      <c:barChart>
        <c:barDir val="col"/>
        <c:grouping val="clustered"/>
        <c:varyColors val="0"/>
        <c:ser>
          <c:idx val="0"/>
          <c:order val="0"/>
          <c:tx>
            <c:strRef>
              <c:f>"Prelim"</c:f>
              <c:strCache>
                <c:ptCount val="1"/>
                <c:pt idx="0">
                  <c:v>Prelim</c:v>
                </c:pt>
              </c:strCache>
            </c:strRef>
          </c:tx>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[1]Pivot2!$A$3:$A$39</c:f>
              <c:strCache>
                <c:ptCount val="37"/>
                <c:pt idx="0">
                  <c:v>Brazil Power</c:v>
                </c:pt>
                <c:pt idx="1">
                  <c:v>Broadband</c:v>
                </c:pt>
                <c:pt idx="2">
                  <c:v>Capital Portfolio</c:v>
                </c:pt>
                <c:pt idx="3">
                  <c:v>Coal</c:v>
                </c:pt>
                <c:pt idx="4">
                  <c:v>Coal Bench</c:v>
                </c:pt>
                <c:pt idx="5">
                  <c:v>Convertible Arbitrage</c:v>
                </c:pt>
                <c:pt idx="6">
                  <c:v>Cross Commodity</c:v>
                </c:pt>
                <c:pt idx="7">
                  <c:v>Advertising</c:v>
                </c:pt>
                <c:pt idx="8">
                  <c:v>EES/EWS Gas</c:v>
                </c:pt>
                <c:pt idx="9">
                  <c:v>EES/EWS Power</c:v>
                </c:pt>
                <c:pt idx="10">
                  <c:v>EIM Bench</c:v>
                </c:pt>
                <c:pt idx="11">
                  <c:v>Emerging Bench</c:v>
                </c:pt>
                <c:pt idx="12">
                  <c:v>Emissions</c:v>
                </c:pt>
                <c:pt idx="13">
                  <c:v>Equities</c:v>
                </c:pt>
                <c:pt idx="14">
                  <c:v>Freight Trading</c:v>
                </c:pt>
                <c:pt idx="15">
                  <c:v>Gas Bench</c:v>
                </c:pt>
                <c:pt idx="16">
                  <c:v>Global Products</c:v>
                </c:pt>
                <c:pt idx="17">
                  <c:v>Interest Rate</c:v>
                </c:pt>
                <c:pt idx="18">
                  <c:v>Liquids Bench</c:v>
                </c:pt>
                <c:pt idx="19">
                  <c:v>LNG</c:v>
                </c:pt>
                <c:pt idx="20">
                  <c:v>LNG Bench</c:v>
                </c:pt>
                <c:pt idx="21">
                  <c:v>Lumber</c:v>
                </c:pt>
                <c:pt idx="22">
                  <c:v>Cocoa Bench</c:v>
                </c:pt>
                <c:pt idx="23">
                  <c:v>Merchant Portfolio</c:v>
                </c:pt>
                <c:pt idx="24">
                  <c:v>Natural Gas P&amp;L</c:v>
                </c:pt>
                <c:pt idx="25">
                  <c:v>Outage Options</c:v>
                </c:pt>
                <c:pt idx="26">
                  <c:v>Paper</c:v>
                </c:pt>
                <c:pt idx="27">
                  <c:v>Power Canada</c:v>
                </c:pt>
                <c:pt idx="28">
                  <c:v>Power East</c:v>
                </c:pt>
                <c:pt idx="29">
                  <c:v>Power West</c:v>
                </c:pt>
                <c:pt idx="30">
                  <c:v>Power Bench</c:v>
                </c:pt>
                <c:pt idx="31">
                  <c:v>S-Cone Power Bench</c:v>
                </c:pt>
                <c:pt idx="32">
                  <c:v>S-Cone Bench</c:v>
                </c:pt>
                <c:pt idx="33">
                  <c:v>Soft Commodities</c:v>
                </c:pt>
                <c:pt idx="34">
                  <c:v>Steel</c:v>
                </c:pt>
                <c:pt idx="35">
                  <c:v>Synfuel</c:v>
                </c:pt>
                <c:pt idx="36">
                  <c:v>Weather</c:v>
                </c:pt>
              </c:strCache>
            </c:strRef>
          </c:cat>
          <c:val>
            <c:numRef>
              <c:f>[1]Pivot2!$B$3:$B$39</c:f>
              <c:numCache>
                <c:formatCode>General</c:formatCode>
                <c:ptCount val="37"/>
                <c:pt idx="0">
                  <c:v>0</c:v>
                </c:pt>
                <c:pt idx="1">
                  <c:v>2</c:v>
                </c:pt>
                <c:pt idx="2">
                  <c:v>0</c:v>
                </c:pt>
                <c:pt idx="3">
                  <c:v>1</c:v>
                </c:pt>
                <c:pt idx="4">
                  <c:v>3</c:v>
                </c:pt>
                <c:pt idx="5">
                  <c:v>1</c:v>
                </c:pt>
                <c:pt idx="6">
                  <c:v>2</c:v>
                </c:pt>
                <c:pt idx="7">
                  <c:v>0</c:v>
                </c:pt>
                <c:pt idx="8">
                  <c:v>2</c:v>
                </c:pt>
                <c:pt idx="9">
                  <c:v>8</c:v>
                </c:pt>
                <c:pt idx="10">
                  <c:v>5</c:v>
                </c:pt>
                <c:pt idx="11">
                  <c:v>7</c:v>
                </c:pt>
                <c:pt idx="12">
                  <c:v>0</c:v>
                </c:pt>
                <c:pt idx="13">
                  <c:v>2</c:v>
                </c:pt>
                <c:pt idx="14">
                  <c:v>0</c:v>
                </c:pt>
                <c:pt idx="15">
                  <c:v>4</c:v>
                </c:pt>
                <c:pt idx="16">
                  <c:v>0</c:v>
                </c:pt>
                <c:pt idx="17">
                  <c:v>2</c:v>
                </c:pt>
                <c:pt idx="18">
                  <c:v>1</c:v>
                </c:pt>
                <c:pt idx="19">
                  <c:v>1</c:v>
                </c:pt>
                <c:pt idx="20">
                  <c:v>0</c:v>
                </c:pt>
                <c:pt idx="21">
                  <c:v>0</c:v>
                </c:pt>
                <c:pt idx="22">
                  <c:v>0</c:v>
                </c:pt>
                <c:pt idx="23">
                  <c:v>0</c:v>
                </c:pt>
                <c:pt idx="24">
                  <c:v>2</c:v>
                </c:pt>
                <c:pt idx="25">
                  <c:v>0</c:v>
                </c:pt>
                <c:pt idx="26">
                  <c:v>1</c:v>
                </c:pt>
                <c:pt idx="27">
                  <c:v>3</c:v>
                </c:pt>
                <c:pt idx="28">
                  <c:v>8</c:v>
                </c:pt>
                <c:pt idx="29">
                  <c:v>5</c:v>
                </c:pt>
                <c:pt idx="30">
                  <c:v>9</c:v>
                </c:pt>
                <c:pt idx="31">
                  <c:v>0</c:v>
                </c:pt>
                <c:pt idx="32">
                  <c:v>0</c:v>
                </c:pt>
                <c:pt idx="33">
                  <c:v>1</c:v>
                </c:pt>
                <c:pt idx="34">
                  <c:v>0</c:v>
                </c:pt>
                <c:pt idx="35">
                  <c:v>0</c:v>
                </c:pt>
                <c:pt idx="36">
                  <c:v>0</c:v>
                </c:pt>
              </c:numCache>
            </c:numRef>
          </c:val>
        </c:ser>
        <c:gapWidth val="150"/>
        <c:overlap val="0"/>
        <c:axId val="92986451"/>
        <c:axId val="12675661"/>
      </c:barChart>
      <c:catAx>
        <c:axId val="92986451"/>
        <c:scaling>
          <c:orientation val="minMax"/>
        </c:scaling>
        <c:delete val="0"/>
        <c:axPos val="b"/>
        <c:numFmt formatCode="General" sourceLinked="1"/>
        <c:majorTickMark val="out"/>
        <c:minorTickMark val="none"/>
        <c:tickLblPos val="nextTo"/>
        <c:spPr>
          <a:ln w="0">
            <a:solidFill>
              <a:srgbClr val="000000"/>
            </a:solidFill>
          </a:ln>
        </c:spPr>
        <c:txPr>
          <a:bodyPr rot="-2700000"/>
          <a:lstStyle/>
          <a:p>
            <a:pPr>
              <a:defRPr b="0" sz="800" strike="noStrike" u="none">
                <a:solidFill>
                  <a:srgbClr val="000000"/>
                </a:solidFill>
                <a:uFillTx/>
                <a:latin typeface="Arial"/>
              </a:defRPr>
            </a:pPr>
          </a:p>
        </c:txPr>
        <c:crossAx val="12675661"/>
        <c:crossesAt val="0"/>
        <c:auto val="1"/>
        <c:lblAlgn val="ctr"/>
        <c:lblOffset val="100"/>
        <c:noMultiLvlLbl val="0"/>
      </c:catAx>
      <c:valAx>
        <c:axId val="12675661"/>
        <c:scaling>
          <c:orientation val="minMax"/>
        </c:scaling>
        <c:delete val="0"/>
        <c:axPos val="l"/>
        <c:majorGridlines>
          <c:spPr>
            <a:ln w="12600">
              <a:solidFill>
                <a:srgbClr val="ff0000"/>
              </a:solidFill>
              <a:round/>
            </a:ln>
          </c:spPr>
        </c:majorGridlines>
        <c:minorGridlines>
          <c:spPr>
            <a:ln w="0">
              <a:solidFill>
                <a:srgbClr val="000000"/>
              </a:solidFill>
            </a:ln>
          </c:spPr>
        </c:minorGridlines>
        <c:numFmt formatCode="General" sourceLinked="1"/>
        <c:majorTickMark val="out"/>
        <c:minorTickMark val="none"/>
        <c:tickLblPos val="nextTo"/>
        <c:spPr>
          <a:ln w="0">
            <a:solidFill>
              <a:srgbClr val="000000"/>
            </a:solidFill>
          </a:ln>
        </c:spPr>
        <c:txPr>
          <a:bodyPr/>
          <a:lstStyle/>
          <a:p>
            <a:pPr>
              <a:defRPr b="0" sz="900" strike="noStrike" u="none">
                <a:solidFill>
                  <a:srgbClr val="000000"/>
                </a:solidFill>
                <a:uFillTx/>
                <a:latin typeface="Arial"/>
              </a:defRPr>
            </a:pPr>
          </a:p>
        </c:txPr>
        <c:crossAx val="92986451"/>
        <c:crossesAt val="1"/>
        <c:crossBetween val="midCat"/>
        <c:majorUnit val="1"/>
        <c:minorUnit val="1"/>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1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00" strike="noStrike" u="none">
                <a:solidFill>
                  <a:srgbClr val="000000"/>
                </a:solidFill>
                <a:uFillTx/>
                <a:latin typeface="Arial"/>
              </a:rPr>
              <a:t>60 Days DPR Completion Times</a:t>
            </a:r>
          </a:p>
        </c:rich>
      </c:tx>
      <c:layout>
        <c:manualLayout>
          <c:xMode val="edge"/>
          <c:yMode val="edge"/>
          <c:x val="0.31139179013845"/>
          <c:y val="0.0416805601867289"/>
        </c:manualLayout>
      </c:layout>
      <c:overlay val="0"/>
      <c:spPr>
        <a:noFill/>
        <a:ln w="0">
          <a:noFill/>
        </a:ln>
      </c:spPr>
    </c:title>
    <c:autoTitleDeleted val="0"/>
    <c:plotArea>
      <c:layout>
        <c:manualLayout>
          <c:xMode val="edge"/>
          <c:yMode val="edge"/>
          <c:x val="0.159642943891183"/>
          <c:y val="0.0991441591641658"/>
          <c:w val="0.778054408549915"/>
          <c:h val="0.829832166277648"/>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[2]Chart!$AB$2:$AB$32</c:f>
              <c:numCache>
                <c:formatCode>General</c:formatCode>
                <c:ptCount val="31"/>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[2]Chart!$AC$2:$AC$32</c:f>
              <c:numCache>
                <c:formatCode>General</c:formatCode>
                <c:ptCount val="31"/>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numCache>
            </c:numRef>
          </c:val>
          <c:smooth val="0"/>
        </c:ser>
        <c:ser>
          <c:idx val="2"/>
          <c:order val="2"/>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[2]Chart!$AB$2:$AB$33</c:f>
              <c:numCache>
                <c:formatCode>General</c:formatCode>
                <c:ptCount val="32"/>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numCache>
            </c:numRef>
          </c:val>
          <c:smooth val="0"/>
        </c:ser>
        <c:ser>
          <c:idx val="3"/>
          <c:order val="3"/>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[2]Chart!$AC$2:$AC$33</c:f>
              <c:numCache>
                <c:formatCode>General</c:formatCode>
                <c:ptCount val="32"/>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numCache>
            </c:numRef>
          </c:val>
          <c:smooth val="0"/>
        </c:ser>
        <c:hiLowLines>
          <c:spPr>
            <a:ln w="0">
              <a:noFill/>
            </a:ln>
          </c:spPr>
        </c:hiLowLines>
        <c:marker val="1"/>
        <c:axId val="90389029"/>
        <c:axId val="21410821"/>
      </c:lineChart>
      <c:catAx>
        <c:axId val="90389029"/>
        <c:scaling>
          <c:orientation val="minMax"/>
          <c:max val="37085"/>
          <c:min val="37020"/>
        </c:scaling>
        <c:delete val="0"/>
        <c:axPos val="b"/>
        <c:title>
          <c:tx>
            <c:rich>
              <a:bodyPr rot="0"/>
              <a:lstStyle/>
              <a:p>
                <a:pPr>
                  <a:defRPr b="0" sz="1300" strike="noStrike" u="none">
                    <a:uFillTx/>
                    <a:latin typeface="Arial"/>
                  </a:defRPr>
                </a:pPr>
                <a:r>
                  <a:rPr b="1" sz="1025"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1000" strike="noStrike" u="none">
                <a:solidFill>
                  <a:srgbClr val="000000"/>
                </a:solidFill>
                <a:uFillTx/>
                <a:latin typeface="Times New Roman"/>
              </a:defRPr>
            </a:pPr>
          </a:p>
        </c:txPr>
        <c:crossAx val="21410821"/>
        <c:crossesAt val="0"/>
        <c:auto val="1"/>
        <c:lblAlgn val="ctr"/>
        <c:lblOffset val="100"/>
        <c:noMultiLvlLbl val="0"/>
      </c:catAx>
      <c:valAx>
        <c:axId val="21410821"/>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00" strike="noStrike" u="none">
                    <a:solidFill>
                      <a:srgbClr val="000000"/>
                    </a:solidFill>
                    <a:uFillTx/>
                    <a:latin typeface="Arial"/>
                  </a:rPr>
                  <a:t>Completion Times</a:t>
                </a:r>
              </a:p>
            </c:rich>
          </c:tx>
          <c:layout>
            <c:manualLayout>
              <c:xMode val="edge"/>
              <c:yMode val="edge"/>
              <c:x val="0.0318800097158125"/>
              <c:y val="-0.16972324108036"/>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825" strike="noStrike" u="none">
                <a:solidFill>
                  <a:srgbClr val="000000"/>
                </a:solidFill>
                <a:uFillTx/>
                <a:latin typeface="Arial"/>
              </a:defRPr>
            </a:pPr>
          </a:p>
        </c:txPr>
        <c:crossAx val="90389029"/>
        <c:crossesAt val="37020"/>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1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60 Day DPR Completion Times</a:t>
            </a:r>
          </a:p>
        </c:rich>
      </c:tx>
      <c:layout>
        <c:manualLayout>
          <c:xMode val="edge"/>
          <c:yMode val="edge"/>
          <c:x val="0.328803051979018"/>
          <c:y val="0.0438152653676391"/>
        </c:manualLayout>
      </c:layout>
      <c:overlay val="0"/>
      <c:spPr>
        <a:noFill/>
        <a:ln w="0">
          <a:noFill/>
        </a:ln>
      </c:spPr>
    </c:title>
    <c:autoTitleDeleted val="0"/>
    <c:plotArea>
      <c:layout>
        <c:manualLayout>
          <c:xMode val="edge"/>
          <c:yMode val="edge"/>
          <c:x val="0.0859561278016214"/>
          <c:y val="0.153191947464743"/>
          <c:w val="0.775035765379113"/>
          <c:h val="0.72655829475724"/>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[2]Chart!$AA$2:$AA$344</c:f>
              <c:numCache>
                <c:formatCode>General</c:formatCode>
                <c:ptCount val="343"/>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[2]Chart!$AB$2:$AB$344</c:f>
              <c:numCache>
                <c:formatCode>General</c:formatCode>
                <c:ptCount val="343"/>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pt idx="46">
                  <c:v>0.319444444444445</c:v>
                </c:pt>
                <c:pt idx="47">
                  <c:v>0.319444444444444</c:v>
                </c:pt>
                <c:pt idx="48">
                  <c:v>0.319444444444444</c:v>
                </c:pt>
                <c:pt idx="49">
                  <c:v>0.317361111111111</c:v>
                </c:pt>
                <c:pt idx="50">
                  <c:v>0.319444444444445</c:v>
                </c:pt>
                <c:pt idx="51">
                  <c:v>0.319444444444445</c:v>
                </c:pt>
                <c:pt idx="52">
                  <c:v>0.319444444444444</c:v>
                </c:pt>
                <c:pt idx="53">
                  <c:v>0.317361111111111</c:v>
                </c:pt>
                <c:pt idx="54">
                  <c:v>0.320138888888889</c:v>
                </c:pt>
                <c:pt idx="55">
                  <c:v>0.321527777777778</c:v>
                </c:pt>
                <c:pt idx="56">
                  <c:v>0.318055555555556</c:v>
                </c:pt>
                <c:pt idx="57">
                  <c:v>0.320138888888889</c:v>
                </c:pt>
                <c:pt idx="58">
                  <c:v>0.320138888888889</c:v>
                </c:pt>
                <c:pt idx="59">
                  <c:v>0.315277777777778</c:v>
                </c:pt>
                <c:pt idx="60">
                  <c:v>0.313888888888889</c:v>
                </c:pt>
                <c:pt idx="61">
                  <c:v>0.318055555555556</c:v>
                </c:pt>
                <c:pt idx="62">
                  <c:v>0.316666666666667</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[2]Chart!$AA$2:$AA$344</c:f>
              <c:numCache>
                <c:formatCode>General</c:formatCode>
                <c:ptCount val="343"/>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[2]Chart!$AC$2:$AC$344</c:f>
              <c:numCache>
                <c:formatCode>General</c:formatCode>
                <c:ptCount val="343"/>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pt idx="46">
                  <c:v>0.875</c:v>
                </c:pt>
                <c:pt idx="47">
                  <c:v>0.875</c:v>
                </c:pt>
                <c:pt idx="48">
                  <c:v>0.875</c:v>
                </c:pt>
                <c:pt idx="49">
                  <c:v>0.78125</c:v>
                </c:pt>
                <c:pt idx="50">
                  <c:v>0.723611111111111</c:v>
                </c:pt>
                <c:pt idx="51">
                  <c:v>0.661111111111111</c:v>
                </c:pt>
                <c:pt idx="52">
                  <c:v>0.69375</c:v>
                </c:pt>
                <c:pt idx="53">
                  <c:v>0.635416666666667</c:v>
                </c:pt>
                <c:pt idx="54">
                  <c:v>0.695138888888889</c:v>
                </c:pt>
                <c:pt idx="55">
                  <c:v>0.695833333333333</c:v>
                </c:pt>
                <c:pt idx="56">
                  <c:v>0.688888888888889</c:v>
                </c:pt>
                <c:pt idx="57">
                  <c:v>0.608333333333333</c:v>
                </c:pt>
                <c:pt idx="58">
                  <c:v>0.688888888888889</c:v>
                </c:pt>
                <c:pt idx="59">
                  <c:v>0.709722222222222</c:v>
                </c:pt>
                <c:pt idx="60">
                  <c:v>0.688888888888889</c:v>
                </c:pt>
                <c:pt idx="61">
                  <c:v>0.654166666666667</c:v>
                </c:pt>
              </c:numCache>
            </c:numRef>
          </c:val>
          <c:smooth val="0"/>
        </c:ser>
        <c:ser>
          <c:idx val="2"/>
          <c:order val="2"/>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[2]Chart!$AA$2:$AA$344</c:f>
              <c:numCache>
                <c:formatCode>General</c:formatCode>
                <c:ptCount val="343"/>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pt idx="46">
                  <c:v>0.319444444444445</c:v>
                </c:pt>
                <c:pt idx="47">
                  <c:v>0.319444444444444</c:v>
                </c:pt>
                <c:pt idx="48">
                  <c:v>0.319444444444444</c:v>
                </c:pt>
                <c:pt idx="49">
                  <c:v>0.317361111111111</c:v>
                </c:pt>
                <c:pt idx="50">
                  <c:v>0.319444444444445</c:v>
                </c:pt>
                <c:pt idx="51">
                  <c:v>0.319444444444445</c:v>
                </c:pt>
                <c:pt idx="52">
                  <c:v>0.319444444444444</c:v>
                </c:pt>
                <c:pt idx="53">
                  <c:v>0.317361111111111</c:v>
                </c:pt>
                <c:pt idx="54">
                  <c:v>0.320138888888889</c:v>
                </c:pt>
                <c:pt idx="55">
                  <c:v>0.321527777777778</c:v>
                </c:pt>
                <c:pt idx="56">
                  <c:v>0.318055555555556</c:v>
                </c:pt>
                <c:pt idx="57">
                  <c:v>0.320138888888889</c:v>
                </c:pt>
                <c:pt idx="58">
                  <c:v>0.320138888888889</c:v>
                </c:pt>
                <c:pt idx="59">
                  <c:v>0.315277777777778</c:v>
                </c:pt>
                <c:pt idx="60">
                  <c:v>0.313888888888889</c:v>
                </c:pt>
                <c:pt idx="61">
                  <c:v>0.318055555555556</c:v>
                </c:pt>
                <c:pt idx="62">
                  <c:v>0.316666666666667</c:v>
                </c:pt>
              </c:numCache>
            </c:numRef>
          </c:val>
          <c:smooth val="0"/>
        </c:ser>
        <c:ser>
          <c:idx val="3"/>
          <c:order val="3"/>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[2]Chart!$AA$2:$AA$344</c:f>
              <c:numCache>
                <c:formatCode>General</c:formatCode>
                <c:ptCount val="343"/>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pt idx="46">
                  <c:v>0.875</c:v>
                </c:pt>
                <c:pt idx="47">
                  <c:v>0.875</c:v>
                </c:pt>
                <c:pt idx="48">
                  <c:v>0.875</c:v>
                </c:pt>
                <c:pt idx="49">
                  <c:v>0.78125</c:v>
                </c:pt>
                <c:pt idx="50">
                  <c:v>0.723611111111111</c:v>
                </c:pt>
                <c:pt idx="51">
                  <c:v>0.661111111111111</c:v>
                </c:pt>
                <c:pt idx="52">
                  <c:v>0.69375</c:v>
                </c:pt>
                <c:pt idx="53">
                  <c:v>0.635416666666667</c:v>
                </c:pt>
                <c:pt idx="54">
                  <c:v>0.695138888888889</c:v>
                </c:pt>
                <c:pt idx="55">
                  <c:v>0.695833333333333</c:v>
                </c:pt>
                <c:pt idx="56">
                  <c:v>0.688888888888889</c:v>
                </c:pt>
                <c:pt idx="57">
                  <c:v>0.608333333333333</c:v>
                </c:pt>
                <c:pt idx="58">
                  <c:v>0.688888888888889</c:v>
                </c:pt>
                <c:pt idx="59">
                  <c:v>0.709722222222222</c:v>
                </c:pt>
                <c:pt idx="60">
                  <c:v>0.688888888888889</c:v>
                </c:pt>
                <c:pt idx="61">
                  <c:v>0.654166666666667</c:v>
                </c:pt>
              </c:numCache>
            </c:numRef>
          </c:val>
          <c:smooth val="0"/>
        </c:ser>
        <c:hiLowLines>
          <c:spPr>
            <a:ln w="0">
              <a:noFill/>
            </a:ln>
          </c:spPr>
        </c:hiLowLines>
        <c:marker val="1"/>
        <c:axId val="99943206"/>
        <c:axId val="34567981"/>
      </c:lineChart>
      <c:dateAx>
        <c:axId val="99943206"/>
        <c:scaling>
          <c:orientation val="minMax"/>
          <c:max val="37099"/>
          <c:min val="37034"/>
        </c:scaling>
        <c:delete val="0"/>
        <c:axPos val="b"/>
        <c:title>
          <c:tx>
            <c:rich>
              <a:bodyPr rot="0"/>
              <a:lstStyle/>
              <a:p>
                <a:pPr>
                  <a:defRPr b="0" sz="1300" strike="noStrike" u="none">
                    <a:uFillTx/>
                    <a:latin typeface="Arial"/>
                  </a:defRPr>
                </a:pPr>
                <a:r>
                  <a:rPr b="1" sz="100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Times New Roman"/>
              </a:defRPr>
            </a:pPr>
          </a:p>
        </c:txPr>
        <c:crossAx val="34567981"/>
        <c:crossesAt val="0"/>
        <c:auto val="1"/>
        <c:lblOffset val="100"/>
        <c:majorUnit val="5"/>
        <c:majorTimeUnit val="days"/>
        <c:noMultiLvlLbl val="0"/>
      </c:dateAx>
      <c:valAx>
        <c:axId val="34567981"/>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00"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99943206"/>
        <c:crossesAt val="37034"/>
        <c:crossBetween val="midCat"/>
        <c:majorUnit val="0.04"/>
        <c:minorUnit val="0.04"/>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301860166773573"/>
          <c:y val="0.0371965075947853"/>
        </c:manualLayout>
      </c:layout>
      <c:overlay val="0"/>
      <c:spPr>
        <a:noFill/>
        <a:ln w="0">
          <a:noFill/>
        </a:ln>
      </c:spPr>
    </c:title>
    <c:autoTitleDeleted val="0"/>
    <c:plotArea>
      <c:layout>
        <c:manualLayout>
          <c:xMode val="edge"/>
          <c:yMode val="edge"/>
          <c:x val="0.0347915330339962"/>
          <c:y val="0.138978591077622"/>
          <c:w val="0.823553559974343"/>
          <c:h val="0.735557947613922"/>
        </c:manualLayout>
      </c:layout>
      <c:barChart>
        <c:barDir val="col"/>
        <c:grouping val="stacked"/>
        <c:varyColors val="0"/>
        <c:ser>
          <c:idx val="0"/>
          <c:order val="0"/>
          <c:tx>
            <c:strRef>
              <c:f>'Graph Data July16'!$A$2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July16'!$G$2:$U$2</c:f>
              <c:numCache>
                <c:formatCode>General</c:formatCode>
                <c:ptCount val="15"/>
                <c:pt idx="1">
                  <c:v>2</c:v>
                </c:pt>
                <c:pt idx="3">
                  <c:v>1</c:v>
                </c:pt>
                <c:pt idx="9">
                  <c:v>1</c:v>
                </c:pt>
              </c:numCache>
            </c:numRef>
          </c:val>
        </c:ser>
        <c:ser>
          <c:idx val="1"/>
          <c:order val="1"/>
          <c:tx>
            <c:strRef>
              <c:f>'Graph Data July16'!$A$3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July16'!$G$3:$U$3</c:f>
              <c:numCache>
                <c:formatCode>General</c:formatCode>
                <c:ptCount val="15"/>
                <c:pt idx="7">
                  <c:v>1</c:v>
                </c:pt>
                <c:pt idx="9">
                  <c:v>1</c:v>
                </c:pt>
                <c:pt idx="11">
                  <c:v>2</c:v>
                </c:pt>
                <c:pt idx="13">
                  <c:v>1</c:v>
                </c:pt>
              </c:numCache>
            </c:numRef>
          </c:val>
        </c:ser>
        <c:ser>
          <c:idx val="2"/>
          <c:order val="2"/>
          <c:tx>
            <c:strRef>
              <c:f>'Graph Data July16'!$A$4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July16'!$G$4:$U$4</c:f>
              <c:numCache>
                <c:formatCode>General</c:formatCode>
                <c:ptCount val="15"/>
                <c:pt idx="0">
                  <c:v>30</c:v>
                </c:pt>
                <c:pt idx="1">
                  <c:v>6</c:v>
                </c:pt>
                <c:pt idx="2">
                  <c:v>10</c:v>
                </c:pt>
                <c:pt idx="3">
                  <c:v>19</c:v>
                </c:pt>
                <c:pt idx="4">
                  <c:v>13</c:v>
                </c:pt>
                <c:pt idx="5">
                  <c:v>7</c:v>
                </c:pt>
                <c:pt idx="6">
                  <c:v>2</c:v>
                </c:pt>
                <c:pt idx="7">
                  <c:v>8</c:v>
                </c:pt>
                <c:pt idx="8">
                  <c:v>5</c:v>
                </c:pt>
                <c:pt idx="9">
                  <c:v>6</c:v>
                </c:pt>
                <c:pt idx="10">
                  <c:v>6</c:v>
                </c:pt>
                <c:pt idx="11">
                  <c:v>9</c:v>
                </c:pt>
                <c:pt idx="12">
                  <c:v>5</c:v>
                </c:pt>
              </c:numCache>
            </c:numRef>
          </c:val>
        </c:ser>
        <c:ser>
          <c:idx val="3"/>
          <c:order val="3"/>
          <c:tx>
            <c:strRef>
              <c:f>'Graph Data July16'!$A$5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July16'!$G$5:$U$5</c:f>
              <c:numCache>
                <c:formatCode>General</c:formatCode>
                <c:ptCount val="15"/>
                <c:pt idx="0">
                  <c:v>5</c:v>
                </c:pt>
                <c:pt idx="1">
                  <c:v>3</c:v>
                </c:pt>
                <c:pt idx="2">
                  <c:v>3</c:v>
                </c:pt>
                <c:pt idx="3">
                  <c:v>2</c:v>
                </c:pt>
                <c:pt idx="4">
                  <c:v>6</c:v>
                </c:pt>
                <c:pt idx="5">
                  <c:v>5</c:v>
                </c:pt>
                <c:pt idx="6">
                  <c:v>6</c:v>
                </c:pt>
                <c:pt idx="7">
                  <c:v>4</c:v>
                </c:pt>
                <c:pt idx="8">
                  <c:v>5</c:v>
                </c:pt>
                <c:pt idx="9">
                  <c:v>2</c:v>
                </c:pt>
                <c:pt idx="10">
                  <c:v>4</c:v>
                </c:pt>
                <c:pt idx="11">
                  <c:v>3</c:v>
                </c:pt>
                <c:pt idx="12">
                  <c:v>1</c:v>
                </c:pt>
                <c:pt idx="13">
                  <c:v>12</c:v>
                </c:pt>
                <c:pt idx="14">
                  <c:v>9</c:v>
                </c:pt>
              </c:numCache>
            </c:numRef>
          </c:val>
        </c:ser>
        <c:ser>
          <c:idx val="4"/>
          <c:order val="4"/>
          <c:tx>
            <c:strRef>
              <c:f>'Graph Data July16'!$A$6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July16'!$G$6:$U$6</c:f>
              <c:numCache>
                <c:formatCode>General</c:formatCode>
                <c:ptCount val="15"/>
                <c:pt idx="0">
                  <c:v>2</c:v>
                </c:pt>
                <c:pt idx="1">
                  <c:v>4</c:v>
                </c:pt>
                <c:pt idx="2">
                  <c:v>1</c:v>
                </c:pt>
                <c:pt idx="3">
                  <c:v>3</c:v>
                </c:pt>
                <c:pt idx="6">
                  <c:v>1</c:v>
                </c:pt>
                <c:pt idx="8">
                  <c:v>1</c:v>
                </c:pt>
                <c:pt idx="9">
                  <c:v>3</c:v>
                </c:pt>
                <c:pt idx="13">
                  <c:v>5</c:v>
                </c:pt>
                <c:pt idx="14">
                  <c:v>5</c:v>
                </c:pt>
              </c:numCache>
            </c:numRef>
          </c:val>
        </c:ser>
        <c:ser>
          <c:idx val="5"/>
          <c:order val="5"/>
          <c:tx>
            <c:strRef>
              <c:f>'Graph Data July16'!$A$7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July16'!$G$7:$U$7</c:f>
              <c:numCache>
                <c:formatCode>General</c:formatCode>
                <c:ptCount val="15"/>
                <c:pt idx="0">
                  <c:v>3</c:v>
                </c:pt>
                <c:pt idx="6">
                  <c:v>1</c:v>
                </c:pt>
                <c:pt idx="7">
                  <c:v>1</c:v>
                </c:pt>
                <c:pt idx="8">
                  <c:v>3</c:v>
                </c:pt>
                <c:pt idx="10">
                  <c:v>1</c:v>
                </c:pt>
                <c:pt idx="11">
                  <c:v>5</c:v>
                </c:pt>
                <c:pt idx="12">
                  <c:v>1</c:v>
                </c:pt>
                <c:pt idx="13">
                  <c:v>3</c:v>
                </c:pt>
              </c:numCache>
            </c:numRef>
          </c:val>
        </c:ser>
        <c:ser>
          <c:idx val="6"/>
          <c:order val="6"/>
          <c:tx>
            <c:strRef>
              <c:f>'Graph Data July16'!$A$8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July16'!$G$8:$U$8</c:f>
              <c:numCache>
                <c:formatCode>General</c:formatCode>
                <c:ptCount val="15"/>
                <c:pt idx="0">
                  <c:v>4</c:v>
                </c:pt>
                <c:pt idx="1">
                  <c:v>1</c:v>
                </c:pt>
                <c:pt idx="2">
                  <c:v>5</c:v>
                </c:pt>
                <c:pt idx="3">
                  <c:v>1</c:v>
                </c:pt>
                <c:pt idx="4">
                  <c:v>2</c:v>
                </c:pt>
                <c:pt idx="5">
                  <c:v>1</c:v>
                </c:pt>
                <c:pt idx="7">
                  <c:v>3</c:v>
                </c:pt>
                <c:pt idx="9">
                  <c:v>3</c:v>
                </c:pt>
                <c:pt idx="10">
                  <c:v>1</c:v>
                </c:pt>
                <c:pt idx="13">
                  <c:v>2</c:v>
                </c:pt>
              </c:numCache>
            </c:numRef>
          </c:val>
        </c:ser>
        <c:ser>
          <c:idx val="7"/>
          <c:order val="7"/>
          <c:tx>
            <c:strRef>
              <c:f>'Graph Data July16'!$A$9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July16'!$G$9:$U$9</c:f>
              <c:numCache>
                <c:formatCode>General</c:formatCode>
                <c:ptCount val="15"/>
                <c:pt idx="4">
                  <c:v>1</c:v>
                </c:pt>
                <c:pt idx="6">
                  <c:v>1</c:v>
                </c:pt>
                <c:pt idx="8">
                  <c:v>2</c:v>
                </c:pt>
                <c:pt idx="10">
                  <c:v>4</c:v>
                </c:pt>
                <c:pt idx="11">
                  <c:v>7</c:v>
                </c:pt>
              </c:numCache>
            </c:numRef>
          </c:val>
        </c:ser>
        <c:ser>
          <c:idx val="8"/>
          <c:order val="8"/>
          <c:tx>
            <c:strRef>
              <c:f>'Graph Data July16'!$A$10</c:f>
              <c:strCache>
                <c:ptCount val="1"/>
                <c:pt idx="0">
                  <c:v>Not identified</c:v>
                </c:pt>
              </c:strCache>
            </c:strRef>
          </c:tx>
          <c:spPr>
            <a:solidFill>
              <a:srgbClr val="000080"/>
            </a:solidFill>
            <a:ln w="12600">
              <a:solidFill>
                <a:srgbClr val="000000"/>
              </a:solidFill>
              <a:round/>
            </a:ln>
          </c:spPr>
          <c:invertIfNegative val="0"/>
          <c:dLbls>
            <c:txPr>
              <a:bodyPr wrap="none"/>
              <a:lstStyle/>
              <a:p>
                <a:pPr>
                  <a:defRPr b="0" sz="1150" strike="noStrike" u="none">
                    <a:solidFill>
                      <a:srgbClr val="00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July16'!$G$10:$U$10</c:f>
              <c:numCache>
                <c:formatCode>General</c:formatCode>
                <c:ptCount val="15"/>
                <c:pt idx="12">
                  <c:v>1</c:v>
                </c:pt>
                <c:pt idx="14">
                  <c:v>1</c:v>
                </c:pt>
              </c:numCache>
            </c:numRef>
          </c:val>
        </c:ser>
        <c:gapWidth val="110"/>
        <c:overlap val="100"/>
        <c:axId val="19833240"/>
        <c:axId val="79952814"/>
      </c:barChart>
      <c:catAx>
        <c:axId val="19833240"/>
        <c:scaling>
          <c:orientation val="minMax"/>
        </c:scaling>
        <c:delete val="0"/>
        <c:axPos val="b"/>
        <c:numFmt formatCode="[$-409]m/d/yyyy" sourceLinked="0"/>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79952814"/>
        <c:crossesAt val="0"/>
        <c:auto val="1"/>
        <c:lblAlgn val="ctr"/>
        <c:lblOffset val="100"/>
        <c:noMultiLvlLbl val="0"/>
      </c:catAx>
      <c:valAx>
        <c:axId val="79952814"/>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19833240"/>
        <c:crossesAt val="1"/>
        <c:crossBetween val="midCat"/>
      </c:valAx>
      <c:spPr>
        <a:solidFill>
          <a:srgbClr val="ffffff"/>
        </a:solidFill>
        <a:ln w="12600">
          <a:solidFill>
            <a:srgbClr val="c0c0c0"/>
          </a:solidFill>
          <a:round/>
        </a:ln>
      </c:spPr>
    </c:plotArea>
    <c:legend>
      <c:legendPos val="r"/>
      <c:layout>
        <c:manualLayout>
          <c:xMode val="edge"/>
          <c:yMode val="edge"/>
          <c:x val="0.859320076972418"/>
          <c:y val="0.098313598851812"/>
          <c:w val="0.117665169980757"/>
          <c:h val="0.881832316708528"/>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297463632972771"/>
          <c:y val="0.144159619450317"/>
          <c:w val="0.908756061171205"/>
          <c:h val="0.69727801268499"/>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2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Aug 06'!$G$12:$X$12</c:f>
              <c:multiLvlStrCache>
                <c:ptCount val="1"/>
                <c:lvl>
                  <c:pt idx="0">
                    <c:v>8/6/2001</c:v>
                  </c:pt>
                </c:lvl>
                <c:lvl>
                  <c:pt idx="0">
                    <c:v>7/30/2001</c:v>
                  </c:pt>
                </c:lvl>
                <c:lvl>
                  <c:pt idx="0">
                    <c:v>7/23/2001</c:v>
                  </c:pt>
                </c:lvl>
                <c:lvl>
                  <c:pt idx="0">
                    <c:v>7/16/2001</c:v>
                  </c:pt>
                </c:lvl>
                <c:lvl>
                  <c:pt idx="0">
                    <c:v>7/9/2001</c:v>
                  </c:pt>
                </c:lvl>
                <c:lvl>
                  <c:pt idx="0">
                    <c:v>7/2/2001</c:v>
                  </c:pt>
                </c:lvl>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Aug 06'!$G$11:$X$11</c:f>
              <c:numCache>
                <c:formatCode>General</c:formatCode>
                <c:ptCount val="18"/>
                <c:pt idx="0">
                  <c:v>44</c:v>
                </c:pt>
                <c:pt idx="1">
                  <c:v>16</c:v>
                </c:pt>
                <c:pt idx="2">
                  <c:v>19</c:v>
                </c:pt>
                <c:pt idx="3">
                  <c:v>26</c:v>
                </c:pt>
                <c:pt idx="4">
                  <c:v>22</c:v>
                </c:pt>
                <c:pt idx="5">
                  <c:v>13</c:v>
                </c:pt>
                <c:pt idx="6">
                  <c:v>11</c:v>
                </c:pt>
                <c:pt idx="7">
                  <c:v>17</c:v>
                </c:pt>
                <c:pt idx="8">
                  <c:v>16</c:v>
                </c:pt>
                <c:pt idx="9">
                  <c:v>16</c:v>
                </c:pt>
                <c:pt idx="10">
                  <c:v>16</c:v>
                </c:pt>
                <c:pt idx="11">
                  <c:v>26</c:v>
                </c:pt>
                <c:pt idx="12">
                  <c:v>8</c:v>
                </c:pt>
                <c:pt idx="13">
                  <c:v>23</c:v>
                </c:pt>
                <c:pt idx="14">
                  <c:v>15</c:v>
                </c:pt>
                <c:pt idx="15">
                  <c:v>19</c:v>
                </c:pt>
                <c:pt idx="16">
                  <c:v>29</c:v>
                </c:pt>
                <c:pt idx="17">
                  <c:v>24</c:v>
                </c:pt>
              </c:numCache>
            </c:numRef>
          </c:val>
          <c:smooth val="0"/>
        </c:ser>
        <c:hiLowLines>
          <c:spPr>
            <a:ln w="0">
              <a:noFill/>
            </a:ln>
          </c:spPr>
        </c:hiLowLines>
        <c:marker val="1"/>
        <c:axId val="68515830"/>
        <c:axId val="61281165"/>
      </c:lineChart>
      <c:catAx>
        <c:axId val="68515830"/>
        <c:scaling>
          <c:orientation val="minMax"/>
        </c:scaling>
        <c:delete val="0"/>
        <c:axPos val="b"/>
        <c:numFmt formatCode="[$-409]m/d/yyyy" sourceLinked="1"/>
        <c:majorTickMark val="out"/>
        <c:minorTickMark val="none"/>
        <c:tickLblPos val="nextTo"/>
        <c:spPr>
          <a:ln w="0">
            <a:solidFill>
              <a:srgbClr val="000000"/>
            </a:solidFill>
          </a:ln>
        </c:spPr>
        <c:txPr>
          <a:bodyPr rot="-2700000"/>
          <a:lstStyle/>
          <a:p>
            <a:pPr>
              <a:defRPr b="0" sz="1025" strike="noStrike" u="none">
                <a:solidFill>
                  <a:srgbClr val="000000"/>
                </a:solidFill>
                <a:uFillTx/>
                <a:latin typeface="Arial"/>
              </a:defRPr>
            </a:pPr>
          </a:p>
        </c:txPr>
        <c:crossAx val="61281165"/>
        <c:crossesAt val="0"/>
        <c:auto val="1"/>
        <c:lblAlgn val="ctr"/>
        <c:lblOffset val="100"/>
        <c:noMultiLvlLbl val="0"/>
      </c:catAx>
      <c:valAx>
        <c:axId val="61281165"/>
        <c:scaling>
          <c:orientation val="minMax"/>
          <c:max val="50"/>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68515830"/>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206732562476688"/>
          <c:y val="0.834302325581395"/>
        </c:manualLayout>
      </c:layout>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01576747720365"/>
          <c:y val="0.144423890063425"/>
          <c:w val="0.908054711246201"/>
          <c:h val="0.697013742071882"/>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2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July16'!$G$12:$U$12</c:f>
              <c:multiLvlStrCache>
                <c:ptCount val="1"/>
                <c:lvl>
                  <c:pt idx="0">
                    <c:v>7/16/2001</c:v>
                  </c:pt>
                </c:lvl>
                <c:lvl>
                  <c:pt idx="0">
                    <c:v>7/9/2001</c:v>
                  </c:pt>
                </c:lvl>
                <c:lvl>
                  <c:pt idx="0">
                    <c:v>7/2/2001</c:v>
                  </c:pt>
                </c:lvl>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July16'!$G$11:$U$11</c:f>
              <c:numCache>
                <c:formatCode>General</c:formatCode>
                <c:ptCount val="15"/>
                <c:pt idx="0">
                  <c:v>44</c:v>
                </c:pt>
                <c:pt idx="1">
                  <c:v>16</c:v>
                </c:pt>
                <c:pt idx="2">
                  <c:v>19</c:v>
                </c:pt>
                <c:pt idx="3">
                  <c:v>26</c:v>
                </c:pt>
                <c:pt idx="4">
                  <c:v>22</c:v>
                </c:pt>
                <c:pt idx="5">
                  <c:v>13</c:v>
                </c:pt>
                <c:pt idx="6">
                  <c:v>11</c:v>
                </c:pt>
                <c:pt idx="7">
                  <c:v>17</c:v>
                </c:pt>
                <c:pt idx="8">
                  <c:v>16</c:v>
                </c:pt>
                <c:pt idx="9">
                  <c:v>16</c:v>
                </c:pt>
                <c:pt idx="10">
                  <c:v>16</c:v>
                </c:pt>
                <c:pt idx="11">
                  <c:v>26</c:v>
                </c:pt>
                <c:pt idx="12">
                  <c:v>8</c:v>
                </c:pt>
                <c:pt idx="13">
                  <c:v>23</c:v>
                </c:pt>
                <c:pt idx="14">
                  <c:v>15</c:v>
                </c:pt>
              </c:numCache>
            </c:numRef>
          </c:val>
          <c:smooth val="0"/>
        </c:ser>
        <c:hiLowLines>
          <c:spPr>
            <a:ln w="0">
              <a:noFill/>
            </a:ln>
          </c:spPr>
        </c:hiLowLines>
        <c:marker val="1"/>
        <c:axId val="34309329"/>
        <c:axId val="19387447"/>
      </c:lineChart>
      <c:catAx>
        <c:axId val="34309329"/>
        <c:scaling>
          <c:orientation val="minMax"/>
        </c:scaling>
        <c:delete val="0"/>
        <c:axPos val="b"/>
        <c:numFmt formatCode="[$-409]m/d/yyyy" sourceLinked="1"/>
        <c:majorTickMark val="out"/>
        <c:minorTickMark val="none"/>
        <c:tickLblPos val="nextTo"/>
        <c:spPr>
          <a:ln w="0">
            <a:solidFill>
              <a:srgbClr val="000000"/>
            </a:solidFill>
          </a:ln>
        </c:spPr>
        <c:txPr>
          <a:bodyPr rot="-2700000"/>
          <a:lstStyle/>
          <a:p>
            <a:pPr>
              <a:defRPr b="0" sz="1025" strike="noStrike" u="none">
                <a:solidFill>
                  <a:srgbClr val="000000"/>
                </a:solidFill>
                <a:uFillTx/>
                <a:latin typeface="Arial"/>
              </a:defRPr>
            </a:pPr>
          </a:p>
        </c:txPr>
        <c:crossAx val="19387447"/>
        <c:crossesAt val="0"/>
        <c:auto val="1"/>
        <c:lblAlgn val="ctr"/>
        <c:lblOffset val="100"/>
        <c:noMultiLvlLbl val="0"/>
      </c:catAx>
      <c:valAx>
        <c:axId val="19387447"/>
        <c:scaling>
          <c:orientation val="minMax"/>
          <c:max val="50"/>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34309329"/>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186360182370821"/>
          <c:y val="0.851612050739958"/>
        </c:manualLayout>
      </c:layout>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07/16</a:t>
            </a:r>
          </a:p>
          <a:p>
            <a:pPr>
              <a:defRPr b="0" sz="1300" strike="noStrike" u="none">
                <a:uFillTx/>
                <a:latin typeface="Arial"/>
              </a:defRPr>
            </a:pPr>
          </a:p>
        </c:rich>
      </c:tx>
      <c:overlay val="0"/>
      <c:spPr>
        <a:noFill/>
        <a:ln w="0">
          <a:noFill/>
        </a:ln>
      </c:spPr>
    </c:title>
    <c:autoTitleDeleted val="0"/>
    <c:view3D>
      <c:rotX val="11"/>
      <c:rotY val="30"/>
      <c:rAngAx val="0"/>
      <c:perspective val="30"/>
    </c:view3D>
    <c:floor>
      <c:spPr>
        <a:solidFill>
          <a:srgbClr val="ffffff"/>
        </a:solidFill>
        <a:ln w="0">
          <a:solidFill>
            <a:srgbClr val="000000"/>
          </a:solidFill>
        </a:ln>
      </c:spPr>
    </c:floor>
    <c:sideWall>
      <c:spPr>
        <a:solidFill>
          <a:srgbClr val="ffffff"/>
        </a:solidFill>
        <a:ln w="0">
          <a:solidFill>
            <a:srgbClr val="000000"/>
          </a:solidFill>
        </a:ln>
      </c:spPr>
    </c:sideWall>
    <c:backWall>
      <c:spPr>
        <a:solidFill>
          <a:srgbClr val="ffffff"/>
        </a:solidFill>
        <a:ln w="0">
          <a:solidFill>
            <a:srgbClr val="000000"/>
          </a:solidFill>
        </a:ln>
      </c:spPr>
    </c:backWall>
    <c:plotArea>
      <c:layout>
        <c:manualLayout>
          <c:xMode val="edge"/>
          <c:yMode val="edge"/>
          <c:x val="0.0183551006000706"/>
          <c:y val="0.13519627411843"/>
          <c:w val="0.680021178962231"/>
          <c:h val="0.777511643379907"/>
        </c:manualLayout>
      </c:layout>
      <c:bar3DChart>
        <c:barDir val="col"/>
        <c:grouping val="standard"/>
        <c:varyColors val="0"/>
        <c:ser>
          <c:idx val="0"/>
          <c:order val="0"/>
          <c:tx>
            <c:strRef>
              <c:f>'Graph Data July16'!$C$164</c:f>
              <c:strCache>
                <c:ptCount val="1"/>
                <c:pt idx="0">
                  <c:v># of errors</c:v>
                </c:pt>
              </c:strCache>
            </c:strRef>
          </c:tx>
          <c:spPr>
            <a:solidFill>
              <a:srgbClr val="ffcc99"/>
            </a:solidFill>
            <a:ln w="0">
              <a:solidFill>
                <a:srgbClr val="000000"/>
              </a:solidFill>
            </a:ln>
          </c:spPr>
          <c:invertIfNegative val="0"/>
          <c:dPt>
            <c:idx val="0"/>
            <c:invertIfNegative val="0"/>
            <c:spPr>
              <a:solidFill>
                <a:srgbClr val="ffcc99"/>
              </a:solidFill>
              <a:ln w="0">
                <a:solidFill>
                  <a:srgbClr val="000000"/>
                </a:solidFill>
              </a:ln>
            </c:spPr>
          </c:dPt>
          <c:dPt>
            <c:idx val="1"/>
            <c:invertIfNegative val="0"/>
            <c:spPr>
              <a:solidFill>
                <a:srgbClr val="ffcc99"/>
              </a:solidFill>
              <a:ln w="0">
                <a:solidFill>
                  <a:srgbClr val="000000"/>
                </a:solidFill>
              </a:ln>
            </c:spPr>
          </c:dPt>
          <c:dPt>
            <c:idx val="2"/>
            <c:invertIfNegative val="0"/>
            <c:spPr>
              <a:solidFill>
                <a:srgbClr val="ffcc99"/>
              </a:solidFill>
              <a:ln w="0">
                <a:solidFill>
                  <a:srgbClr val="000000"/>
                </a:solidFill>
              </a:ln>
            </c:spPr>
          </c:dPt>
          <c:dPt>
            <c:idx val="3"/>
            <c:invertIfNegative val="0"/>
            <c:spPr>
              <a:solidFill>
                <a:srgbClr val="ffcc99"/>
              </a:solidFill>
              <a:ln w="0">
                <a:solidFill>
                  <a:srgbClr val="000000"/>
                </a:solidFill>
              </a:ln>
            </c:spPr>
          </c:dPt>
          <c:dPt>
            <c:idx val="4"/>
            <c:invertIfNegative val="0"/>
            <c:spPr>
              <a:solidFill>
                <a:srgbClr val="ffcc99"/>
              </a:solidFill>
              <a:ln w="0">
                <a:solidFill>
                  <a:srgbClr val="000000"/>
                </a:solidFill>
              </a:ln>
            </c:spPr>
          </c:dPt>
          <c:dPt>
            <c:idx val="5"/>
            <c:invertIfNegative val="0"/>
            <c:spPr>
              <a:solidFill>
                <a:srgbClr val="ffcc99"/>
              </a:solidFill>
              <a:ln w="0">
                <a:solidFill>
                  <a:srgbClr val="000000"/>
                </a:solidFill>
              </a:ln>
            </c:spPr>
          </c:dPt>
          <c:dPt>
            <c:idx val="6"/>
            <c:invertIfNegative val="0"/>
            <c:spPr>
              <a:solidFill>
                <a:srgbClr val="ffcc99"/>
              </a:solidFill>
              <a:ln w="0">
                <a:solidFill>
                  <a:srgbClr val="000000"/>
                </a:solidFill>
              </a:ln>
            </c:spPr>
          </c:dPt>
          <c:dPt>
            <c:idx val="7"/>
            <c:invertIfNegative val="0"/>
            <c:spPr>
              <a:solidFill>
                <a:srgbClr val="ffcc99"/>
              </a:solidFill>
              <a:ln w="0">
                <a:solidFill>
                  <a:srgbClr val="000000"/>
                </a:solidFill>
              </a:ln>
            </c:spPr>
          </c:dPt>
          <c:dPt>
            <c:idx val="8"/>
            <c:invertIfNegative val="0"/>
            <c:spPr>
              <a:solidFill>
                <a:srgbClr val="ffcc99"/>
              </a:solidFill>
              <a:ln w="0">
                <a:solidFill>
                  <a:srgbClr val="000000"/>
                </a:solidFill>
              </a:ln>
            </c:spPr>
          </c:dPt>
          <c:dPt>
            <c:idx val="9"/>
            <c:invertIfNegative val="0"/>
            <c:spPr>
              <a:solidFill>
                <a:srgbClr val="ffcc99"/>
              </a:solidFill>
              <a:ln w="0">
                <a:solidFill>
                  <a:srgbClr val="000000"/>
                </a:solidFill>
              </a:ln>
            </c:spPr>
          </c:dPt>
          <c:dLbls>
            <c:dLbl>
              <c:idx val="0"/>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8"/>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9"/>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July16'!$A$165:$A$174</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July16'!$C$165:$C$174</c:f>
              <c:numCache>
                <c:formatCode>General</c:formatCode>
                <c:ptCount val="10"/>
                <c:pt idx="0">
                  <c:v>0</c:v>
                </c:pt>
                <c:pt idx="1">
                  <c:v>1</c:v>
                </c:pt>
                <c:pt idx="2">
                  <c:v>5</c:v>
                </c:pt>
                <c:pt idx="3">
                  <c:v>0</c:v>
                </c:pt>
                <c:pt idx="4">
                  <c:v>3</c:v>
                </c:pt>
                <c:pt idx="5">
                  <c:v>1</c:v>
                </c:pt>
                <c:pt idx="6">
                  <c:v>2</c:v>
                </c:pt>
                <c:pt idx="7">
                  <c:v>0</c:v>
                </c:pt>
                <c:pt idx="8">
                  <c:v>3</c:v>
                </c:pt>
                <c:pt idx="9">
                  <c:v>15</c:v>
                </c:pt>
              </c:numCache>
            </c:numRef>
          </c:val>
        </c:ser>
        <c:ser>
          <c:idx val="1"/>
          <c:order val="1"/>
          <c:tx>
            <c:strRef>
              <c:f>'Graph Data July16'!$D$164</c:f>
              <c:strCache>
                <c:ptCount val="1"/>
                <c:pt idx="0">
                  <c:v># Active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July16'!$A$165:$A$174</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July16'!$D$165:$D$174</c:f>
              <c:numCache>
                <c:formatCode>General</c:formatCode>
                <c:ptCount val="10"/>
                <c:pt idx="0">
                  <c:v>51</c:v>
                </c:pt>
                <c:pt idx="1">
                  <c:v>606</c:v>
                </c:pt>
                <c:pt idx="2">
                  <c:v>32</c:v>
                </c:pt>
                <c:pt idx="3">
                  <c:v>37</c:v>
                </c:pt>
                <c:pt idx="4">
                  <c:v>425</c:v>
                </c:pt>
                <c:pt idx="5">
                  <c:v>147</c:v>
                </c:pt>
                <c:pt idx="6">
                  <c:v>9</c:v>
                </c:pt>
                <c:pt idx="7">
                  <c:v>17</c:v>
                </c:pt>
                <c:pt idx="9">
                  <c:v>1324</c:v>
                </c:pt>
              </c:numCache>
            </c:numRef>
          </c:val>
        </c:ser>
        <c:gapWidth val="150"/>
        <c:shape val="box"/>
        <c:axId val="91685451"/>
        <c:axId val="21066663"/>
      </c:bar3DChart>
      <c:catAx>
        <c:axId val="91685451"/>
        <c:scaling>
          <c:orientation val="minMax"/>
        </c:scaling>
        <c:delete val="0"/>
        <c:axPos val="b"/>
        <c:majorGridlines>
          <c:spPr>
            <a:ln w="0">
              <a:solidFill>
                <a:srgbClr val="000000"/>
              </a:solidFill>
            </a:ln>
          </c:spPr>
        </c:majorGridlines>
        <c:numFmt formatCode="General" sourceLinked="1"/>
        <c:majorTickMark val="out"/>
        <c:minorTickMark val="none"/>
        <c:tickLblPos val="low"/>
        <c:spPr>
          <a:ln w="0">
            <a:solidFill>
              <a:srgbClr val="000000"/>
            </a:solidFill>
          </a:ln>
        </c:spPr>
        <c:txPr>
          <a:bodyPr rot="-5400000"/>
          <a:lstStyle/>
          <a:p>
            <a:pPr>
              <a:defRPr b="0" sz="1025" strike="noStrike" u="none">
                <a:solidFill>
                  <a:srgbClr val="800000"/>
                </a:solidFill>
                <a:uFillTx/>
                <a:latin typeface="Arial"/>
              </a:defRPr>
            </a:pPr>
          </a:p>
        </c:txPr>
        <c:crossAx val="21066663"/>
        <c:crossesAt val="0"/>
        <c:auto val="1"/>
        <c:lblAlgn val="ctr"/>
        <c:lblOffset val="100"/>
        <c:noMultiLvlLbl val="0"/>
      </c:catAx>
      <c:valAx>
        <c:axId val="21066663"/>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1025" strike="noStrike" u="none">
                <a:solidFill>
                  <a:srgbClr val="000000"/>
                </a:solidFill>
                <a:uFillTx/>
                <a:latin typeface="Arial"/>
              </a:defRPr>
            </a:pPr>
          </a:p>
        </c:txPr>
        <c:crossAx val="91685451"/>
        <c:crossBetween val="midCat"/>
      </c:valAx>
    </c:plotArea>
    <c:legend>
      <c:legendPos val="r"/>
      <c:layout>
        <c:manualLayout>
          <c:xMode val="edge"/>
          <c:yMode val="edge"/>
          <c:x val="0.727615013531004"/>
          <c:y val="0.279041916167665"/>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30 Day Rolling Late</a:t>
            </a:r>
          </a:p>
        </c:rich>
      </c:tx>
      <c:overlay val="0"/>
      <c:spPr>
        <a:noFill/>
        <a:ln w="0">
          <a:noFill/>
        </a:ln>
      </c:spPr>
    </c:title>
    <c:autoTitleDeleted val="0"/>
    <c:plotArea>
      <c:layout>
        <c:manualLayout>
          <c:xMode val="edge"/>
          <c:yMode val="edge"/>
          <c:x val="0.015674673260332"/>
          <c:y val="0.12092004381161"/>
          <c:w val="0.966972801130343"/>
          <c:h val="0.877656078860898"/>
        </c:manualLayout>
      </c:layout>
      <c:barChart>
        <c:barDir val="col"/>
        <c:grouping val="clustered"/>
        <c:varyColors val="0"/>
        <c:ser>
          <c:idx val="0"/>
          <c:order val="0"/>
          <c:tx>
            <c:strRef>
              <c:f>"Prelim"</c:f>
              <c:strCache>
                <c:ptCount val="1"/>
                <c:pt idx="0">
                  <c:v>Prelim</c:v>
                </c:pt>
              </c:strCache>
            </c:strRef>
          </c:tx>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[1]Pivot2!$A$3:$A$39</c:f>
              <c:strCache>
                <c:ptCount val="37"/>
                <c:pt idx="0">
                  <c:v>Brazil Power</c:v>
                </c:pt>
                <c:pt idx="1">
                  <c:v>Broadband</c:v>
                </c:pt>
                <c:pt idx="2">
                  <c:v>Capital Portfolio</c:v>
                </c:pt>
                <c:pt idx="3">
                  <c:v>Coal</c:v>
                </c:pt>
                <c:pt idx="4">
                  <c:v>Coal Bench</c:v>
                </c:pt>
                <c:pt idx="5">
                  <c:v>Convertible Arbitrage</c:v>
                </c:pt>
                <c:pt idx="6">
                  <c:v>Cross Commodity</c:v>
                </c:pt>
                <c:pt idx="7">
                  <c:v>Advertising</c:v>
                </c:pt>
                <c:pt idx="8">
                  <c:v>EES/EWS Gas</c:v>
                </c:pt>
                <c:pt idx="9">
                  <c:v>EES/EWS Power</c:v>
                </c:pt>
                <c:pt idx="10">
                  <c:v>EIM Bench</c:v>
                </c:pt>
                <c:pt idx="11">
                  <c:v>Emerging Bench</c:v>
                </c:pt>
                <c:pt idx="12">
                  <c:v>Emissions</c:v>
                </c:pt>
                <c:pt idx="13">
                  <c:v>Equities</c:v>
                </c:pt>
                <c:pt idx="14">
                  <c:v>Freight Trading</c:v>
                </c:pt>
                <c:pt idx="15">
                  <c:v>Gas Bench</c:v>
                </c:pt>
                <c:pt idx="16">
                  <c:v>Global Products</c:v>
                </c:pt>
                <c:pt idx="17">
                  <c:v>Interest Rate</c:v>
                </c:pt>
                <c:pt idx="18">
                  <c:v>Liquids Bench</c:v>
                </c:pt>
                <c:pt idx="19">
                  <c:v>LNG</c:v>
                </c:pt>
                <c:pt idx="20">
                  <c:v>LNG Bench</c:v>
                </c:pt>
                <c:pt idx="21">
                  <c:v>Lumber</c:v>
                </c:pt>
                <c:pt idx="22">
                  <c:v>Cocoa Bench</c:v>
                </c:pt>
                <c:pt idx="23">
                  <c:v>Merchant Portfolio</c:v>
                </c:pt>
                <c:pt idx="24">
                  <c:v>Natural Gas P&amp;L</c:v>
                </c:pt>
                <c:pt idx="25">
                  <c:v>Outage Options</c:v>
                </c:pt>
                <c:pt idx="26">
                  <c:v>Paper</c:v>
                </c:pt>
                <c:pt idx="27">
                  <c:v>Power Canada</c:v>
                </c:pt>
                <c:pt idx="28">
                  <c:v>Power East</c:v>
                </c:pt>
                <c:pt idx="29">
                  <c:v>Power West</c:v>
                </c:pt>
                <c:pt idx="30">
                  <c:v>Power Bench</c:v>
                </c:pt>
                <c:pt idx="31">
                  <c:v>S-Cone Power Bench</c:v>
                </c:pt>
                <c:pt idx="32">
                  <c:v>S-Cone Bench</c:v>
                </c:pt>
                <c:pt idx="33">
                  <c:v>Soft Commodities</c:v>
                </c:pt>
                <c:pt idx="34">
                  <c:v>Steel</c:v>
                </c:pt>
                <c:pt idx="35">
                  <c:v>Synfuel</c:v>
                </c:pt>
                <c:pt idx="36">
                  <c:v>Weather</c:v>
                </c:pt>
              </c:strCache>
            </c:strRef>
          </c:cat>
          <c:val>
            <c:numRef>
              <c:f>[1]Pivot2!$B$3:$B$39</c:f>
              <c:numCache>
                <c:formatCode>General</c:formatCode>
                <c:ptCount val="37"/>
                <c:pt idx="0">
                  <c:v>0</c:v>
                </c:pt>
                <c:pt idx="1">
                  <c:v>2</c:v>
                </c:pt>
                <c:pt idx="2">
                  <c:v>0</c:v>
                </c:pt>
                <c:pt idx="3">
                  <c:v>1</c:v>
                </c:pt>
                <c:pt idx="4">
                  <c:v>3</c:v>
                </c:pt>
                <c:pt idx="5">
                  <c:v>1</c:v>
                </c:pt>
                <c:pt idx="6">
                  <c:v>2</c:v>
                </c:pt>
                <c:pt idx="7">
                  <c:v>0</c:v>
                </c:pt>
                <c:pt idx="8">
                  <c:v>2</c:v>
                </c:pt>
                <c:pt idx="9">
                  <c:v>8</c:v>
                </c:pt>
                <c:pt idx="10">
                  <c:v>5</c:v>
                </c:pt>
                <c:pt idx="11">
                  <c:v>7</c:v>
                </c:pt>
                <c:pt idx="12">
                  <c:v>0</c:v>
                </c:pt>
                <c:pt idx="13">
                  <c:v>2</c:v>
                </c:pt>
                <c:pt idx="14">
                  <c:v>0</c:v>
                </c:pt>
                <c:pt idx="15">
                  <c:v>4</c:v>
                </c:pt>
                <c:pt idx="16">
                  <c:v>0</c:v>
                </c:pt>
                <c:pt idx="17">
                  <c:v>2</c:v>
                </c:pt>
                <c:pt idx="18">
                  <c:v>1</c:v>
                </c:pt>
                <c:pt idx="19">
                  <c:v>1</c:v>
                </c:pt>
                <c:pt idx="20">
                  <c:v>0</c:v>
                </c:pt>
                <c:pt idx="21">
                  <c:v>0</c:v>
                </c:pt>
                <c:pt idx="22">
                  <c:v>0</c:v>
                </c:pt>
                <c:pt idx="23">
                  <c:v>0</c:v>
                </c:pt>
                <c:pt idx="24">
                  <c:v>2</c:v>
                </c:pt>
                <c:pt idx="25">
                  <c:v>0</c:v>
                </c:pt>
                <c:pt idx="26">
                  <c:v>1</c:v>
                </c:pt>
                <c:pt idx="27">
                  <c:v>3</c:v>
                </c:pt>
                <c:pt idx="28">
                  <c:v>8</c:v>
                </c:pt>
                <c:pt idx="29">
                  <c:v>5</c:v>
                </c:pt>
                <c:pt idx="30">
                  <c:v>9</c:v>
                </c:pt>
                <c:pt idx="31">
                  <c:v>0</c:v>
                </c:pt>
                <c:pt idx="32">
                  <c:v>0</c:v>
                </c:pt>
                <c:pt idx="33">
                  <c:v>1</c:v>
                </c:pt>
                <c:pt idx="34">
                  <c:v>0</c:v>
                </c:pt>
                <c:pt idx="35">
                  <c:v>0</c:v>
                </c:pt>
                <c:pt idx="36">
                  <c:v>0</c:v>
                </c:pt>
              </c:numCache>
            </c:numRef>
          </c:val>
        </c:ser>
        <c:gapWidth val="150"/>
        <c:overlap val="0"/>
        <c:axId val="35471338"/>
        <c:axId val="41267371"/>
      </c:barChart>
      <c:catAx>
        <c:axId val="35471338"/>
        <c:scaling>
          <c:orientation val="minMax"/>
        </c:scaling>
        <c:delete val="0"/>
        <c:axPos val="b"/>
        <c:numFmt formatCode="General" sourceLinked="1"/>
        <c:majorTickMark val="out"/>
        <c:minorTickMark val="none"/>
        <c:tickLblPos val="nextTo"/>
        <c:spPr>
          <a:ln w="0">
            <a:solidFill>
              <a:srgbClr val="000000"/>
            </a:solidFill>
          </a:ln>
        </c:spPr>
        <c:txPr>
          <a:bodyPr rot="-2700000"/>
          <a:lstStyle/>
          <a:p>
            <a:pPr>
              <a:defRPr b="0" sz="800" strike="noStrike" u="none">
                <a:solidFill>
                  <a:srgbClr val="000000"/>
                </a:solidFill>
                <a:uFillTx/>
                <a:latin typeface="Arial"/>
              </a:defRPr>
            </a:pPr>
          </a:p>
        </c:txPr>
        <c:crossAx val="41267371"/>
        <c:crossesAt val="0"/>
        <c:auto val="1"/>
        <c:lblAlgn val="ctr"/>
        <c:lblOffset val="100"/>
        <c:noMultiLvlLbl val="0"/>
      </c:catAx>
      <c:valAx>
        <c:axId val="41267371"/>
        <c:scaling>
          <c:orientation val="minMax"/>
        </c:scaling>
        <c:delete val="0"/>
        <c:axPos val="l"/>
        <c:majorGridlines>
          <c:spPr>
            <a:ln w="12600">
              <a:solidFill>
                <a:srgbClr val="ff0000"/>
              </a:solidFill>
              <a:round/>
            </a:ln>
          </c:spPr>
        </c:majorGridlines>
        <c:minorGridlines>
          <c:spPr>
            <a:ln w="0">
              <a:solidFill>
                <a:srgbClr val="000000"/>
              </a:solidFill>
            </a:ln>
          </c:spPr>
        </c:minorGridlines>
        <c:numFmt formatCode="General" sourceLinked="1"/>
        <c:majorTickMark val="out"/>
        <c:minorTickMark val="none"/>
        <c:tickLblPos val="nextTo"/>
        <c:spPr>
          <a:ln w="0">
            <a:solidFill>
              <a:srgbClr val="000000"/>
            </a:solidFill>
          </a:ln>
        </c:spPr>
        <c:txPr>
          <a:bodyPr/>
          <a:lstStyle/>
          <a:p>
            <a:pPr>
              <a:defRPr b="0" sz="900" strike="noStrike" u="none">
                <a:solidFill>
                  <a:srgbClr val="000000"/>
                </a:solidFill>
                <a:uFillTx/>
                <a:latin typeface="Arial"/>
              </a:defRPr>
            </a:pPr>
          </a:p>
        </c:txPr>
        <c:crossAx val="35471338"/>
        <c:crossesAt val="1"/>
        <c:crossBetween val="midCat"/>
        <c:majorUnit val="1"/>
        <c:minorUnit val="1"/>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2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75" strike="noStrike" u="none">
                <a:solidFill>
                  <a:srgbClr val="000000"/>
                </a:solidFill>
                <a:uFillTx/>
                <a:latin typeface="Arial"/>
              </a:rPr>
              <a:t>60 Days DPR Completion Times</a:t>
            </a:r>
          </a:p>
        </c:rich>
      </c:tx>
      <c:layout>
        <c:manualLayout>
          <c:xMode val="edge"/>
          <c:yMode val="edge"/>
          <c:x val="0.314195073401344"/>
          <c:y val="0.0417917083472269"/>
        </c:manualLayout>
      </c:layout>
      <c:overlay val="0"/>
      <c:spPr>
        <a:noFill/>
        <a:ln w="0">
          <a:noFill/>
        </a:ln>
      </c:spPr>
    </c:title>
    <c:autoTitleDeleted val="0"/>
    <c:plotArea>
      <c:layout>
        <c:manualLayout>
          <c:xMode val="edge"/>
          <c:yMode val="edge"/>
          <c:x val="0.155573525752675"/>
          <c:y val="0.0934756029787707"/>
          <c:w val="0.781724309529734"/>
          <c:h val="0.837167944870512"/>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[2]Chart!$AB$2:$AB$32</c:f>
              <c:numCache>
                <c:formatCode>General</c:formatCode>
                <c:ptCount val="31"/>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[2]Chart!$AC$2:$AC$32</c:f>
              <c:numCache>
                <c:formatCode>General</c:formatCode>
                <c:ptCount val="31"/>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numCache>
            </c:numRef>
          </c:val>
          <c:smooth val="0"/>
        </c:ser>
        <c:ser>
          <c:idx val="2"/>
          <c:order val="2"/>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[2]Chart!$AB$2:$AB$33</c:f>
              <c:numCache>
                <c:formatCode>General</c:formatCode>
                <c:ptCount val="32"/>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numCache>
            </c:numRef>
          </c:val>
          <c:smooth val="0"/>
        </c:ser>
        <c:ser>
          <c:idx val="3"/>
          <c:order val="3"/>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[2]Chart!$AC$2:$AC$33</c:f>
              <c:numCache>
                <c:formatCode>General</c:formatCode>
                <c:ptCount val="32"/>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numCache>
            </c:numRef>
          </c:val>
          <c:smooth val="0"/>
        </c:ser>
        <c:hiLowLines>
          <c:spPr>
            <a:ln w="0">
              <a:noFill/>
            </a:ln>
          </c:spPr>
        </c:hiLowLines>
        <c:marker val="1"/>
        <c:axId val="71375639"/>
        <c:axId val="32294948"/>
      </c:lineChart>
      <c:catAx>
        <c:axId val="71375639"/>
        <c:scaling>
          <c:orientation val="minMax"/>
          <c:max val="37085"/>
          <c:min val="37020"/>
        </c:scaling>
        <c:delete val="0"/>
        <c:axPos val="b"/>
        <c:title>
          <c:tx>
            <c:rich>
              <a:bodyPr rot="0"/>
              <a:lstStyle/>
              <a:p>
                <a:pPr>
                  <a:defRPr b="0" sz="1300" strike="noStrike" u="none">
                    <a:uFillTx/>
                    <a:latin typeface="Arial"/>
                  </a:defRPr>
                </a:pPr>
                <a:r>
                  <a:rPr b="1" sz="100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975" strike="noStrike" u="none">
                <a:solidFill>
                  <a:srgbClr val="000000"/>
                </a:solidFill>
                <a:uFillTx/>
                <a:latin typeface="Times New Roman"/>
              </a:defRPr>
            </a:pPr>
          </a:p>
        </c:txPr>
        <c:crossAx val="32294948"/>
        <c:crossesAt val="0"/>
        <c:auto val="1"/>
        <c:lblAlgn val="ctr"/>
        <c:lblOffset val="100"/>
        <c:noMultiLvlLbl val="0"/>
      </c:catAx>
      <c:valAx>
        <c:axId val="32294948"/>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75" strike="noStrike" u="none">
                    <a:solidFill>
                      <a:srgbClr val="000000"/>
                    </a:solidFill>
                    <a:uFillTx/>
                    <a:latin typeface="Arial"/>
                  </a:rPr>
                  <a:t>Completion Times</a:t>
                </a:r>
              </a:p>
            </c:rich>
          </c:tx>
          <c:layout>
            <c:manualLayout>
              <c:xMode val="edge"/>
              <c:yMode val="edge"/>
              <c:x val="0.0325951729285892"/>
              <c:y val="-0.119817717016783"/>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825" strike="noStrike" u="none">
                <a:solidFill>
                  <a:srgbClr val="000000"/>
                </a:solidFill>
                <a:uFillTx/>
                <a:latin typeface="Arial"/>
              </a:defRPr>
            </a:pPr>
          </a:p>
        </c:txPr>
        <c:crossAx val="71375639"/>
        <c:crossesAt val="37020"/>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2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875" strike="noStrike" u="none">
                <a:solidFill>
                  <a:srgbClr val="000000"/>
                </a:solidFill>
                <a:uFillTx/>
                <a:latin typeface="Arial"/>
              </a:rPr>
              <a:t>60 Day  DPR Completion Times</a:t>
            </a:r>
          </a:p>
        </c:rich>
      </c:tx>
      <c:layout>
        <c:manualLayout>
          <c:xMode val="edge"/>
          <c:yMode val="edge"/>
          <c:x val="0.32794189453125"/>
          <c:y val="0.0437076111529766"/>
        </c:manualLayout>
      </c:layout>
      <c:overlay val="0"/>
      <c:spPr>
        <a:noFill/>
        <a:ln w="0">
          <a:noFill/>
        </a:ln>
      </c:spPr>
    </c:title>
    <c:autoTitleDeleted val="0"/>
    <c:plotArea>
      <c:layout>
        <c:manualLayout>
          <c:xMode val="edge"/>
          <c:yMode val="edge"/>
          <c:x val="0.07489013671875"/>
          <c:y val="0.150392937883518"/>
          <c:w val="0.7843017578125"/>
          <c:h val="0.746043707611153"/>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[2]Chart!$AA$2:$AA$344</c:f>
              <c:numCache>
                <c:formatCode>General</c:formatCode>
                <c:ptCount val="343"/>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[2]Chart!$AB$2:$AB$344</c:f>
              <c:numCache>
                <c:formatCode>General</c:formatCode>
                <c:ptCount val="343"/>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pt idx="46">
                  <c:v>0.319444444444445</c:v>
                </c:pt>
                <c:pt idx="47">
                  <c:v>0.319444444444444</c:v>
                </c:pt>
                <c:pt idx="48">
                  <c:v>0.319444444444444</c:v>
                </c:pt>
                <c:pt idx="49">
                  <c:v>0.317361111111111</c:v>
                </c:pt>
                <c:pt idx="50">
                  <c:v>0.319444444444445</c:v>
                </c:pt>
                <c:pt idx="51">
                  <c:v>0.319444444444445</c:v>
                </c:pt>
                <c:pt idx="52">
                  <c:v>0.319444444444444</c:v>
                </c:pt>
                <c:pt idx="53">
                  <c:v>0.317361111111111</c:v>
                </c:pt>
                <c:pt idx="54">
                  <c:v>0.320138888888889</c:v>
                </c:pt>
                <c:pt idx="55">
                  <c:v>0.321527777777778</c:v>
                </c:pt>
                <c:pt idx="56">
                  <c:v>0.318055555555556</c:v>
                </c:pt>
                <c:pt idx="57">
                  <c:v>0.320138888888889</c:v>
                </c:pt>
                <c:pt idx="58">
                  <c:v>0.320138888888889</c:v>
                </c:pt>
                <c:pt idx="59">
                  <c:v>0.315277777777778</c:v>
                </c:pt>
                <c:pt idx="60">
                  <c:v>0.313888888888889</c:v>
                </c:pt>
                <c:pt idx="61">
                  <c:v>0.318055555555556</c:v>
                </c:pt>
                <c:pt idx="62">
                  <c:v>0.316666666666667</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[2]Chart!$AA$2:$AA$344</c:f>
              <c:numCache>
                <c:formatCode>General</c:formatCode>
                <c:ptCount val="343"/>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[2]Chart!$AC$2:$AC$344</c:f>
              <c:numCache>
                <c:formatCode>General</c:formatCode>
                <c:ptCount val="343"/>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pt idx="46">
                  <c:v>0.875</c:v>
                </c:pt>
                <c:pt idx="47">
                  <c:v>0.875</c:v>
                </c:pt>
                <c:pt idx="48">
                  <c:v>0.875</c:v>
                </c:pt>
                <c:pt idx="49">
                  <c:v>0.78125</c:v>
                </c:pt>
                <c:pt idx="50">
                  <c:v>0.723611111111111</c:v>
                </c:pt>
                <c:pt idx="51">
                  <c:v>0.661111111111111</c:v>
                </c:pt>
                <c:pt idx="52">
                  <c:v>0.69375</c:v>
                </c:pt>
                <c:pt idx="53">
                  <c:v>0.635416666666667</c:v>
                </c:pt>
                <c:pt idx="54">
                  <c:v>0.695138888888889</c:v>
                </c:pt>
                <c:pt idx="55">
                  <c:v>0.695833333333333</c:v>
                </c:pt>
                <c:pt idx="56">
                  <c:v>0.688888888888889</c:v>
                </c:pt>
                <c:pt idx="57">
                  <c:v>0.608333333333333</c:v>
                </c:pt>
                <c:pt idx="58">
                  <c:v>0.688888888888889</c:v>
                </c:pt>
                <c:pt idx="59">
                  <c:v>0.709722222222222</c:v>
                </c:pt>
                <c:pt idx="60">
                  <c:v>0.688888888888889</c:v>
                </c:pt>
                <c:pt idx="61">
                  <c:v>0.654166666666667</c:v>
                </c:pt>
              </c:numCache>
            </c:numRef>
          </c:val>
          <c:smooth val="0"/>
        </c:ser>
        <c:hiLowLines>
          <c:spPr>
            <a:ln w="0">
              <a:noFill/>
            </a:ln>
          </c:spPr>
        </c:hiLowLines>
        <c:marker val="1"/>
        <c:axId val="24493542"/>
        <c:axId val="32355401"/>
      </c:lineChart>
      <c:dateAx>
        <c:axId val="24493542"/>
        <c:scaling>
          <c:orientation val="minMax"/>
          <c:min val="37027"/>
        </c:scaling>
        <c:delete val="0"/>
        <c:axPos val="b"/>
        <c:title>
          <c:tx>
            <c:rich>
              <a:bodyPr rot="0"/>
              <a:lstStyle/>
              <a:p>
                <a:pPr>
                  <a:defRPr b="0" sz="1300" strike="noStrike" u="none">
                    <a:uFillTx/>
                    <a:latin typeface="Arial"/>
                  </a:defRPr>
                </a:pPr>
                <a:r>
                  <a:rPr b="1" sz="875"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Times New Roman"/>
              </a:defRPr>
            </a:pPr>
          </a:p>
        </c:txPr>
        <c:crossAx val="32355401"/>
        <c:crossesAt val="0"/>
        <c:auto val="1"/>
        <c:lblOffset val="100"/>
        <c:majorUnit val="5"/>
        <c:majorTimeUnit val="days"/>
        <c:noMultiLvlLbl val="0"/>
      </c:dateAx>
      <c:valAx>
        <c:axId val="32355401"/>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875"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25" strike="noStrike" u="none">
                <a:solidFill>
                  <a:srgbClr val="000000"/>
                </a:solidFill>
                <a:uFillTx/>
                <a:latin typeface="Arial"/>
              </a:defRPr>
            </a:pPr>
          </a:p>
        </c:txPr>
        <c:crossAx val="24493542"/>
        <c:crossesAt val="37027"/>
        <c:crossBetween val="midCat"/>
        <c:majorUnit val="0.04"/>
        <c:minorUnit val="0.04"/>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userShapes r:id="rId1"/>
</c:chartSpace>
</file>

<file path=xl/charts/chart2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301860166773573"/>
          <c:y val="0.0371965075947853"/>
        </c:manualLayout>
      </c:layout>
      <c:overlay val="0"/>
      <c:spPr>
        <a:noFill/>
        <a:ln w="0">
          <a:noFill/>
        </a:ln>
      </c:spPr>
    </c:title>
    <c:autoTitleDeleted val="0"/>
    <c:plotArea>
      <c:layout>
        <c:manualLayout>
          <c:xMode val="edge"/>
          <c:yMode val="edge"/>
          <c:x val="0.0347915330339962"/>
          <c:y val="0.138500179404377"/>
          <c:w val="0.823553559974343"/>
          <c:h val="0.736036359287167"/>
        </c:manualLayout>
      </c:layout>
      <c:barChart>
        <c:barDir val="col"/>
        <c:grouping val="stacked"/>
        <c:varyColors val="0"/>
        <c:ser>
          <c:idx val="0"/>
          <c:order val="0"/>
          <c:tx>
            <c:strRef>
              <c:f>'Graph Data July9'!$A$2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July9'!$G$2:$T$2</c:f>
              <c:numCache>
                <c:formatCode>General</c:formatCode>
                <c:ptCount val="14"/>
                <c:pt idx="1">
                  <c:v>2</c:v>
                </c:pt>
                <c:pt idx="3">
                  <c:v>1</c:v>
                </c:pt>
                <c:pt idx="9">
                  <c:v>1</c:v>
                </c:pt>
              </c:numCache>
            </c:numRef>
          </c:val>
        </c:ser>
        <c:ser>
          <c:idx val="1"/>
          <c:order val="1"/>
          <c:tx>
            <c:strRef>
              <c:f>'Graph Data July9'!$A$3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July9'!$G$3:$T$3</c:f>
              <c:numCache>
                <c:formatCode>General</c:formatCode>
                <c:ptCount val="14"/>
                <c:pt idx="7">
                  <c:v>1</c:v>
                </c:pt>
                <c:pt idx="9">
                  <c:v>1</c:v>
                </c:pt>
                <c:pt idx="11">
                  <c:v>2</c:v>
                </c:pt>
                <c:pt idx="13">
                  <c:v>1</c:v>
                </c:pt>
              </c:numCache>
            </c:numRef>
          </c:val>
        </c:ser>
        <c:ser>
          <c:idx val="2"/>
          <c:order val="2"/>
          <c:tx>
            <c:strRef>
              <c:f>'Graph Data July9'!$A$4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July9'!$G$4:$T$4</c:f>
              <c:numCache>
                <c:formatCode>General</c:formatCode>
                <c:ptCount val="14"/>
                <c:pt idx="0">
                  <c:v>30</c:v>
                </c:pt>
                <c:pt idx="1">
                  <c:v>6</c:v>
                </c:pt>
                <c:pt idx="2">
                  <c:v>10</c:v>
                </c:pt>
                <c:pt idx="3">
                  <c:v>19</c:v>
                </c:pt>
                <c:pt idx="4">
                  <c:v>13</c:v>
                </c:pt>
                <c:pt idx="5">
                  <c:v>7</c:v>
                </c:pt>
                <c:pt idx="6">
                  <c:v>2</c:v>
                </c:pt>
                <c:pt idx="7">
                  <c:v>8</c:v>
                </c:pt>
                <c:pt idx="8">
                  <c:v>5</c:v>
                </c:pt>
                <c:pt idx="9">
                  <c:v>6</c:v>
                </c:pt>
                <c:pt idx="10">
                  <c:v>6</c:v>
                </c:pt>
                <c:pt idx="11">
                  <c:v>9</c:v>
                </c:pt>
                <c:pt idx="12">
                  <c:v>5</c:v>
                </c:pt>
              </c:numCache>
            </c:numRef>
          </c:val>
        </c:ser>
        <c:ser>
          <c:idx val="3"/>
          <c:order val="3"/>
          <c:tx>
            <c:strRef>
              <c:f>'Graph Data July9'!$A$5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July9'!$G$5:$T$5</c:f>
              <c:numCache>
                <c:formatCode>General</c:formatCode>
                <c:ptCount val="14"/>
                <c:pt idx="0">
                  <c:v>5</c:v>
                </c:pt>
                <c:pt idx="1">
                  <c:v>3</c:v>
                </c:pt>
                <c:pt idx="2">
                  <c:v>3</c:v>
                </c:pt>
                <c:pt idx="3">
                  <c:v>2</c:v>
                </c:pt>
                <c:pt idx="4">
                  <c:v>6</c:v>
                </c:pt>
                <c:pt idx="5">
                  <c:v>5</c:v>
                </c:pt>
                <c:pt idx="6">
                  <c:v>6</c:v>
                </c:pt>
                <c:pt idx="7">
                  <c:v>4</c:v>
                </c:pt>
                <c:pt idx="8">
                  <c:v>5</c:v>
                </c:pt>
                <c:pt idx="9">
                  <c:v>2</c:v>
                </c:pt>
                <c:pt idx="10">
                  <c:v>4</c:v>
                </c:pt>
                <c:pt idx="11">
                  <c:v>3</c:v>
                </c:pt>
                <c:pt idx="12">
                  <c:v>1</c:v>
                </c:pt>
                <c:pt idx="13">
                  <c:v>12</c:v>
                </c:pt>
              </c:numCache>
            </c:numRef>
          </c:val>
        </c:ser>
        <c:ser>
          <c:idx val="4"/>
          <c:order val="4"/>
          <c:tx>
            <c:strRef>
              <c:f>'Graph Data July9'!$A$6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July9'!$G$6:$T$6</c:f>
              <c:numCache>
                <c:formatCode>General</c:formatCode>
                <c:ptCount val="14"/>
                <c:pt idx="0">
                  <c:v>2</c:v>
                </c:pt>
                <c:pt idx="1">
                  <c:v>4</c:v>
                </c:pt>
                <c:pt idx="2">
                  <c:v>1</c:v>
                </c:pt>
                <c:pt idx="3">
                  <c:v>3</c:v>
                </c:pt>
                <c:pt idx="6">
                  <c:v>1</c:v>
                </c:pt>
                <c:pt idx="8">
                  <c:v>1</c:v>
                </c:pt>
                <c:pt idx="9">
                  <c:v>3</c:v>
                </c:pt>
                <c:pt idx="13">
                  <c:v>5</c:v>
                </c:pt>
              </c:numCache>
            </c:numRef>
          </c:val>
        </c:ser>
        <c:ser>
          <c:idx val="5"/>
          <c:order val="5"/>
          <c:tx>
            <c:strRef>
              <c:f>'Graph Data July9'!$A$7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July9'!$G$7:$T$7</c:f>
              <c:numCache>
                <c:formatCode>General</c:formatCode>
                <c:ptCount val="14"/>
                <c:pt idx="0">
                  <c:v>3</c:v>
                </c:pt>
                <c:pt idx="6">
                  <c:v>1</c:v>
                </c:pt>
                <c:pt idx="7">
                  <c:v>1</c:v>
                </c:pt>
                <c:pt idx="8">
                  <c:v>3</c:v>
                </c:pt>
                <c:pt idx="10">
                  <c:v>1</c:v>
                </c:pt>
                <c:pt idx="11">
                  <c:v>5</c:v>
                </c:pt>
                <c:pt idx="12">
                  <c:v>1</c:v>
                </c:pt>
                <c:pt idx="13">
                  <c:v>3</c:v>
                </c:pt>
              </c:numCache>
            </c:numRef>
          </c:val>
        </c:ser>
        <c:ser>
          <c:idx val="6"/>
          <c:order val="6"/>
          <c:tx>
            <c:strRef>
              <c:f>'Graph Data July9'!$A$8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July9'!$G$8:$T$8</c:f>
              <c:numCache>
                <c:formatCode>General</c:formatCode>
                <c:ptCount val="14"/>
                <c:pt idx="0">
                  <c:v>4</c:v>
                </c:pt>
                <c:pt idx="1">
                  <c:v>1</c:v>
                </c:pt>
                <c:pt idx="2">
                  <c:v>5</c:v>
                </c:pt>
                <c:pt idx="3">
                  <c:v>1</c:v>
                </c:pt>
                <c:pt idx="4">
                  <c:v>2</c:v>
                </c:pt>
                <c:pt idx="5">
                  <c:v>1</c:v>
                </c:pt>
                <c:pt idx="7">
                  <c:v>3</c:v>
                </c:pt>
                <c:pt idx="9">
                  <c:v>3</c:v>
                </c:pt>
                <c:pt idx="10">
                  <c:v>1</c:v>
                </c:pt>
                <c:pt idx="13">
                  <c:v>2</c:v>
                </c:pt>
              </c:numCache>
            </c:numRef>
          </c:val>
        </c:ser>
        <c:ser>
          <c:idx val="7"/>
          <c:order val="7"/>
          <c:tx>
            <c:strRef>
              <c:f>'Graph Data July9'!$A$9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July9'!$G$9:$T$9</c:f>
              <c:numCache>
                <c:formatCode>General</c:formatCode>
                <c:ptCount val="14"/>
                <c:pt idx="4">
                  <c:v>1</c:v>
                </c:pt>
                <c:pt idx="6">
                  <c:v>1</c:v>
                </c:pt>
                <c:pt idx="8">
                  <c:v>2</c:v>
                </c:pt>
                <c:pt idx="10">
                  <c:v>4</c:v>
                </c:pt>
                <c:pt idx="11">
                  <c:v>7</c:v>
                </c:pt>
              </c:numCache>
            </c:numRef>
          </c:val>
        </c:ser>
        <c:ser>
          <c:idx val="8"/>
          <c:order val="8"/>
          <c:tx>
            <c:strRef>
              <c:f>'Graph Data July9'!$A$10</c:f>
              <c:strCache>
                <c:ptCount val="1"/>
                <c:pt idx="0">
                  <c:v>Not identified</c:v>
                </c:pt>
              </c:strCache>
            </c:strRef>
          </c:tx>
          <c:spPr>
            <a:solidFill>
              <a:srgbClr val="000080"/>
            </a:solidFill>
            <a:ln w="12600">
              <a:solidFill>
                <a:srgbClr val="000000"/>
              </a:solidFill>
              <a:round/>
            </a:ln>
          </c:spPr>
          <c:invertIfNegative val="0"/>
          <c:dLbls>
            <c:txPr>
              <a:bodyPr wrap="none"/>
              <a:lstStyle/>
              <a:p>
                <a:pPr>
                  <a:defRPr b="0" sz="1150" strike="noStrike" u="none">
                    <a:solidFill>
                      <a:srgbClr val="00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July9'!$G$10:$T$10</c:f>
              <c:numCache>
                <c:formatCode>General</c:formatCode>
                <c:ptCount val="14"/>
                <c:pt idx="12">
                  <c:v>1</c:v>
                </c:pt>
              </c:numCache>
            </c:numRef>
          </c:val>
        </c:ser>
        <c:gapWidth val="110"/>
        <c:overlap val="100"/>
        <c:axId val="30200527"/>
        <c:axId val="79329598"/>
      </c:barChart>
      <c:catAx>
        <c:axId val="30200527"/>
        <c:scaling>
          <c:orientation val="minMax"/>
        </c:scaling>
        <c:delete val="0"/>
        <c:axPos val="b"/>
        <c:numFmt formatCode="[$-409]m/d/yyyy" sourceLinked="0"/>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79329598"/>
        <c:crossesAt val="0"/>
        <c:auto val="1"/>
        <c:lblAlgn val="ctr"/>
        <c:lblOffset val="100"/>
        <c:noMultiLvlLbl val="0"/>
      </c:catAx>
      <c:valAx>
        <c:axId val="79329598"/>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30200527"/>
        <c:crossesAt val="1"/>
        <c:crossBetween val="midCat"/>
      </c:valAx>
      <c:spPr>
        <a:solidFill>
          <a:srgbClr val="ffffff"/>
        </a:solidFill>
        <a:ln w="12600">
          <a:solidFill>
            <a:srgbClr val="c0c0c0"/>
          </a:solidFill>
          <a:round/>
        </a:ln>
      </c:spPr>
    </c:plotArea>
    <c:legend>
      <c:legendPos val="r"/>
      <c:layout>
        <c:manualLayout>
          <c:xMode val="edge"/>
          <c:yMode val="edge"/>
          <c:x val="0.859320076972418"/>
          <c:y val="0.098313598851812"/>
          <c:w val="0.117665169980757"/>
          <c:h val="0.881832316708528"/>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01576747720365"/>
          <c:y val="0.142970401691332"/>
          <c:w val="0.908054711246201"/>
          <c:h val="0.698467230443975"/>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2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July9'!$G$12:$T$12</c:f>
              <c:multiLvlStrCache>
                <c:ptCount val="1"/>
                <c:lvl>
                  <c:pt idx="0">
                    <c:v>7/9/2001</c:v>
                  </c:pt>
                </c:lvl>
                <c:lvl>
                  <c:pt idx="0">
                    <c:v>7/2/2001</c:v>
                  </c:pt>
                </c:lvl>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July9'!$G$11:$T$11</c:f>
              <c:numCache>
                <c:formatCode>General</c:formatCode>
                <c:ptCount val="14"/>
                <c:pt idx="0">
                  <c:v>44</c:v>
                </c:pt>
                <c:pt idx="1">
                  <c:v>16</c:v>
                </c:pt>
                <c:pt idx="2">
                  <c:v>19</c:v>
                </c:pt>
                <c:pt idx="3">
                  <c:v>26</c:v>
                </c:pt>
                <c:pt idx="4">
                  <c:v>22</c:v>
                </c:pt>
                <c:pt idx="5">
                  <c:v>13</c:v>
                </c:pt>
                <c:pt idx="6">
                  <c:v>11</c:v>
                </c:pt>
                <c:pt idx="7">
                  <c:v>17</c:v>
                </c:pt>
                <c:pt idx="8">
                  <c:v>16</c:v>
                </c:pt>
                <c:pt idx="9">
                  <c:v>16</c:v>
                </c:pt>
                <c:pt idx="10">
                  <c:v>16</c:v>
                </c:pt>
                <c:pt idx="11">
                  <c:v>26</c:v>
                </c:pt>
                <c:pt idx="12">
                  <c:v>8</c:v>
                </c:pt>
                <c:pt idx="13">
                  <c:v>23</c:v>
                </c:pt>
              </c:numCache>
            </c:numRef>
          </c:val>
          <c:smooth val="0"/>
        </c:ser>
        <c:hiLowLines>
          <c:spPr>
            <a:ln w="0">
              <a:noFill/>
            </a:ln>
          </c:spPr>
        </c:hiLowLines>
        <c:marker val="1"/>
        <c:axId val="44543394"/>
        <c:axId val="30330612"/>
      </c:lineChart>
      <c:catAx>
        <c:axId val="44543394"/>
        <c:scaling>
          <c:orientation val="minMax"/>
        </c:scaling>
        <c:delete val="0"/>
        <c:axPos val="b"/>
        <c:numFmt formatCode="[$-409]m/d/yyyy" sourceLinked="1"/>
        <c:majorTickMark val="out"/>
        <c:minorTickMark val="none"/>
        <c:tickLblPos val="nextTo"/>
        <c:spPr>
          <a:ln w="0">
            <a:solidFill>
              <a:srgbClr val="000000"/>
            </a:solidFill>
          </a:ln>
        </c:spPr>
        <c:txPr>
          <a:bodyPr rot="-2700000"/>
          <a:lstStyle/>
          <a:p>
            <a:pPr>
              <a:defRPr b="0" sz="1025" strike="noStrike" u="none">
                <a:solidFill>
                  <a:srgbClr val="000000"/>
                </a:solidFill>
                <a:uFillTx/>
                <a:latin typeface="Arial"/>
              </a:defRPr>
            </a:pPr>
          </a:p>
        </c:txPr>
        <c:crossAx val="30330612"/>
        <c:crossesAt val="0"/>
        <c:auto val="1"/>
        <c:lblAlgn val="ctr"/>
        <c:lblOffset val="100"/>
        <c:noMultiLvlLbl val="0"/>
      </c:catAx>
      <c:valAx>
        <c:axId val="30330612"/>
        <c:scaling>
          <c:orientation val="minMax"/>
          <c:max val="50"/>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44543394"/>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221504559270517"/>
          <c:y val="0.840380549682875"/>
        </c:manualLayout>
      </c:layout>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07/09</a:t>
            </a:r>
          </a:p>
          <a:p>
            <a:pPr>
              <a:defRPr b="0" sz="1300" strike="noStrike" u="none">
                <a:uFillTx/>
                <a:latin typeface="Arial"/>
              </a:defRPr>
            </a:pPr>
          </a:p>
        </c:rich>
      </c:tx>
      <c:overlay val="0"/>
      <c:spPr>
        <a:noFill/>
        <a:ln w="0">
          <a:noFill/>
        </a:ln>
      </c:spPr>
    </c:title>
    <c:autoTitleDeleted val="0"/>
    <c:view3D>
      <c:rotX val="18"/>
      <c:rotY val="70"/>
      <c:rAngAx val="0"/>
      <c:perspective val="30"/>
    </c:view3D>
    <c:floor>
      <c:spPr>
        <a:solidFill>
          <a:srgbClr val="ffffff"/>
        </a:solidFill>
        <a:ln w="0">
          <a:solidFill>
            <a:srgbClr val="000000"/>
          </a:solidFill>
        </a:ln>
      </c:spPr>
    </c:floor>
    <c:sideWall>
      <c:spPr>
        <a:solidFill>
          <a:srgbClr val="ffffff"/>
        </a:solidFill>
        <a:ln w="0">
          <a:solidFill>
            <a:srgbClr val="000000"/>
          </a:solidFill>
        </a:ln>
      </c:spPr>
    </c:sideWall>
    <c:backWall>
      <c:spPr>
        <a:solidFill>
          <a:srgbClr val="ffffff"/>
        </a:solidFill>
        <a:ln w="0">
          <a:solidFill>
            <a:srgbClr val="000000"/>
          </a:solidFill>
        </a:ln>
      </c:spPr>
    </c:backWall>
    <c:plotArea>
      <c:layout>
        <c:manualLayout>
          <c:xMode val="edge"/>
          <c:yMode val="edge"/>
          <c:x val="0.0183551006000706"/>
          <c:y val="0.13519627411843"/>
          <c:w val="0.622779150488293"/>
          <c:h val="0.777511643379907"/>
        </c:manualLayout>
      </c:layout>
      <c:bar3DChart>
        <c:barDir val="col"/>
        <c:grouping val="standard"/>
        <c:varyColors val="0"/>
        <c:ser>
          <c:idx val="0"/>
          <c:order val="0"/>
          <c:tx>
            <c:strRef>
              <c:f>'Graph Data July9'!$B$164</c:f>
              <c:strCache>
                <c:ptCount val="1"/>
                <c:pt idx="0">
                  <c:v>% of Total Errors for the Week</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74"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74"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July9'!$A$165:$A$173</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July9'!$B$165:$B$173</c:f>
              <c:numCache>
                <c:formatCode>0%</c:formatCode>
                <c:ptCount val="9"/>
                <c:pt idx="0">
                  <c:v>0.0434782608695652</c:v>
                </c:pt>
                <c:pt idx="1">
                  <c:v>0.347826086956522</c:v>
                </c:pt>
                <c:pt idx="2">
                  <c:v>0.304347826086957</c:v>
                </c:pt>
                <c:pt idx="3">
                  <c:v>0.0869565217391304</c:v>
                </c:pt>
                <c:pt idx="4">
                  <c:v>0.130434782608696</c:v>
                </c:pt>
                <c:pt idx="5">
                  <c:v>0</c:v>
                </c:pt>
                <c:pt idx="6">
                  <c:v>0</c:v>
                </c:pt>
                <c:pt idx="7">
                  <c:v>0</c:v>
                </c:pt>
                <c:pt idx="8">
                  <c:v>0.0869565217391304</c:v>
                </c:pt>
              </c:numCache>
            </c:numRef>
          </c:val>
        </c:ser>
        <c:ser>
          <c:idx val="1"/>
          <c:order val="1"/>
          <c:tx>
            <c:strRef>
              <c:f>'Graph Data July9'!$C$164</c:f>
              <c:strCache>
                <c:ptCount val="1"/>
                <c:pt idx="0">
                  <c:v># of errors</c:v>
                </c:pt>
              </c:strCache>
            </c:strRef>
          </c:tx>
          <c:spPr>
            <a:solidFill>
              <a:srgbClr val="ffcc99"/>
            </a:solidFill>
            <a:ln w="0">
              <a:solidFill>
                <a:srgbClr val="000000"/>
              </a:solidFill>
            </a:ln>
          </c:spPr>
          <c:invertIfNegative val="0"/>
          <c:dPt>
            <c:idx val="0"/>
            <c:invertIfNegative val="0"/>
            <c:spPr>
              <a:solidFill>
                <a:srgbClr val="ffcc99"/>
              </a:solidFill>
              <a:ln w="0">
                <a:solidFill>
                  <a:srgbClr val="000000"/>
                </a:solidFill>
              </a:ln>
            </c:spPr>
          </c:dPt>
          <c:dPt>
            <c:idx val="6"/>
            <c:invertIfNegative val="0"/>
            <c:spPr>
              <a:solidFill>
                <a:srgbClr val="ffcc99"/>
              </a:solidFill>
              <a:ln w="0">
                <a:solidFill>
                  <a:srgbClr val="000000"/>
                </a:solidFill>
              </a:ln>
            </c:spPr>
          </c:dPt>
          <c:dPt>
            <c:idx val="8"/>
            <c:invertIfNegative val="0"/>
            <c:spPr>
              <a:solidFill>
                <a:srgbClr val="ffcc99"/>
              </a:solidFill>
              <a:ln w="0">
                <a:solidFill>
                  <a:srgbClr val="000000"/>
                </a:solidFill>
              </a:ln>
            </c:spPr>
          </c:dPt>
          <c:dLbls>
            <c:dLbl>
              <c:idx val="0"/>
              <c:txPr>
                <a:bodyPr wrap="none"/>
                <a:lstStyle/>
                <a:p>
                  <a:pPr>
                    <a:defRPr b="0" sz="1424"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424" strike="noStrike" u="none" baseline="33000">
                      <a:solidFill>
                        <a:srgbClr val="0000ff"/>
                      </a:solidFill>
                      <a:uFillTx/>
                      <a:latin typeface="Arial"/>
                    </a:defRPr>
                  </a:pPr>
                </a:p>
              </c:txPr>
              <c:showLegendKey val="0"/>
              <c:showVal val="1"/>
              <c:showCatName val="0"/>
              <c:showSerName val="0"/>
              <c:showPercent val="0"/>
              <c:separator>
</c:separator>
            </c:dLbl>
            <c:dLbl>
              <c:idx val="8"/>
              <c:txPr>
                <a:bodyPr wrap="none"/>
                <a:lstStyle/>
                <a:p>
                  <a:pPr>
                    <a:defRPr b="0" sz="1424"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424"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July9'!$A$165:$A$173</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July9'!$C$165:$C$173</c:f>
              <c:numCache>
                <c:formatCode>General</c:formatCode>
                <c:ptCount val="9"/>
                <c:pt idx="0">
                  <c:v>1</c:v>
                </c:pt>
                <c:pt idx="1">
                  <c:v>8</c:v>
                </c:pt>
                <c:pt idx="2">
                  <c:v>7</c:v>
                </c:pt>
                <c:pt idx="3">
                  <c:v>2</c:v>
                </c:pt>
                <c:pt idx="4">
                  <c:v>3</c:v>
                </c:pt>
                <c:pt idx="5">
                  <c:v>0</c:v>
                </c:pt>
                <c:pt idx="6">
                  <c:v>0</c:v>
                </c:pt>
                <c:pt idx="7">
                  <c:v>0</c:v>
                </c:pt>
                <c:pt idx="8">
                  <c:v>2</c:v>
                </c:pt>
              </c:numCache>
            </c:numRef>
          </c:val>
        </c:ser>
        <c:ser>
          <c:idx val="2"/>
          <c:order val="2"/>
          <c:tx>
            <c:strRef>
              <c:f>'Graph Data July9'!$D$164</c:f>
              <c:strCache>
                <c:ptCount val="1"/>
                <c:pt idx="0">
                  <c:v># Active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July9'!$A$165:$A$173</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July9'!$D$165:$D$173</c:f>
              <c:numCache>
                <c:formatCode>General</c:formatCode>
                <c:ptCount val="9"/>
                <c:pt idx="0">
                  <c:v>51</c:v>
                </c:pt>
                <c:pt idx="1">
                  <c:v>602</c:v>
                </c:pt>
                <c:pt idx="2">
                  <c:v>32</c:v>
                </c:pt>
                <c:pt idx="3">
                  <c:v>37</c:v>
                </c:pt>
                <c:pt idx="4">
                  <c:v>366</c:v>
                </c:pt>
                <c:pt idx="5">
                  <c:v>144</c:v>
                </c:pt>
                <c:pt idx="6">
                  <c:v>9</c:v>
                </c:pt>
                <c:pt idx="7">
                  <c:v>17</c:v>
                </c:pt>
              </c:numCache>
            </c:numRef>
          </c:val>
        </c:ser>
        <c:gapWidth val="150"/>
        <c:shape val="box"/>
        <c:axId val="95425997"/>
        <c:axId val="81627220"/>
        <c:axId val="37249950"/>
      </c:bar3DChart>
      <c:catAx>
        <c:axId val="95425997"/>
        <c:scaling>
          <c:orientation val="minMax"/>
        </c:scaling>
        <c:delete val="0"/>
        <c:axPos val="b"/>
        <c:majorGridlines>
          <c:spPr>
            <a:ln w="0">
              <a:solidFill>
                <a:srgbClr val="000000"/>
              </a:solidFill>
            </a:ln>
          </c:spPr>
        </c:majorGridlines>
        <c:numFmt formatCode="General" sourceLinked="1"/>
        <c:majorTickMark val="out"/>
        <c:minorTickMark val="none"/>
        <c:tickLblPos val="low"/>
        <c:spPr>
          <a:ln w="0">
            <a:solidFill>
              <a:srgbClr val="000000"/>
            </a:solidFill>
          </a:ln>
        </c:spPr>
        <c:txPr>
          <a:bodyPr/>
          <a:lstStyle/>
          <a:p>
            <a:pPr>
              <a:defRPr b="0" sz="1025" strike="noStrike" u="none">
                <a:solidFill>
                  <a:srgbClr val="800000"/>
                </a:solidFill>
                <a:uFillTx/>
                <a:latin typeface="Arial"/>
              </a:defRPr>
            </a:pPr>
          </a:p>
        </c:txPr>
        <c:crossAx val="81627220"/>
        <c:crossesAt val="0"/>
        <c:auto val="1"/>
        <c:lblAlgn val="ctr"/>
        <c:lblOffset val="100"/>
        <c:noMultiLvlLbl val="0"/>
      </c:catAx>
      <c:valAx>
        <c:axId val="81627220"/>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1025" strike="noStrike" u="none">
                <a:solidFill>
                  <a:srgbClr val="000000"/>
                </a:solidFill>
                <a:uFillTx/>
                <a:latin typeface="Arial"/>
              </a:defRPr>
            </a:pPr>
          </a:p>
        </c:txPr>
        <c:crossAx val="95425997"/>
        <c:crossBetween val="midCat"/>
      </c:valAx>
      <c:serAx>
        <c:axId val="37249950"/>
        <c:scaling>
          <c:orientation val="minMax"/>
        </c:scaling>
        <c:delete val="0"/>
        <c:axPos val="b"/>
        <c:numFmt formatCode="General" sourceLinked="1"/>
        <c:majorTickMark val="cross"/>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81627220"/>
        <c:crosses val="autoZero"/>
      </c:serAx>
    </c:plotArea>
    <c:legend>
      <c:legendPos val="r"/>
      <c:layout>
        <c:manualLayout>
          <c:xMode val="edge"/>
          <c:yMode val="edge"/>
          <c:x val="0.670608306859631"/>
          <c:y val="0.24604125083167"/>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50" strike="noStrike" u="none">
                <a:solidFill>
                  <a:srgbClr val="000000"/>
                </a:solidFill>
                <a:uFillTx/>
                <a:latin typeface="Arial"/>
              </a:rPr>
              <a:t>Number of Days Late for DPR by Group
(Rolling 30 Days)</a:t>
            </a:r>
          </a:p>
        </c:rich>
      </c:tx>
      <c:layout>
        <c:manualLayout>
          <c:xMode val="edge"/>
          <c:yMode val="edge"/>
          <c:x val="0.345284351819145"/>
          <c:y val="0.0375684556407448"/>
        </c:manualLayout>
      </c:layout>
      <c:overlay val="0"/>
      <c:spPr>
        <a:noFill/>
        <a:ln w="0">
          <a:noFill/>
        </a:ln>
      </c:spPr>
    </c:title>
    <c:autoTitleDeleted val="0"/>
    <c:plotArea>
      <c:layout>
        <c:manualLayout>
          <c:xMode val="edge"/>
          <c:yMode val="edge"/>
          <c:x val="0.015674673260332"/>
          <c:y val="0.119277108433735"/>
          <c:w val="0.966972801130343"/>
          <c:h val="0.879299014238773"/>
        </c:manualLayout>
      </c:layout>
      <c:barChart>
        <c:barDir val="col"/>
        <c:grouping val="clustered"/>
        <c:varyColors val="0"/>
        <c:ser>
          <c:idx val="0"/>
          <c:order val="0"/>
          <c:tx>
            <c:strRef>
              <c:f>"Prelim"</c:f>
              <c:strCache>
                <c:ptCount val="1"/>
                <c:pt idx="0">
                  <c:v>Prelim</c:v>
                </c:pt>
              </c:strCache>
            </c:strRef>
          </c:tx>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[1]Pivot2!$A$3:$A$39</c:f>
              <c:strCache>
                <c:ptCount val="37"/>
                <c:pt idx="0">
                  <c:v>Brazil Power</c:v>
                </c:pt>
                <c:pt idx="1">
                  <c:v>Broadband</c:v>
                </c:pt>
                <c:pt idx="2">
                  <c:v>Capital Portfolio</c:v>
                </c:pt>
                <c:pt idx="3">
                  <c:v>Coal</c:v>
                </c:pt>
                <c:pt idx="4">
                  <c:v>Coal Bench</c:v>
                </c:pt>
                <c:pt idx="5">
                  <c:v>Convertible Arbitrage</c:v>
                </c:pt>
                <c:pt idx="6">
                  <c:v>Cross Commodity</c:v>
                </c:pt>
                <c:pt idx="7">
                  <c:v>Advertising</c:v>
                </c:pt>
                <c:pt idx="8">
                  <c:v>EES/EWS Gas</c:v>
                </c:pt>
                <c:pt idx="9">
                  <c:v>EES/EWS Power</c:v>
                </c:pt>
                <c:pt idx="10">
                  <c:v>EIM Bench</c:v>
                </c:pt>
                <c:pt idx="11">
                  <c:v>Emerging Bench</c:v>
                </c:pt>
                <c:pt idx="12">
                  <c:v>Emissions</c:v>
                </c:pt>
                <c:pt idx="13">
                  <c:v>Equities</c:v>
                </c:pt>
                <c:pt idx="14">
                  <c:v>Freight Trading</c:v>
                </c:pt>
                <c:pt idx="15">
                  <c:v>Gas Bench</c:v>
                </c:pt>
                <c:pt idx="16">
                  <c:v>Global Products</c:v>
                </c:pt>
                <c:pt idx="17">
                  <c:v>Interest Rate</c:v>
                </c:pt>
                <c:pt idx="18">
                  <c:v>Liquids Bench</c:v>
                </c:pt>
                <c:pt idx="19">
                  <c:v>LNG</c:v>
                </c:pt>
                <c:pt idx="20">
                  <c:v>LNG Bench</c:v>
                </c:pt>
                <c:pt idx="21">
                  <c:v>Lumber</c:v>
                </c:pt>
                <c:pt idx="22">
                  <c:v>Cocoa Bench</c:v>
                </c:pt>
                <c:pt idx="23">
                  <c:v>Merchant Portfolio</c:v>
                </c:pt>
                <c:pt idx="24">
                  <c:v>Natural Gas P&amp;L</c:v>
                </c:pt>
                <c:pt idx="25">
                  <c:v>Outage Options</c:v>
                </c:pt>
                <c:pt idx="26">
                  <c:v>Paper</c:v>
                </c:pt>
                <c:pt idx="27">
                  <c:v>Power Canada</c:v>
                </c:pt>
                <c:pt idx="28">
                  <c:v>Power East</c:v>
                </c:pt>
                <c:pt idx="29">
                  <c:v>Power West</c:v>
                </c:pt>
                <c:pt idx="30">
                  <c:v>Power Bench</c:v>
                </c:pt>
                <c:pt idx="31">
                  <c:v>S-Cone Power Bench</c:v>
                </c:pt>
                <c:pt idx="32">
                  <c:v>S-Cone Bench</c:v>
                </c:pt>
                <c:pt idx="33">
                  <c:v>Soft Commodities</c:v>
                </c:pt>
                <c:pt idx="34">
                  <c:v>Steel</c:v>
                </c:pt>
                <c:pt idx="35">
                  <c:v>Synfuel</c:v>
                </c:pt>
                <c:pt idx="36">
                  <c:v>Weather</c:v>
                </c:pt>
              </c:strCache>
            </c:strRef>
          </c:cat>
          <c:val>
            <c:numRef>
              <c:f>[1]Pivot2!$B$3:$B$39</c:f>
              <c:numCache>
                <c:formatCode>General</c:formatCode>
                <c:ptCount val="37"/>
                <c:pt idx="0">
                  <c:v>0</c:v>
                </c:pt>
                <c:pt idx="1">
                  <c:v>2</c:v>
                </c:pt>
                <c:pt idx="2">
                  <c:v>0</c:v>
                </c:pt>
                <c:pt idx="3">
                  <c:v>1</c:v>
                </c:pt>
                <c:pt idx="4">
                  <c:v>3</c:v>
                </c:pt>
                <c:pt idx="5">
                  <c:v>1</c:v>
                </c:pt>
                <c:pt idx="6">
                  <c:v>2</c:v>
                </c:pt>
                <c:pt idx="7">
                  <c:v>0</c:v>
                </c:pt>
                <c:pt idx="8">
                  <c:v>2</c:v>
                </c:pt>
                <c:pt idx="9">
                  <c:v>8</c:v>
                </c:pt>
                <c:pt idx="10">
                  <c:v>5</c:v>
                </c:pt>
                <c:pt idx="11">
                  <c:v>7</c:v>
                </c:pt>
                <c:pt idx="12">
                  <c:v>0</c:v>
                </c:pt>
                <c:pt idx="13">
                  <c:v>2</c:v>
                </c:pt>
                <c:pt idx="14">
                  <c:v>0</c:v>
                </c:pt>
                <c:pt idx="15">
                  <c:v>4</c:v>
                </c:pt>
                <c:pt idx="16">
                  <c:v>0</c:v>
                </c:pt>
                <c:pt idx="17">
                  <c:v>2</c:v>
                </c:pt>
                <c:pt idx="18">
                  <c:v>1</c:v>
                </c:pt>
                <c:pt idx="19">
                  <c:v>1</c:v>
                </c:pt>
                <c:pt idx="20">
                  <c:v>0</c:v>
                </c:pt>
                <c:pt idx="21">
                  <c:v>0</c:v>
                </c:pt>
                <c:pt idx="22">
                  <c:v>0</c:v>
                </c:pt>
                <c:pt idx="23">
                  <c:v>0</c:v>
                </c:pt>
                <c:pt idx="24">
                  <c:v>2</c:v>
                </c:pt>
                <c:pt idx="25">
                  <c:v>0</c:v>
                </c:pt>
                <c:pt idx="26">
                  <c:v>1</c:v>
                </c:pt>
                <c:pt idx="27">
                  <c:v>3</c:v>
                </c:pt>
                <c:pt idx="28">
                  <c:v>8</c:v>
                </c:pt>
                <c:pt idx="29">
                  <c:v>5</c:v>
                </c:pt>
                <c:pt idx="30">
                  <c:v>9</c:v>
                </c:pt>
                <c:pt idx="31">
                  <c:v>0</c:v>
                </c:pt>
                <c:pt idx="32">
                  <c:v>0</c:v>
                </c:pt>
                <c:pt idx="33">
                  <c:v>1</c:v>
                </c:pt>
                <c:pt idx="34">
                  <c:v>0</c:v>
                </c:pt>
                <c:pt idx="35">
                  <c:v>0</c:v>
                </c:pt>
                <c:pt idx="36">
                  <c:v>0</c:v>
                </c:pt>
              </c:numCache>
            </c:numRef>
          </c:val>
        </c:ser>
        <c:gapWidth val="150"/>
        <c:overlap val="0"/>
        <c:axId val="54187437"/>
        <c:axId val="5046332"/>
      </c:barChart>
      <c:catAx>
        <c:axId val="54187437"/>
        <c:scaling>
          <c:orientation val="minMax"/>
        </c:scaling>
        <c:delete val="0"/>
        <c:axPos val="b"/>
        <c:numFmt formatCode="General" sourceLinked="1"/>
        <c:majorTickMark val="out"/>
        <c:minorTickMark val="none"/>
        <c:tickLblPos val="nextTo"/>
        <c:spPr>
          <a:ln w="0">
            <a:solidFill>
              <a:srgbClr val="000000"/>
            </a:solidFill>
          </a:ln>
        </c:spPr>
        <c:txPr>
          <a:bodyPr rot="-2700000"/>
          <a:lstStyle/>
          <a:p>
            <a:pPr>
              <a:defRPr b="0" sz="950" strike="noStrike" u="none">
                <a:solidFill>
                  <a:srgbClr val="000000"/>
                </a:solidFill>
                <a:uFillTx/>
                <a:latin typeface="Arial"/>
              </a:defRPr>
            </a:pPr>
          </a:p>
        </c:txPr>
        <c:crossAx val="5046332"/>
        <c:crossesAt val="0"/>
        <c:auto val="1"/>
        <c:lblAlgn val="ctr"/>
        <c:lblOffset val="100"/>
        <c:noMultiLvlLbl val="0"/>
      </c:catAx>
      <c:valAx>
        <c:axId val="5046332"/>
        <c:scaling>
          <c:orientation val="minMax"/>
        </c:scaling>
        <c:delete val="0"/>
        <c:axPos val="l"/>
        <c:majorGridlines>
          <c:spPr>
            <a:ln w="12600">
              <a:solidFill>
                <a:srgbClr val="ff0000"/>
              </a:solidFill>
              <a:round/>
            </a:ln>
          </c:spPr>
        </c:majorGridlines>
        <c:minorGridlines>
          <c:spPr>
            <a:ln w="0">
              <a:solidFill>
                <a:srgbClr val="000000"/>
              </a:solidFill>
            </a:ln>
          </c:spPr>
        </c:minorGridlines>
        <c:numFmt formatCode="General" sourceLinked="1"/>
        <c:majorTickMark val="out"/>
        <c:minorTickMark val="none"/>
        <c:tickLblPos val="nextTo"/>
        <c:spPr>
          <a:ln w="0">
            <a:solidFill>
              <a:srgbClr val="000000"/>
            </a:solidFill>
          </a:ln>
        </c:spPr>
        <c:txPr>
          <a:bodyPr/>
          <a:lstStyle/>
          <a:p>
            <a:pPr>
              <a:defRPr b="0" sz="950" strike="noStrike" u="none">
                <a:solidFill>
                  <a:srgbClr val="000000"/>
                </a:solidFill>
                <a:uFillTx/>
                <a:latin typeface="Arial"/>
              </a:defRPr>
            </a:pPr>
          </a:p>
        </c:txPr>
        <c:crossAx val="54187437"/>
        <c:crossesAt val="1"/>
        <c:crossBetween val="midCat"/>
        <c:majorUnit val="1"/>
        <c:minorUnit val="1"/>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2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75" strike="noStrike" u="none">
                <a:solidFill>
                  <a:srgbClr val="000000"/>
                </a:solidFill>
                <a:uFillTx/>
                <a:latin typeface="Arial"/>
              </a:rPr>
              <a:t>60 Days DPR Completion Times</a:t>
            </a:r>
          </a:p>
        </c:rich>
      </c:tx>
      <c:layout>
        <c:manualLayout>
          <c:xMode val="edge"/>
          <c:yMode val="edge"/>
          <c:x val="0.314195073401344"/>
          <c:y val="0.0417917083472269"/>
        </c:manualLayout>
      </c:layout>
      <c:overlay val="0"/>
      <c:spPr>
        <a:noFill/>
        <a:ln w="0">
          <a:noFill/>
        </a:ln>
      </c:spPr>
    </c:title>
    <c:autoTitleDeleted val="0"/>
    <c:plotArea>
      <c:layout>
        <c:manualLayout>
          <c:xMode val="edge"/>
          <c:yMode val="edge"/>
          <c:x val="0.153831798954964"/>
          <c:y val="0.0934756029787707"/>
          <c:w val="0.782906195571038"/>
          <c:h val="0.836945648549517"/>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[2]Chart!$AB$2:$AB$32</c:f>
              <c:numCache>
                <c:formatCode>General</c:formatCode>
                <c:ptCount val="31"/>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[2]Chart!$AC$2:$AC$32</c:f>
              <c:numCache>
                <c:formatCode>General</c:formatCode>
                <c:ptCount val="31"/>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numCache>
            </c:numRef>
          </c:val>
          <c:smooth val="0"/>
        </c:ser>
        <c:ser>
          <c:idx val="2"/>
          <c:order val="2"/>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[2]Chart!$AB$2:$AB$33</c:f>
              <c:numCache>
                <c:formatCode>General</c:formatCode>
                <c:ptCount val="32"/>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numCache>
            </c:numRef>
          </c:val>
          <c:smooth val="0"/>
        </c:ser>
        <c:ser>
          <c:idx val="3"/>
          <c:order val="3"/>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[2]Chart!$AC$2:$AC$33</c:f>
              <c:numCache>
                <c:formatCode>General</c:formatCode>
                <c:ptCount val="32"/>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numCache>
            </c:numRef>
          </c:val>
          <c:smooth val="0"/>
        </c:ser>
        <c:hiLowLines>
          <c:spPr>
            <a:ln w="0">
              <a:noFill/>
            </a:ln>
          </c:spPr>
        </c:hiLowLines>
        <c:marker val="1"/>
        <c:axId val="74621579"/>
        <c:axId val="42303172"/>
      </c:lineChart>
      <c:catAx>
        <c:axId val="74621579"/>
        <c:scaling>
          <c:orientation val="minMax"/>
          <c:max val="37085"/>
          <c:min val="37020"/>
        </c:scaling>
        <c:delete val="0"/>
        <c:axPos val="b"/>
        <c:title>
          <c:tx>
            <c:rich>
              <a:bodyPr rot="0"/>
              <a:lstStyle/>
              <a:p>
                <a:pPr>
                  <a:defRPr b="0" sz="1300" strike="noStrike" u="none">
                    <a:uFillTx/>
                    <a:latin typeface="Arial"/>
                  </a:defRPr>
                </a:pPr>
                <a:r>
                  <a:rPr b="1" sz="1075"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1075" strike="noStrike" u="none">
                <a:solidFill>
                  <a:srgbClr val="000000"/>
                </a:solidFill>
                <a:uFillTx/>
                <a:latin typeface="Times New Roman"/>
              </a:defRPr>
            </a:pPr>
          </a:p>
        </c:txPr>
        <c:crossAx val="42303172"/>
        <c:crossesAt val="0"/>
        <c:auto val="1"/>
        <c:lblAlgn val="ctr"/>
        <c:lblOffset val="100"/>
        <c:noMultiLvlLbl val="0"/>
      </c:catAx>
      <c:valAx>
        <c:axId val="42303172"/>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75" strike="noStrike" u="none">
                    <a:solidFill>
                      <a:srgbClr val="000000"/>
                    </a:solidFill>
                    <a:uFillTx/>
                    <a:latin typeface="Arial"/>
                  </a:rPr>
                  <a:t>Completion Times</a:t>
                </a:r>
              </a:p>
            </c:rich>
          </c:tx>
          <c:layout>
            <c:manualLayout>
              <c:xMode val="edge"/>
              <c:yMode val="edge"/>
              <c:x val="0.0240109479970142"/>
              <c:y val="-0.216961209291986"/>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975" strike="noStrike" u="none">
                <a:solidFill>
                  <a:srgbClr val="000000"/>
                </a:solidFill>
                <a:uFillTx/>
                <a:latin typeface="Arial"/>
              </a:defRPr>
            </a:pPr>
          </a:p>
        </c:txPr>
        <c:crossAx val="74621579"/>
        <c:crossesAt val="37020"/>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Summary of Errors by Group for week of 08/06/2001</a:t>
            </a:r>
          </a:p>
        </c:rich>
      </c:tx>
      <c:layout>
        <c:manualLayout>
          <c:xMode val="edge"/>
          <c:yMode val="edge"/>
          <c:x val="0.201035476848856"/>
          <c:y val="0.0331337325349301"/>
        </c:manualLayout>
      </c:layout>
      <c:overlay val="0"/>
      <c:spPr>
        <a:noFill/>
        <a:ln w="0">
          <a:noFill/>
        </a:ln>
      </c:spPr>
    </c:title>
    <c:autoTitleDeleted val="0"/>
    <c:plotArea>
      <c:layout>
        <c:manualLayout>
          <c:xMode val="edge"/>
          <c:yMode val="edge"/>
          <c:x val="0.0207683708889804"/>
          <c:y val="0.152761144377911"/>
          <c:w val="0.829263987762546"/>
          <c:h val="0.707518296739854"/>
        </c:manualLayout>
      </c:layout>
      <c:barChart>
        <c:barDir val="col"/>
        <c:grouping val="clustered"/>
        <c:varyColors val="0"/>
        <c:ser>
          <c:idx val="0"/>
          <c:order val="0"/>
          <c:tx>
            <c:strRef>
              <c:f>'Graph Data Aug 06'!$C$155</c:f>
              <c:strCache>
                <c:ptCount val="1"/>
                <c:pt idx="0">
                  <c:v># of errors</c:v>
                </c:pt>
              </c:strCache>
            </c:strRef>
          </c:tx>
          <c:spPr>
            <a:solidFill>
              <a:srgbClr val="ccffff"/>
            </a:solidFill>
            <a:ln w="12600">
              <a:solidFill>
                <a:srgbClr val="000000"/>
              </a:solidFill>
              <a:round/>
            </a:ln>
          </c:spPr>
          <c:invertIfNegative val="0"/>
          <c:dPt>
            <c:idx val="0"/>
            <c:invertIfNegative val="0"/>
            <c:spPr>
              <a:solidFill>
                <a:srgbClr val="ccffff"/>
              </a:solidFill>
              <a:ln w="12600">
                <a:solidFill>
                  <a:srgbClr val="000000"/>
                </a:solidFill>
                <a:round/>
              </a:ln>
            </c:spPr>
          </c:dPt>
          <c:dPt>
            <c:idx val="1"/>
            <c:invertIfNegative val="0"/>
            <c:spPr>
              <a:solidFill>
                <a:srgbClr val="ccffff"/>
              </a:solidFill>
              <a:ln w="12600">
                <a:solidFill>
                  <a:srgbClr val="000000"/>
                </a:solidFill>
                <a:round/>
              </a:ln>
            </c:spPr>
          </c:dPt>
          <c:dPt>
            <c:idx val="2"/>
            <c:invertIfNegative val="0"/>
            <c:spPr>
              <a:solidFill>
                <a:srgbClr val="ccffff"/>
              </a:solidFill>
              <a:ln w="12600">
                <a:solidFill>
                  <a:srgbClr val="000000"/>
                </a:solidFill>
                <a:round/>
              </a:ln>
            </c:spPr>
          </c:dPt>
          <c:dPt>
            <c:idx val="3"/>
            <c:invertIfNegative val="0"/>
            <c:spPr>
              <a:solidFill>
                <a:srgbClr val="ccffff"/>
              </a:solidFill>
              <a:ln w="12600">
                <a:solidFill>
                  <a:srgbClr val="000000"/>
                </a:solidFill>
                <a:round/>
              </a:ln>
            </c:spPr>
          </c:dPt>
          <c:dPt>
            <c:idx val="4"/>
            <c:invertIfNegative val="0"/>
            <c:spPr>
              <a:solidFill>
                <a:srgbClr val="ccffff"/>
              </a:solidFill>
              <a:ln w="12600">
                <a:solidFill>
                  <a:srgbClr val="000000"/>
                </a:solidFill>
                <a:round/>
              </a:ln>
            </c:spPr>
          </c:dPt>
          <c:dPt>
            <c:idx val="5"/>
            <c:invertIfNegative val="0"/>
            <c:spPr>
              <a:solidFill>
                <a:srgbClr val="ccffff"/>
              </a:solidFill>
              <a:ln w="12600">
                <a:solidFill>
                  <a:srgbClr val="000000"/>
                </a:solidFill>
                <a:round/>
              </a:ln>
            </c:spPr>
          </c:dPt>
          <c:dPt>
            <c:idx val="6"/>
            <c:invertIfNegative val="0"/>
            <c:spPr>
              <a:solidFill>
                <a:srgbClr val="ccffff"/>
              </a:solidFill>
              <a:ln w="12600">
                <a:solidFill>
                  <a:srgbClr val="000000"/>
                </a:solidFill>
                <a:round/>
              </a:ln>
            </c:spPr>
          </c:dPt>
          <c:dPt>
            <c:idx val="7"/>
            <c:invertIfNegative val="0"/>
            <c:spPr>
              <a:solidFill>
                <a:srgbClr val="ccffff"/>
              </a:solidFill>
              <a:ln w="12600">
                <a:solidFill>
                  <a:srgbClr val="000000"/>
                </a:solidFill>
                <a:round/>
              </a:ln>
            </c:spPr>
          </c:dPt>
          <c:dPt>
            <c:idx val="8"/>
            <c:invertIfNegative val="0"/>
            <c:spPr>
              <a:solidFill>
                <a:srgbClr val="ccffff"/>
              </a:solidFill>
              <a:ln w="12600">
                <a:solidFill>
                  <a:srgbClr val="000000"/>
                </a:solidFill>
                <a:round/>
              </a:ln>
            </c:spPr>
          </c:dPt>
          <c:dPt>
            <c:idx val="9"/>
            <c:invertIfNegative val="0"/>
            <c:spPr>
              <a:solidFill>
                <a:srgbClr val="ccffff"/>
              </a:solidFill>
              <a:ln w="12600">
                <a:solidFill>
                  <a:srgbClr val="000000"/>
                </a:solidFill>
                <a:round/>
              </a:ln>
            </c:spPr>
          </c:dPt>
          <c:dLbls>
            <c:dLbl>
              <c:idx val="0"/>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1"/>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2"/>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3"/>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4"/>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5"/>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6"/>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7"/>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8"/>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9"/>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06'!$A$156:$A$165</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Aug 06'!$C$156:$C$165</c:f>
              <c:numCache>
                <c:formatCode>General</c:formatCode>
                <c:ptCount val="10"/>
                <c:pt idx="1">
                  <c:v>9</c:v>
                </c:pt>
                <c:pt idx="2">
                  <c:v>10</c:v>
                </c:pt>
                <c:pt idx="4">
                  <c:v>3</c:v>
                </c:pt>
                <c:pt idx="5">
                  <c:v>1</c:v>
                </c:pt>
                <c:pt idx="8">
                  <c:v>1</c:v>
                </c:pt>
                <c:pt idx="9">
                  <c:v>24</c:v>
                </c:pt>
              </c:numCache>
            </c:numRef>
          </c:val>
        </c:ser>
        <c:ser>
          <c:idx val="1"/>
          <c:order val="1"/>
          <c:tx>
            <c:strRef>
              <c:f>'Graph Data Aug 06'!$E$155</c:f>
              <c:strCache>
                <c:ptCount val="1"/>
                <c:pt idx="0">
                  <c:v>Ratio of Errors to Active Books </c:v>
                </c:pt>
              </c:strCache>
            </c:strRef>
          </c:tx>
          <c:spPr>
            <a:solidFill>
              <a:srgbClr val="ffff99"/>
            </a:solidFill>
            <a:ln w="12600">
              <a:solidFill>
                <a:srgbClr val="000000"/>
              </a:solidFill>
              <a:round/>
            </a:ln>
          </c:spPr>
          <c:invertIfNegative val="0"/>
          <c:dPt>
            <c:idx val="0"/>
            <c:invertIfNegative val="0"/>
            <c:spPr>
              <a:solidFill>
                <a:srgbClr val="ffff99"/>
              </a:solidFill>
              <a:ln w="12600">
                <a:solidFill>
                  <a:srgbClr val="000000"/>
                </a:solidFill>
                <a:round/>
              </a:ln>
            </c:spPr>
          </c:dPt>
          <c:dPt>
            <c:idx val="1"/>
            <c:invertIfNegative val="0"/>
            <c:spPr>
              <a:solidFill>
                <a:srgbClr val="ffff99"/>
              </a:solidFill>
              <a:ln w="12600">
                <a:solidFill>
                  <a:srgbClr val="000000"/>
                </a:solidFill>
                <a:round/>
              </a:ln>
            </c:spPr>
          </c:dPt>
          <c:dPt>
            <c:idx val="2"/>
            <c:invertIfNegative val="0"/>
            <c:spPr>
              <a:solidFill>
                <a:srgbClr val="ffff99"/>
              </a:solidFill>
              <a:ln w="12600">
                <a:solidFill>
                  <a:srgbClr val="000000"/>
                </a:solidFill>
                <a:round/>
              </a:ln>
            </c:spPr>
          </c:dPt>
          <c:dPt>
            <c:idx val="3"/>
            <c:invertIfNegative val="0"/>
            <c:spPr>
              <a:solidFill>
                <a:srgbClr val="ffff99"/>
              </a:solidFill>
              <a:ln w="12600">
                <a:solidFill>
                  <a:srgbClr val="000000"/>
                </a:solidFill>
                <a:round/>
              </a:ln>
            </c:spPr>
          </c:dPt>
          <c:dPt>
            <c:idx val="4"/>
            <c:invertIfNegative val="0"/>
            <c:spPr>
              <a:solidFill>
                <a:srgbClr val="ffff99"/>
              </a:solidFill>
              <a:ln w="12600">
                <a:solidFill>
                  <a:srgbClr val="000000"/>
                </a:solidFill>
                <a:round/>
              </a:ln>
            </c:spPr>
          </c:dPt>
          <c:dPt>
            <c:idx val="5"/>
            <c:invertIfNegative val="0"/>
            <c:spPr>
              <a:solidFill>
                <a:srgbClr val="ffff99"/>
              </a:solidFill>
              <a:ln w="12600">
                <a:solidFill>
                  <a:srgbClr val="000000"/>
                </a:solidFill>
                <a:round/>
              </a:ln>
            </c:spPr>
          </c:dPt>
          <c:dPt>
            <c:idx val="6"/>
            <c:invertIfNegative val="0"/>
            <c:spPr>
              <a:solidFill>
                <a:srgbClr val="ffff99"/>
              </a:solidFill>
              <a:ln w="12600">
                <a:solidFill>
                  <a:srgbClr val="000000"/>
                </a:solidFill>
                <a:round/>
              </a:ln>
            </c:spPr>
          </c:dPt>
          <c:dPt>
            <c:idx val="7"/>
            <c:invertIfNegative val="0"/>
            <c:spPr>
              <a:solidFill>
                <a:srgbClr val="ffff99"/>
              </a:solidFill>
              <a:ln w="12600">
                <a:solidFill>
                  <a:srgbClr val="000000"/>
                </a:solidFill>
                <a:round/>
              </a:ln>
            </c:spPr>
          </c:dPt>
          <c:dLbls>
            <c:numFmt formatCode="0" sourceLinked="1"/>
            <c:dLbl>
              <c:idx val="0"/>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1"/>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2"/>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3"/>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4"/>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5"/>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6"/>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7"/>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06'!$A$156:$A$165</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Aug 06'!$E$156:$E$163</c:f>
              <c:numCache>
                <c:formatCode>_(* #,##0_);_(* \(#,##0\);_(* \-??_);_(@_)</c:formatCode>
                <c:ptCount val="8"/>
                <c:pt idx="1">
                  <c:v>1.43769968051118</c:v>
                </c:pt>
                <c:pt idx="2">
                  <c:v>31.25</c:v>
                </c:pt>
                <c:pt idx="4">
                  <c:v>0.675675675675676</c:v>
                </c:pt>
                <c:pt idx="5">
                  <c:v>0.680272108843537</c:v>
                </c:pt>
              </c:numCache>
            </c:numRef>
          </c:val>
        </c:ser>
        <c:gapWidth val="150"/>
        <c:overlap val="0"/>
        <c:axId val="70723388"/>
        <c:axId val="39302473"/>
      </c:barChart>
      <c:catAx>
        <c:axId val="70723388"/>
        <c:scaling>
          <c:orientation val="minMax"/>
        </c:scaling>
        <c:delete val="0"/>
        <c:axPos val="b"/>
        <c:title>
          <c:tx>
            <c:rich>
              <a:bodyPr rot="0"/>
              <a:lstStyle/>
              <a:p>
                <a:pPr>
                  <a:defRPr b="0" sz="1300" strike="noStrike" u="none">
                    <a:uFillTx/>
                    <a:latin typeface="Arial"/>
                  </a:defRPr>
                </a:pPr>
                <a:r>
                  <a:rPr b="1" sz="850" strike="noStrike" u="none">
                    <a:solidFill>
                      <a:srgbClr val="000000"/>
                    </a:solidFill>
                    <a:uFillTx/>
                    <a:latin typeface="Arial"/>
                  </a:rPr>
                  <a:t>Ratios expressed in %</a:t>
                </a:r>
              </a:p>
            </c:rich>
          </c:tx>
          <c:overlay val="0"/>
          <c:spPr>
            <a:noFill/>
            <a:ln w="0">
              <a:noFill/>
            </a:ln>
          </c:spPr>
        </c:title>
        <c:numFmt formatCode="General" sourceLinked="1"/>
        <c:majorTickMark val="out"/>
        <c:minorTickMark val="none"/>
        <c:tickLblPos val="nextTo"/>
        <c:spPr>
          <a:ln w="0">
            <a:solidFill>
              <a:srgbClr val="000000"/>
            </a:solidFill>
          </a:ln>
        </c:spPr>
        <c:txPr>
          <a:bodyPr rot="-2700000"/>
          <a:lstStyle/>
          <a:p>
            <a:pPr>
              <a:defRPr b="0" sz="800" strike="noStrike" u="none">
                <a:solidFill>
                  <a:srgbClr val="800000"/>
                </a:solidFill>
                <a:uFillTx/>
                <a:latin typeface="Arial"/>
              </a:defRPr>
            </a:pPr>
          </a:p>
        </c:txPr>
        <c:crossAx val="39302473"/>
        <c:crossesAt val="0"/>
        <c:auto val="1"/>
        <c:lblAlgn val="ctr"/>
        <c:lblOffset val="100"/>
        <c:noMultiLvlLbl val="0"/>
      </c:catAx>
      <c:valAx>
        <c:axId val="39302473"/>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1050" strike="noStrike" u="none">
                <a:solidFill>
                  <a:srgbClr val="000000"/>
                </a:solidFill>
                <a:uFillTx/>
                <a:latin typeface="Arial"/>
              </a:defRPr>
            </a:pPr>
          </a:p>
        </c:txPr>
        <c:crossAx val="70723388"/>
        <c:crossBetween val="midCat"/>
      </c:valAx>
      <c:spPr>
        <a:solidFill>
          <a:srgbClr val="ffffff"/>
        </a:solidFill>
        <a:ln w="0">
          <a:solidFill>
            <a:srgbClr val="000000"/>
          </a:solidFill>
        </a:ln>
      </c:spPr>
    </c:plotArea>
    <c:legend>
      <c:legendPos val="r"/>
      <c:layout>
        <c:manualLayout>
          <c:xMode val="edge"/>
          <c:yMode val="edge"/>
          <c:x val="0.85162087427193"/>
          <c:y val="0.0580172987358616"/>
          <c:w val="0.126610578337354"/>
          <c:h val="0.713506320691949"/>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3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285791092923922"/>
          <c:y val="0.0377906976744186"/>
        </c:manualLayout>
      </c:layout>
      <c:overlay val="0"/>
      <c:spPr>
        <a:noFill/>
        <a:ln w="0">
          <a:noFill/>
        </a:ln>
      </c:spPr>
    </c:title>
    <c:autoTitleDeleted val="0"/>
    <c:plotArea>
      <c:layout>
        <c:manualLayout>
          <c:xMode val="edge"/>
          <c:yMode val="edge"/>
          <c:x val="0.0370082738433048"/>
          <c:y val="0.140867248062016"/>
          <c:w val="0.820633830162191"/>
          <c:h val="0.733648255813954"/>
        </c:manualLayout>
      </c:layout>
      <c:barChart>
        <c:barDir val="col"/>
        <c:grouping val="stacked"/>
        <c:varyColors val="0"/>
        <c:ser>
          <c:idx val="0"/>
          <c:order val="0"/>
          <c:tx>
            <c:strRef>
              <c:f>'Graph Data July 2'!$A$2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2'!$G$2:$S$2</c:f>
              <c:numCache>
                <c:formatCode>General</c:formatCode>
                <c:ptCount val="13"/>
                <c:pt idx="1">
                  <c:v>2</c:v>
                </c:pt>
                <c:pt idx="3">
                  <c:v>1</c:v>
                </c:pt>
                <c:pt idx="9">
                  <c:v>1</c:v>
                </c:pt>
              </c:numCache>
            </c:numRef>
          </c:val>
        </c:ser>
        <c:ser>
          <c:idx val="1"/>
          <c:order val="1"/>
          <c:tx>
            <c:strRef>
              <c:f>'Graph Data July 2'!$A$3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2'!$G$3:$S$3</c:f>
              <c:numCache>
                <c:formatCode>General</c:formatCode>
                <c:ptCount val="13"/>
                <c:pt idx="7">
                  <c:v>1</c:v>
                </c:pt>
                <c:pt idx="9">
                  <c:v>1</c:v>
                </c:pt>
                <c:pt idx="11">
                  <c:v>2</c:v>
                </c:pt>
              </c:numCache>
            </c:numRef>
          </c:val>
        </c:ser>
        <c:ser>
          <c:idx val="2"/>
          <c:order val="2"/>
          <c:tx>
            <c:strRef>
              <c:f>'Graph Data July 2'!$A$4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2'!$G$4:$S$4</c:f>
              <c:numCache>
                <c:formatCode>General</c:formatCode>
                <c:ptCount val="13"/>
                <c:pt idx="0">
                  <c:v>30</c:v>
                </c:pt>
                <c:pt idx="1">
                  <c:v>6</c:v>
                </c:pt>
                <c:pt idx="2">
                  <c:v>10</c:v>
                </c:pt>
                <c:pt idx="3">
                  <c:v>19</c:v>
                </c:pt>
                <c:pt idx="4">
                  <c:v>13</c:v>
                </c:pt>
                <c:pt idx="5">
                  <c:v>7</c:v>
                </c:pt>
                <c:pt idx="6">
                  <c:v>2</c:v>
                </c:pt>
                <c:pt idx="7">
                  <c:v>8</c:v>
                </c:pt>
                <c:pt idx="8">
                  <c:v>5</c:v>
                </c:pt>
                <c:pt idx="9">
                  <c:v>6</c:v>
                </c:pt>
                <c:pt idx="10">
                  <c:v>6</c:v>
                </c:pt>
                <c:pt idx="11">
                  <c:v>9</c:v>
                </c:pt>
                <c:pt idx="12">
                  <c:v>5</c:v>
                </c:pt>
              </c:numCache>
            </c:numRef>
          </c:val>
        </c:ser>
        <c:ser>
          <c:idx val="3"/>
          <c:order val="3"/>
          <c:tx>
            <c:strRef>
              <c:f>'Graph Data July 2'!$A$5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2'!$G$5:$S$5</c:f>
              <c:numCache>
                <c:formatCode>General</c:formatCode>
                <c:ptCount val="13"/>
                <c:pt idx="0">
                  <c:v>5</c:v>
                </c:pt>
                <c:pt idx="1">
                  <c:v>3</c:v>
                </c:pt>
                <c:pt idx="2">
                  <c:v>3</c:v>
                </c:pt>
                <c:pt idx="3">
                  <c:v>2</c:v>
                </c:pt>
                <c:pt idx="4">
                  <c:v>6</c:v>
                </c:pt>
                <c:pt idx="5">
                  <c:v>5</c:v>
                </c:pt>
                <c:pt idx="6">
                  <c:v>6</c:v>
                </c:pt>
                <c:pt idx="7">
                  <c:v>4</c:v>
                </c:pt>
                <c:pt idx="8">
                  <c:v>5</c:v>
                </c:pt>
                <c:pt idx="9">
                  <c:v>2</c:v>
                </c:pt>
                <c:pt idx="10">
                  <c:v>4</c:v>
                </c:pt>
                <c:pt idx="11">
                  <c:v>3</c:v>
                </c:pt>
                <c:pt idx="12">
                  <c:v>1</c:v>
                </c:pt>
              </c:numCache>
            </c:numRef>
          </c:val>
        </c:ser>
        <c:ser>
          <c:idx val="4"/>
          <c:order val="4"/>
          <c:tx>
            <c:strRef>
              <c:f>'Graph Data July 2'!$A$6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2'!$G$6:$S$6</c:f>
              <c:numCache>
                <c:formatCode>General</c:formatCode>
                <c:ptCount val="13"/>
                <c:pt idx="0">
                  <c:v>2</c:v>
                </c:pt>
                <c:pt idx="1">
                  <c:v>4</c:v>
                </c:pt>
                <c:pt idx="2">
                  <c:v>1</c:v>
                </c:pt>
                <c:pt idx="3">
                  <c:v>3</c:v>
                </c:pt>
                <c:pt idx="6">
                  <c:v>1</c:v>
                </c:pt>
                <c:pt idx="8">
                  <c:v>1</c:v>
                </c:pt>
                <c:pt idx="9">
                  <c:v>3</c:v>
                </c:pt>
              </c:numCache>
            </c:numRef>
          </c:val>
        </c:ser>
        <c:ser>
          <c:idx val="5"/>
          <c:order val="5"/>
          <c:tx>
            <c:strRef>
              <c:f>'Graph Data July 2'!$A$7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2'!$G$7:$S$7</c:f>
              <c:numCache>
                <c:formatCode>General</c:formatCode>
                <c:ptCount val="13"/>
                <c:pt idx="0">
                  <c:v>3</c:v>
                </c:pt>
                <c:pt idx="6">
                  <c:v>1</c:v>
                </c:pt>
                <c:pt idx="7">
                  <c:v>1</c:v>
                </c:pt>
                <c:pt idx="8">
                  <c:v>3</c:v>
                </c:pt>
                <c:pt idx="10">
                  <c:v>1</c:v>
                </c:pt>
                <c:pt idx="11">
                  <c:v>5</c:v>
                </c:pt>
                <c:pt idx="12">
                  <c:v>1</c:v>
                </c:pt>
              </c:numCache>
            </c:numRef>
          </c:val>
        </c:ser>
        <c:ser>
          <c:idx val="6"/>
          <c:order val="6"/>
          <c:tx>
            <c:strRef>
              <c:f>'Graph Data July 2'!$A$8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2'!$G$8:$S$8</c:f>
              <c:numCache>
                <c:formatCode>General</c:formatCode>
                <c:ptCount val="13"/>
                <c:pt idx="0">
                  <c:v>4</c:v>
                </c:pt>
                <c:pt idx="1">
                  <c:v>1</c:v>
                </c:pt>
                <c:pt idx="2">
                  <c:v>5</c:v>
                </c:pt>
                <c:pt idx="3">
                  <c:v>1</c:v>
                </c:pt>
                <c:pt idx="4">
                  <c:v>2</c:v>
                </c:pt>
                <c:pt idx="5">
                  <c:v>1</c:v>
                </c:pt>
                <c:pt idx="7">
                  <c:v>3</c:v>
                </c:pt>
                <c:pt idx="9">
                  <c:v>3</c:v>
                </c:pt>
                <c:pt idx="10">
                  <c:v>1</c:v>
                </c:pt>
              </c:numCache>
            </c:numRef>
          </c:val>
        </c:ser>
        <c:ser>
          <c:idx val="7"/>
          <c:order val="7"/>
          <c:tx>
            <c:strRef>
              <c:f>'Graph Data July 2'!$A$9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2'!$G$9:$S$9</c:f>
              <c:numCache>
                <c:formatCode>General</c:formatCode>
                <c:ptCount val="13"/>
                <c:pt idx="4">
                  <c:v>1</c:v>
                </c:pt>
                <c:pt idx="6">
                  <c:v>1</c:v>
                </c:pt>
                <c:pt idx="8">
                  <c:v>2</c:v>
                </c:pt>
                <c:pt idx="10">
                  <c:v>4</c:v>
                </c:pt>
                <c:pt idx="11">
                  <c:v>7</c:v>
                </c:pt>
              </c:numCache>
            </c:numRef>
          </c:val>
        </c:ser>
        <c:ser>
          <c:idx val="8"/>
          <c:order val="8"/>
          <c:tx>
            <c:strRef>
              <c:f>'Graph Data July 2'!$A$10</c:f>
              <c:strCache>
                <c:ptCount val="1"/>
                <c:pt idx="0">
                  <c:v>Not identified</c:v>
                </c:pt>
              </c:strCache>
            </c:strRef>
          </c:tx>
          <c:spPr>
            <a:solidFill>
              <a:srgbClr val="000080"/>
            </a:solidFill>
            <a:ln w="12600">
              <a:solidFill>
                <a:srgbClr val="000000"/>
              </a:solidFill>
              <a:round/>
            </a:ln>
          </c:spPr>
          <c:invertIfNegative val="0"/>
          <c:dLbls>
            <c:txPr>
              <a:bodyPr wrap="none"/>
              <a:lstStyle/>
              <a:p>
                <a:pPr>
                  <a:defRPr b="0" sz="1125" strike="noStrike" u="none">
                    <a:solidFill>
                      <a:srgbClr val="00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2'!$G$10:$S$10</c:f>
              <c:numCache>
                <c:formatCode>General</c:formatCode>
                <c:ptCount val="13"/>
                <c:pt idx="12">
                  <c:v>1</c:v>
                </c:pt>
              </c:numCache>
            </c:numRef>
          </c:val>
        </c:ser>
        <c:gapWidth val="110"/>
        <c:overlap val="100"/>
        <c:axId val="14976302"/>
        <c:axId val="8829294"/>
      </c:barChart>
      <c:catAx>
        <c:axId val="14976302"/>
        <c:scaling>
          <c:orientation val="minMax"/>
        </c:scaling>
        <c:delete val="0"/>
        <c:axPos val="b"/>
        <c:numFmt formatCode="[$-409]m/d/yyyy" sourceLinked="0"/>
        <c:majorTickMark val="out"/>
        <c:minorTickMark val="none"/>
        <c:tickLblPos val="nextTo"/>
        <c:spPr>
          <a:ln w="0">
            <a:solidFill>
              <a:srgbClr val="000000"/>
            </a:solidFill>
          </a:ln>
        </c:spPr>
        <c:txPr>
          <a:bodyPr/>
          <a:lstStyle/>
          <a:p>
            <a:pPr>
              <a:defRPr b="0" sz="1125" strike="noStrike" u="none">
                <a:solidFill>
                  <a:srgbClr val="000000"/>
                </a:solidFill>
                <a:uFillTx/>
                <a:latin typeface="Arial"/>
              </a:defRPr>
            </a:pPr>
          </a:p>
        </c:txPr>
        <c:crossAx val="8829294"/>
        <c:crossesAt val="0"/>
        <c:auto val="1"/>
        <c:lblAlgn val="ctr"/>
        <c:lblOffset val="100"/>
        <c:noMultiLvlLbl val="0"/>
      </c:catAx>
      <c:valAx>
        <c:axId val="8829294"/>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25" strike="noStrike" u="none">
                <a:solidFill>
                  <a:srgbClr val="000000"/>
                </a:solidFill>
                <a:uFillTx/>
                <a:latin typeface="Arial"/>
              </a:defRPr>
            </a:pPr>
          </a:p>
        </c:txPr>
        <c:crossAx val="14976302"/>
        <c:crossesAt val="1"/>
        <c:crossBetween val="midCat"/>
      </c:valAx>
      <c:spPr>
        <a:solidFill>
          <a:srgbClr val="ffffff"/>
        </a:solidFill>
        <a:ln w="12600">
          <a:solidFill>
            <a:srgbClr val="c0c0c0"/>
          </a:solidFill>
          <a:round/>
        </a:ln>
      </c:spPr>
    </c:plotArea>
    <c:legend>
      <c:legendPos val="r"/>
      <c:layout>
        <c:manualLayout>
          <c:xMode val="edge"/>
          <c:yMode val="edge"/>
          <c:x val="0.847725439827952"/>
          <c:y val="0.17562984496124"/>
          <c:w val="0.136981391319932"/>
          <c:h val="0.893047480620155"/>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3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30358540785972"/>
          <c:y val="0.143180306054558"/>
          <c:w val="0.903919419654507"/>
          <c:h val="0.698336660013307"/>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2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July 2'!$G$12:$S$12</c:f>
              <c:multiLvlStrCache>
                <c:ptCount val="1"/>
                <c:lvl>
                  <c:pt idx="0">
                    <c:v>7/2/2001</c:v>
                  </c:pt>
                </c:lvl>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July 2'!$G$11:$S$11</c:f>
              <c:numCache>
                <c:formatCode>General</c:formatCode>
                <c:ptCount val="13"/>
                <c:pt idx="0">
                  <c:v>44</c:v>
                </c:pt>
                <c:pt idx="1">
                  <c:v>16</c:v>
                </c:pt>
                <c:pt idx="2">
                  <c:v>19</c:v>
                </c:pt>
                <c:pt idx="3">
                  <c:v>26</c:v>
                </c:pt>
                <c:pt idx="4">
                  <c:v>22</c:v>
                </c:pt>
                <c:pt idx="5">
                  <c:v>13</c:v>
                </c:pt>
                <c:pt idx="6">
                  <c:v>11</c:v>
                </c:pt>
                <c:pt idx="7">
                  <c:v>17</c:v>
                </c:pt>
                <c:pt idx="8">
                  <c:v>16</c:v>
                </c:pt>
                <c:pt idx="9">
                  <c:v>16</c:v>
                </c:pt>
                <c:pt idx="10">
                  <c:v>16</c:v>
                </c:pt>
                <c:pt idx="11">
                  <c:v>26</c:v>
                </c:pt>
                <c:pt idx="12">
                  <c:v>8</c:v>
                </c:pt>
              </c:numCache>
            </c:numRef>
          </c:val>
          <c:smooth val="0"/>
        </c:ser>
        <c:hiLowLines>
          <c:spPr>
            <a:ln w="0">
              <a:noFill/>
            </a:ln>
          </c:spPr>
        </c:hiLowLines>
        <c:marker val="1"/>
        <c:axId val="69884477"/>
        <c:axId val="90448874"/>
      </c:lineChart>
      <c:catAx>
        <c:axId val="69884477"/>
        <c:scaling>
          <c:orientation val="minMax"/>
        </c:scaling>
        <c:delete val="0"/>
        <c:axPos val="b"/>
        <c:numFmt formatCode="[$-409]m/d/yyyy" sourceLinked="1"/>
        <c:majorTickMark val="out"/>
        <c:minorTickMark val="none"/>
        <c:tickLblPos val="nextTo"/>
        <c:spPr>
          <a:ln w="0">
            <a:solidFill>
              <a:srgbClr val="000000"/>
            </a:solidFill>
          </a:ln>
        </c:spPr>
        <c:txPr>
          <a:bodyPr rot="-2700000"/>
          <a:lstStyle/>
          <a:p>
            <a:pPr>
              <a:defRPr b="0" sz="1025" strike="noStrike" u="none">
                <a:solidFill>
                  <a:srgbClr val="000000"/>
                </a:solidFill>
                <a:uFillTx/>
                <a:latin typeface="Arial"/>
              </a:defRPr>
            </a:pPr>
          </a:p>
        </c:txPr>
        <c:crossAx val="90448874"/>
        <c:crossesAt val="0"/>
        <c:auto val="1"/>
        <c:lblAlgn val="ctr"/>
        <c:lblOffset val="100"/>
        <c:noMultiLvlLbl val="0"/>
      </c:catAx>
      <c:valAx>
        <c:axId val="90448874"/>
        <c:scaling>
          <c:orientation val="minMax"/>
          <c:max val="50"/>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69884477"/>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132613120400814"/>
          <c:y val="0.857085828343313"/>
        </c:manualLayout>
      </c:layout>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3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07/02</a:t>
            </a:r>
          </a:p>
          <a:p>
            <a:pPr>
              <a:defRPr b="0" sz="1300" strike="noStrike" u="none">
                <a:uFillTx/>
                <a:latin typeface="Arial"/>
              </a:defRPr>
            </a:pPr>
          </a:p>
        </c:rich>
      </c:tx>
      <c:overlay val="0"/>
      <c:spPr>
        <a:noFill/>
        <a:ln w="0">
          <a:noFill/>
        </a:ln>
      </c:spPr>
    </c:title>
    <c:autoTitleDeleted val="0"/>
    <c:view3D>
      <c:rotX val="20"/>
      <c:rotY val="71"/>
      <c:rAngAx val="0"/>
      <c:perspective val="30"/>
    </c:view3D>
    <c:floor>
      <c:spPr>
        <a:solidFill>
          <a:srgbClr val="ffffff"/>
        </a:solidFill>
        <a:ln w="0">
          <a:solidFill>
            <a:srgbClr val="000000"/>
          </a:solidFill>
        </a:ln>
      </c:spPr>
    </c:floor>
    <c:sideWall>
      <c:spPr>
        <a:solidFill>
          <a:srgbClr val="ffffff"/>
        </a:solidFill>
        <a:ln w="0">
          <a:solidFill>
            <a:srgbClr val="000000"/>
          </a:solidFill>
        </a:ln>
      </c:spPr>
    </c:sideWall>
    <c:backWall>
      <c:spPr>
        <a:solidFill>
          <a:srgbClr val="ffffff"/>
        </a:solidFill>
        <a:ln w="0">
          <a:solidFill>
            <a:srgbClr val="000000"/>
          </a:solidFill>
        </a:ln>
      </c:spPr>
    </c:backWall>
    <c:plotArea>
      <c:layout>
        <c:manualLayout>
          <c:xMode val="edge"/>
          <c:yMode val="edge"/>
          <c:x val="0.0225635053497343"/>
          <c:y val="0.132790972313345"/>
          <c:w val="0.610597568964262"/>
          <c:h val="0.780343786904606"/>
        </c:manualLayout>
      </c:layout>
      <c:bar3DChart>
        <c:barDir val="col"/>
        <c:grouping val="standard"/>
        <c:varyColors val="0"/>
        <c:ser>
          <c:idx val="0"/>
          <c:order val="0"/>
          <c:tx>
            <c:strRef>
              <c:f>'Graph Data July 2'!$B$159</c:f>
              <c:strCache>
                <c:ptCount val="1"/>
                <c:pt idx="0">
                  <c:v>% of Total Errors for the Week</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2'!$A$160:$A$168</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July 2'!$B$160:$B$168</c:f>
              <c:numCache>
                <c:formatCode>0%</c:formatCode>
                <c:ptCount val="9"/>
                <c:pt idx="0">
                  <c:v>0.25</c:v>
                </c:pt>
                <c:pt idx="1">
                  <c:v>0.125</c:v>
                </c:pt>
                <c:pt idx="2">
                  <c:v>0.375</c:v>
                </c:pt>
                <c:pt idx="3">
                  <c:v>0.125</c:v>
                </c:pt>
                <c:pt idx="4">
                  <c:v>0.125</c:v>
                </c:pt>
                <c:pt idx="5">
                  <c:v>0</c:v>
                </c:pt>
                <c:pt idx="6">
                  <c:v>0</c:v>
                </c:pt>
                <c:pt idx="7">
                  <c:v>0</c:v>
                </c:pt>
                <c:pt idx="8">
                  <c:v>0</c:v>
                </c:pt>
              </c:numCache>
            </c:numRef>
          </c:val>
        </c:ser>
        <c:ser>
          <c:idx val="1"/>
          <c:order val="1"/>
          <c:tx>
            <c:strRef>
              <c:f>'Graph Data July 2'!$C$159</c:f>
              <c:strCache>
                <c:ptCount val="1"/>
                <c:pt idx="0">
                  <c:v># of errors</c:v>
                </c:pt>
              </c:strCache>
            </c:strRef>
          </c:tx>
          <c:spPr>
            <a:solidFill>
              <a:srgbClr val="ffcc99"/>
            </a:solidFill>
            <a:ln w="0">
              <a:solidFill>
                <a:srgbClr val="000000"/>
              </a:solidFill>
            </a:ln>
          </c:spPr>
          <c:invertIfNegative val="0"/>
          <c:dPt>
            <c:idx val="6"/>
            <c:invertIfNegative val="0"/>
            <c:spPr>
              <a:solidFill>
                <a:srgbClr val="ffcc99"/>
              </a:solidFill>
              <a:ln w="0">
                <a:solidFill>
                  <a:srgbClr val="000000"/>
                </a:solidFill>
              </a:ln>
            </c:spPr>
          </c:dPt>
          <c:dLbls>
            <c:dLbl>
              <c:idx val="6"/>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2'!$A$160:$A$168</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July 2'!$C$160:$C$168</c:f>
              <c:numCache>
                <c:formatCode>General</c:formatCode>
                <c:ptCount val="9"/>
                <c:pt idx="0">
                  <c:v>2</c:v>
                </c:pt>
                <c:pt idx="1">
                  <c:v>1</c:v>
                </c:pt>
                <c:pt idx="2">
                  <c:v>3</c:v>
                </c:pt>
                <c:pt idx="3">
                  <c:v>1</c:v>
                </c:pt>
                <c:pt idx="4">
                  <c:v>1</c:v>
                </c:pt>
                <c:pt idx="5">
                  <c:v>0</c:v>
                </c:pt>
                <c:pt idx="6">
                  <c:v>0</c:v>
                </c:pt>
                <c:pt idx="7">
                  <c:v>0</c:v>
                </c:pt>
                <c:pt idx="8">
                  <c:v>0</c:v>
                </c:pt>
              </c:numCache>
            </c:numRef>
          </c:val>
        </c:ser>
        <c:ser>
          <c:idx val="2"/>
          <c:order val="2"/>
          <c:tx>
            <c:strRef>
              <c:f>'Graph Data July 2'!$D$159</c:f>
              <c:strCache>
                <c:ptCount val="1"/>
                <c:pt idx="0">
                  <c:v># Active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2'!$A$160:$A$168</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July 2'!$D$160:$D$168</c:f>
              <c:numCache>
                <c:formatCode>General</c:formatCode>
                <c:ptCount val="9"/>
                <c:pt idx="0">
                  <c:v>49</c:v>
                </c:pt>
                <c:pt idx="1">
                  <c:v>593</c:v>
                </c:pt>
                <c:pt idx="2">
                  <c:v>16</c:v>
                </c:pt>
                <c:pt idx="3">
                  <c:v>37</c:v>
                </c:pt>
                <c:pt idx="4">
                  <c:v>310</c:v>
                </c:pt>
                <c:pt idx="5">
                  <c:v>137</c:v>
                </c:pt>
                <c:pt idx="6">
                  <c:v>9</c:v>
                </c:pt>
                <c:pt idx="7">
                  <c:v>15</c:v>
                </c:pt>
              </c:numCache>
            </c:numRef>
          </c:val>
        </c:ser>
        <c:gapWidth val="150"/>
        <c:shape val="box"/>
        <c:axId val="24973130"/>
        <c:axId val="4712712"/>
        <c:axId val="17156517"/>
      </c:bar3DChart>
      <c:catAx>
        <c:axId val="24973130"/>
        <c:scaling>
          <c:orientation val="minMax"/>
        </c:scaling>
        <c:delete val="0"/>
        <c:axPos val="b"/>
        <c:majorGridlines>
          <c:spPr>
            <a:ln w="0">
              <a:solidFill>
                <a:srgbClr val="000000"/>
              </a:solidFill>
            </a:ln>
          </c:spPr>
        </c:majorGridlines>
        <c:numFmt formatCode="General" sourceLinked="1"/>
        <c:majorTickMark val="out"/>
        <c:minorTickMark val="none"/>
        <c:tickLblPos val="low"/>
        <c:spPr>
          <a:ln w="0">
            <a:solidFill>
              <a:srgbClr val="000000"/>
            </a:solidFill>
          </a:ln>
        </c:spPr>
        <c:txPr>
          <a:bodyPr/>
          <a:lstStyle/>
          <a:p>
            <a:pPr>
              <a:defRPr b="0" sz="875" strike="noStrike" u="none">
                <a:solidFill>
                  <a:srgbClr val="800000"/>
                </a:solidFill>
                <a:uFillTx/>
                <a:latin typeface="Arial"/>
              </a:defRPr>
            </a:pPr>
          </a:p>
        </c:txPr>
        <c:crossAx val="4712712"/>
        <c:crossesAt val="0"/>
        <c:auto val="1"/>
        <c:lblAlgn val="ctr"/>
        <c:lblOffset val="100"/>
        <c:noMultiLvlLbl val="0"/>
      </c:catAx>
      <c:valAx>
        <c:axId val="4712712"/>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875" strike="noStrike" u="none">
                <a:solidFill>
                  <a:srgbClr val="000000"/>
                </a:solidFill>
                <a:uFillTx/>
                <a:latin typeface="Arial"/>
              </a:defRPr>
            </a:pPr>
          </a:p>
        </c:txPr>
        <c:crossAx val="24973130"/>
        <c:crossBetween val="midCat"/>
      </c:valAx>
      <c:serAx>
        <c:axId val="17156517"/>
        <c:scaling>
          <c:orientation val="minMax"/>
        </c:scaling>
        <c:delete val="0"/>
        <c:axPos val="b"/>
        <c:numFmt formatCode="General" sourceLinked="1"/>
        <c:majorTickMark val="cross"/>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4712712"/>
        <c:crosses val="autoZero"/>
      </c:serAx>
    </c:plotArea>
    <c:legend>
      <c:legendPos val="r"/>
      <c:layout>
        <c:manualLayout>
          <c:xMode val="edge"/>
          <c:yMode val="edge"/>
          <c:x val="0.663367057282189"/>
          <c:y val="0.169925206665792"/>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3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800" strike="noStrike" u="none">
                <a:solidFill>
                  <a:srgbClr val="000000"/>
                </a:solidFill>
                <a:uFillTx/>
                <a:latin typeface="Arial"/>
              </a:rPr>
              <a:t>Number of Days Late for DPR by Group
(Rolling 30 Days)</a:t>
            </a:r>
          </a:p>
        </c:rich>
      </c:tx>
      <c:overlay val="0"/>
      <c:spPr>
        <a:noFill/>
        <a:ln w="0">
          <a:noFill/>
        </a:ln>
      </c:spPr>
    </c:title>
    <c:autoTitleDeleted val="0"/>
    <c:plotArea>
      <c:layout>
        <c:manualLayout>
          <c:xMode val="edge"/>
          <c:yMode val="edge"/>
          <c:x val="0.0374525832131218"/>
          <c:y val="0.130789181178214"/>
          <c:w val="0.947694609178821"/>
          <c:h val="0.842287266888971"/>
        </c:manualLayout>
      </c:layout>
      <c:barChart>
        <c:barDir val="col"/>
        <c:grouping val="clustered"/>
        <c:varyColors val="0"/>
        <c:ser>
          <c:idx val="0"/>
          <c:order val="0"/>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[1]Pivot2!$A$3:$A$39</c:f>
              <c:strCache>
                <c:ptCount val="37"/>
                <c:pt idx="0">
                  <c:v>Brazil Power</c:v>
                </c:pt>
                <c:pt idx="1">
                  <c:v>Broadband</c:v>
                </c:pt>
                <c:pt idx="2">
                  <c:v>Capital Portfolio</c:v>
                </c:pt>
                <c:pt idx="3">
                  <c:v>Coal</c:v>
                </c:pt>
                <c:pt idx="4">
                  <c:v>Coal Bench</c:v>
                </c:pt>
                <c:pt idx="5">
                  <c:v>Convertible Arbitrage</c:v>
                </c:pt>
                <c:pt idx="6">
                  <c:v>Cross Commodity</c:v>
                </c:pt>
                <c:pt idx="7">
                  <c:v>Advertising</c:v>
                </c:pt>
                <c:pt idx="8">
                  <c:v>EES/EWS Gas</c:v>
                </c:pt>
                <c:pt idx="9">
                  <c:v>EES/EWS Power</c:v>
                </c:pt>
                <c:pt idx="10">
                  <c:v>EIM Bench</c:v>
                </c:pt>
                <c:pt idx="11">
                  <c:v>Emerging Bench</c:v>
                </c:pt>
                <c:pt idx="12">
                  <c:v>Emissions</c:v>
                </c:pt>
                <c:pt idx="13">
                  <c:v>Equities</c:v>
                </c:pt>
                <c:pt idx="14">
                  <c:v>Freight Trading</c:v>
                </c:pt>
                <c:pt idx="15">
                  <c:v>Gas Bench</c:v>
                </c:pt>
                <c:pt idx="16">
                  <c:v>Global Products</c:v>
                </c:pt>
                <c:pt idx="17">
                  <c:v>Interest Rate</c:v>
                </c:pt>
                <c:pt idx="18">
                  <c:v>Liquids Bench</c:v>
                </c:pt>
                <c:pt idx="19">
                  <c:v>LNG</c:v>
                </c:pt>
                <c:pt idx="20">
                  <c:v>LNG Bench</c:v>
                </c:pt>
                <c:pt idx="21">
                  <c:v>Lumber</c:v>
                </c:pt>
                <c:pt idx="22">
                  <c:v>Cocoa Bench</c:v>
                </c:pt>
                <c:pt idx="23">
                  <c:v>Merchant Portfolio</c:v>
                </c:pt>
                <c:pt idx="24">
                  <c:v>Natural Gas P&amp;L</c:v>
                </c:pt>
                <c:pt idx="25">
                  <c:v>Outage Options</c:v>
                </c:pt>
                <c:pt idx="26">
                  <c:v>Paper</c:v>
                </c:pt>
                <c:pt idx="27">
                  <c:v>Power Canada</c:v>
                </c:pt>
                <c:pt idx="28">
                  <c:v>Power East</c:v>
                </c:pt>
                <c:pt idx="29">
                  <c:v>Power West</c:v>
                </c:pt>
                <c:pt idx="30">
                  <c:v>Power Bench</c:v>
                </c:pt>
                <c:pt idx="31">
                  <c:v>S-Cone Power Bench</c:v>
                </c:pt>
                <c:pt idx="32">
                  <c:v>S-Cone Bench</c:v>
                </c:pt>
                <c:pt idx="33">
                  <c:v>Soft Commodities</c:v>
                </c:pt>
                <c:pt idx="34">
                  <c:v>Steel</c:v>
                </c:pt>
                <c:pt idx="35">
                  <c:v>Synfuel</c:v>
                </c:pt>
                <c:pt idx="36">
                  <c:v>Weather</c:v>
                </c:pt>
              </c:strCache>
            </c:strRef>
          </c:cat>
          <c:val>
            <c:numRef>
              <c:f>[1]Pivot2!$B$3:$B$39</c:f>
              <c:numCache>
                <c:formatCode>General</c:formatCode>
                <c:ptCount val="37"/>
                <c:pt idx="0">
                  <c:v>0</c:v>
                </c:pt>
                <c:pt idx="1">
                  <c:v>2</c:v>
                </c:pt>
                <c:pt idx="2">
                  <c:v>0</c:v>
                </c:pt>
                <c:pt idx="3">
                  <c:v>1</c:v>
                </c:pt>
                <c:pt idx="4">
                  <c:v>3</c:v>
                </c:pt>
                <c:pt idx="5">
                  <c:v>1</c:v>
                </c:pt>
                <c:pt idx="6">
                  <c:v>2</c:v>
                </c:pt>
                <c:pt idx="7">
                  <c:v>0</c:v>
                </c:pt>
                <c:pt idx="8">
                  <c:v>2</c:v>
                </c:pt>
                <c:pt idx="9">
                  <c:v>8</c:v>
                </c:pt>
                <c:pt idx="10">
                  <c:v>5</c:v>
                </c:pt>
                <c:pt idx="11">
                  <c:v>7</c:v>
                </c:pt>
                <c:pt idx="12">
                  <c:v>0</c:v>
                </c:pt>
                <c:pt idx="13">
                  <c:v>2</c:v>
                </c:pt>
                <c:pt idx="14">
                  <c:v>0</c:v>
                </c:pt>
                <c:pt idx="15">
                  <c:v>4</c:v>
                </c:pt>
                <c:pt idx="16">
                  <c:v>0</c:v>
                </c:pt>
                <c:pt idx="17">
                  <c:v>2</c:v>
                </c:pt>
                <c:pt idx="18">
                  <c:v>1</c:v>
                </c:pt>
                <c:pt idx="19">
                  <c:v>1</c:v>
                </c:pt>
                <c:pt idx="20">
                  <c:v>0</c:v>
                </c:pt>
                <c:pt idx="21">
                  <c:v>0</c:v>
                </c:pt>
                <c:pt idx="22">
                  <c:v>0</c:v>
                </c:pt>
                <c:pt idx="23">
                  <c:v>0</c:v>
                </c:pt>
                <c:pt idx="24">
                  <c:v>2</c:v>
                </c:pt>
                <c:pt idx="25">
                  <c:v>0</c:v>
                </c:pt>
                <c:pt idx="26">
                  <c:v>1</c:v>
                </c:pt>
                <c:pt idx="27">
                  <c:v>3</c:v>
                </c:pt>
                <c:pt idx="28">
                  <c:v>8</c:v>
                </c:pt>
                <c:pt idx="29">
                  <c:v>5</c:v>
                </c:pt>
                <c:pt idx="30">
                  <c:v>9</c:v>
                </c:pt>
                <c:pt idx="31">
                  <c:v>0</c:v>
                </c:pt>
                <c:pt idx="32">
                  <c:v>0</c:v>
                </c:pt>
                <c:pt idx="33">
                  <c:v>1</c:v>
                </c:pt>
                <c:pt idx="34">
                  <c:v>0</c:v>
                </c:pt>
                <c:pt idx="35">
                  <c:v>0</c:v>
                </c:pt>
                <c:pt idx="36">
                  <c:v>0</c:v>
                </c:pt>
              </c:numCache>
            </c:numRef>
          </c:val>
        </c:ser>
        <c:ser>
          <c:idx val="1"/>
          <c:order val="1"/>
          <c:tx>
            <c:strRef>
              <c:f>[1]Pivot2!$B$1:$B$3</c:f>
              <c:strCache>
                <c:ptCount val="1"/>
                <c:pt idx="0">
                  <c:v>0 0 0</c:v>
                </c:pt>
              </c:strCache>
            </c:strRef>
          </c:tx>
          <c:spPr>
            <a:solidFill>
              <a:srgbClr val="00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[1]Pivot2!$A$3:$A$39</c:f>
              <c:strCache>
                <c:ptCount val="37"/>
                <c:pt idx="0">
                  <c:v>Brazil Power</c:v>
                </c:pt>
                <c:pt idx="1">
                  <c:v>Broadband</c:v>
                </c:pt>
                <c:pt idx="2">
                  <c:v>Capital Portfolio</c:v>
                </c:pt>
                <c:pt idx="3">
                  <c:v>Coal</c:v>
                </c:pt>
                <c:pt idx="4">
                  <c:v>Coal Bench</c:v>
                </c:pt>
                <c:pt idx="5">
                  <c:v>Convertible Arbitrage</c:v>
                </c:pt>
                <c:pt idx="6">
                  <c:v>Cross Commodity</c:v>
                </c:pt>
                <c:pt idx="7">
                  <c:v>Advertising</c:v>
                </c:pt>
                <c:pt idx="8">
                  <c:v>EES/EWS Gas</c:v>
                </c:pt>
                <c:pt idx="9">
                  <c:v>EES/EWS Power</c:v>
                </c:pt>
                <c:pt idx="10">
                  <c:v>EIM Bench</c:v>
                </c:pt>
                <c:pt idx="11">
                  <c:v>Emerging Bench</c:v>
                </c:pt>
                <c:pt idx="12">
                  <c:v>Emissions</c:v>
                </c:pt>
                <c:pt idx="13">
                  <c:v>Equities</c:v>
                </c:pt>
                <c:pt idx="14">
                  <c:v>Freight Trading</c:v>
                </c:pt>
                <c:pt idx="15">
                  <c:v>Gas Bench</c:v>
                </c:pt>
                <c:pt idx="16">
                  <c:v>Global Products</c:v>
                </c:pt>
                <c:pt idx="17">
                  <c:v>Interest Rate</c:v>
                </c:pt>
                <c:pt idx="18">
                  <c:v>Liquids Bench</c:v>
                </c:pt>
                <c:pt idx="19">
                  <c:v>LNG</c:v>
                </c:pt>
                <c:pt idx="20">
                  <c:v>LNG Bench</c:v>
                </c:pt>
                <c:pt idx="21">
                  <c:v>Lumber</c:v>
                </c:pt>
                <c:pt idx="22">
                  <c:v>Cocoa Bench</c:v>
                </c:pt>
                <c:pt idx="23">
                  <c:v>Merchant Portfolio</c:v>
                </c:pt>
                <c:pt idx="24">
                  <c:v>Natural Gas P&amp;L</c:v>
                </c:pt>
                <c:pt idx="25">
                  <c:v>Outage Options</c:v>
                </c:pt>
                <c:pt idx="26">
                  <c:v>Paper</c:v>
                </c:pt>
                <c:pt idx="27">
                  <c:v>Power Canada</c:v>
                </c:pt>
                <c:pt idx="28">
                  <c:v>Power East</c:v>
                </c:pt>
                <c:pt idx="29">
                  <c:v>Power West</c:v>
                </c:pt>
                <c:pt idx="30">
                  <c:v>Power Bench</c:v>
                </c:pt>
                <c:pt idx="31">
                  <c:v>S-Cone Power Bench</c:v>
                </c:pt>
                <c:pt idx="32">
                  <c:v>S-Cone Bench</c:v>
                </c:pt>
                <c:pt idx="33">
                  <c:v>Soft Commodities</c:v>
                </c:pt>
                <c:pt idx="34">
                  <c:v>Steel</c:v>
                </c:pt>
                <c:pt idx="35">
                  <c:v>Synfuel</c:v>
                </c:pt>
                <c:pt idx="36">
                  <c:v>Weather</c:v>
                </c:pt>
              </c:strCache>
            </c:strRef>
          </c:cat>
          <c:val>
            <c:numRef>
              <c:f>[1]Pivot2!$B$4:$B$40</c:f>
              <c:numCache>
                <c:formatCode>General</c:formatCode>
                <c:ptCount val="37"/>
                <c:pt idx="0">
                  <c:v>2</c:v>
                </c:pt>
                <c:pt idx="1">
                  <c:v>0</c:v>
                </c:pt>
                <c:pt idx="2">
                  <c:v>1</c:v>
                </c:pt>
                <c:pt idx="3">
                  <c:v>3</c:v>
                </c:pt>
                <c:pt idx="4">
                  <c:v>1</c:v>
                </c:pt>
                <c:pt idx="5">
                  <c:v>2</c:v>
                </c:pt>
                <c:pt idx="6">
                  <c:v>0</c:v>
                </c:pt>
                <c:pt idx="7">
                  <c:v>2</c:v>
                </c:pt>
                <c:pt idx="8">
                  <c:v>8</c:v>
                </c:pt>
                <c:pt idx="9">
                  <c:v>5</c:v>
                </c:pt>
                <c:pt idx="10">
                  <c:v>7</c:v>
                </c:pt>
                <c:pt idx="11">
                  <c:v>0</c:v>
                </c:pt>
                <c:pt idx="12">
                  <c:v>2</c:v>
                </c:pt>
                <c:pt idx="13">
                  <c:v>0</c:v>
                </c:pt>
                <c:pt idx="14">
                  <c:v>4</c:v>
                </c:pt>
                <c:pt idx="15">
                  <c:v>0</c:v>
                </c:pt>
                <c:pt idx="16">
                  <c:v>2</c:v>
                </c:pt>
                <c:pt idx="17">
                  <c:v>1</c:v>
                </c:pt>
                <c:pt idx="18">
                  <c:v>1</c:v>
                </c:pt>
                <c:pt idx="19">
                  <c:v>0</c:v>
                </c:pt>
                <c:pt idx="20">
                  <c:v>0</c:v>
                </c:pt>
                <c:pt idx="21">
                  <c:v>0</c:v>
                </c:pt>
                <c:pt idx="22">
                  <c:v>0</c:v>
                </c:pt>
                <c:pt idx="23">
                  <c:v>2</c:v>
                </c:pt>
                <c:pt idx="24">
                  <c:v>0</c:v>
                </c:pt>
                <c:pt idx="25">
                  <c:v>1</c:v>
                </c:pt>
                <c:pt idx="26">
                  <c:v>3</c:v>
                </c:pt>
                <c:pt idx="27">
                  <c:v>8</c:v>
                </c:pt>
                <c:pt idx="28">
                  <c:v>5</c:v>
                </c:pt>
                <c:pt idx="29">
                  <c:v>9</c:v>
                </c:pt>
                <c:pt idx="30">
                  <c:v>0</c:v>
                </c:pt>
                <c:pt idx="31">
                  <c:v>0</c:v>
                </c:pt>
                <c:pt idx="32">
                  <c:v>1</c:v>
                </c:pt>
                <c:pt idx="33">
                  <c:v>0</c:v>
                </c:pt>
                <c:pt idx="34">
                  <c:v>0</c:v>
                </c:pt>
                <c:pt idx="35">
                  <c:v>0</c:v>
                </c:pt>
                <c:pt idx="36">
                  <c:v>9</c:v>
                </c:pt>
              </c:numCache>
            </c:numRef>
          </c:val>
        </c:ser>
        <c:gapWidth val="150"/>
        <c:overlap val="0"/>
        <c:axId val="54629236"/>
        <c:axId val="11107063"/>
      </c:barChart>
      <c:catAx>
        <c:axId val="54629236"/>
        <c:scaling>
          <c:orientation val="minMax"/>
        </c:scaling>
        <c:delete val="0"/>
        <c:axPos val="b"/>
        <c:numFmt formatCode="General" sourceLinked="1"/>
        <c:majorTickMark val="out"/>
        <c:minorTickMark val="none"/>
        <c:tickLblPos val="nextTo"/>
        <c:spPr>
          <a:ln w="0">
            <a:solidFill>
              <a:srgbClr val="000000"/>
            </a:solidFill>
          </a:ln>
        </c:spPr>
        <c:txPr>
          <a:bodyPr rot="-2700000"/>
          <a:lstStyle/>
          <a:p>
            <a:pPr>
              <a:defRPr b="0" sz="750" strike="noStrike" u="none">
                <a:solidFill>
                  <a:srgbClr val="000000"/>
                </a:solidFill>
                <a:uFillTx/>
                <a:latin typeface="Arial"/>
              </a:defRPr>
            </a:pPr>
          </a:p>
        </c:txPr>
        <c:crossAx val="11107063"/>
        <c:crossesAt val="0"/>
        <c:auto val="1"/>
        <c:lblAlgn val="ctr"/>
        <c:lblOffset val="100"/>
        <c:noMultiLvlLbl val="0"/>
      </c:catAx>
      <c:valAx>
        <c:axId val="11107063"/>
        <c:scaling>
          <c:orientation val="minMax"/>
        </c:scaling>
        <c:delete val="0"/>
        <c:axPos val="l"/>
        <c:majorGridlines>
          <c:spPr>
            <a:ln w="12600">
              <a:solidFill>
                <a:srgbClr val="ff0000"/>
              </a:solidFill>
              <a:round/>
            </a:ln>
          </c:spPr>
        </c:majorGridlines>
        <c:minorGridlines>
          <c:spPr>
            <a:ln w="0">
              <a:solidFill>
                <a:srgbClr val="000000"/>
              </a:solidFill>
            </a:ln>
          </c:spPr>
        </c:minorGridlines>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54629236"/>
        <c:crossesAt val="1"/>
        <c:crossBetween val="midCat"/>
        <c:majorUnit val="1"/>
        <c:minorUnit val="1"/>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3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YTD DPR Completion Times</a:t>
            </a:r>
          </a:p>
        </c:rich>
      </c:tx>
      <c:layout>
        <c:manualLayout>
          <c:xMode val="edge"/>
          <c:yMode val="edge"/>
          <c:x val="0.321995005736654"/>
          <c:y val="0.0469613259668508"/>
        </c:manualLayout>
      </c:layout>
      <c:overlay val="0"/>
      <c:spPr>
        <a:noFill/>
        <a:ln w="0">
          <a:noFill/>
        </a:ln>
      </c:spPr>
    </c:title>
    <c:autoTitleDeleted val="0"/>
    <c:plotArea>
      <c:layout>
        <c:manualLayout>
          <c:xMode val="edge"/>
          <c:yMode val="edge"/>
          <c:x val="0.058446379159074"/>
          <c:y val="0.175288799598192"/>
          <c:w val="0.825875683336708"/>
          <c:h val="0.73869914615771"/>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[2]Chart!$AA$2:$AA$331</c:f>
              <c:numCache>
                <c:formatCode>General</c:formatCode>
                <c:ptCount val="330"/>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[2]Chart!$AB$2:$AB$331</c:f>
              <c:numCache>
                <c:formatCode>General</c:formatCode>
                <c:ptCount val="330"/>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pt idx="46">
                  <c:v>0.319444444444445</c:v>
                </c:pt>
                <c:pt idx="47">
                  <c:v>0.319444444444444</c:v>
                </c:pt>
                <c:pt idx="48">
                  <c:v>0.319444444444444</c:v>
                </c:pt>
                <c:pt idx="49">
                  <c:v>0.317361111111111</c:v>
                </c:pt>
                <c:pt idx="50">
                  <c:v>0.319444444444445</c:v>
                </c:pt>
                <c:pt idx="51">
                  <c:v>0.319444444444445</c:v>
                </c:pt>
                <c:pt idx="52">
                  <c:v>0.319444444444444</c:v>
                </c:pt>
                <c:pt idx="53">
                  <c:v>0.317361111111111</c:v>
                </c:pt>
                <c:pt idx="54">
                  <c:v>0.320138888888889</c:v>
                </c:pt>
                <c:pt idx="55">
                  <c:v>0.321527777777778</c:v>
                </c:pt>
                <c:pt idx="56">
                  <c:v>0.318055555555556</c:v>
                </c:pt>
                <c:pt idx="57">
                  <c:v>0.320138888888889</c:v>
                </c:pt>
                <c:pt idx="58">
                  <c:v>0.320138888888889</c:v>
                </c:pt>
                <c:pt idx="59">
                  <c:v>0.315277777777778</c:v>
                </c:pt>
                <c:pt idx="60">
                  <c:v>0.313888888888889</c:v>
                </c:pt>
                <c:pt idx="61">
                  <c:v>0.318055555555556</c:v>
                </c:pt>
                <c:pt idx="62">
                  <c:v>0.316666666666667</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[2]Chart!$AA$2:$AA$331</c:f>
              <c:numCache>
                <c:formatCode>General</c:formatCode>
                <c:ptCount val="330"/>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[2]Chart!$AC$2:$AC$331</c:f>
              <c:numCache>
                <c:formatCode>General</c:formatCode>
                <c:ptCount val="330"/>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pt idx="46">
                  <c:v>0.875</c:v>
                </c:pt>
                <c:pt idx="47">
                  <c:v>0.875</c:v>
                </c:pt>
                <c:pt idx="48">
                  <c:v>0.875</c:v>
                </c:pt>
                <c:pt idx="49">
                  <c:v>0.78125</c:v>
                </c:pt>
                <c:pt idx="50">
                  <c:v>0.723611111111111</c:v>
                </c:pt>
                <c:pt idx="51">
                  <c:v>0.661111111111111</c:v>
                </c:pt>
                <c:pt idx="52">
                  <c:v>0.69375</c:v>
                </c:pt>
                <c:pt idx="53">
                  <c:v>0.635416666666667</c:v>
                </c:pt>
                <c:pt idx="54">
                  <c:v>0.695138888888889</c:v>
                </c:pt>
                <c:pt idx="55">
                  <c:v>0.695833333333333</c:v>
                </c:pt>
                <c:pt idx="56">
                  <c:v>0.688888888888889</c:v>
                </c:pt>
                <c:pt idx="57">
                  <c:v>0.608333333333333</c:v>
                </c:pt>
                <c:pt idx="58">
                  <c:v>0.688888888888889</c:v>
                </c:pt>
                <c:pt idx="59">
                  <c:v>0.709722222222222</c:v>
                </c:pt>
                <c:pt idx="60">
                  <c:v>0.688888888888889</c:v>
                </c:pt>
                <c:pt idx="61">
                  <c:v>0.654166666666667</c:v>
                </c:pt>
              </c:numCache>
            </c:numRef>
          </c:val>
          <c:smooth val="0"/>
        </c:ser>
        <c:hiLowLines>
          <c:spPr>
            <a:ln w="0">
              <a:noFill/>
            </a:ln>
          </c:spPr>
        </c:hiLowLines>
        <c:marker val="1"/>
        <c:axId val="25237832"/>
        <c:axId val="43382512"/>
      </c:lineChart>
      <c:dateAx>
        <c:axId val="25237832"/>
        <c:scaling>
          <c:orientation val="minMax"/>
          <c:max val="37078"/>
          <c:min val="37012"/>
        </c:scaling>
        <c:delete val="0"/>
        <c:axPos val="b"/>
        <c:title>
          <c:tx>
            <c:rich>
              <a:bodyPr rot="0"/>
              <a:lstStyle/>
              <a:p>
                <a:pPr>
                  <a:defRPr b="0" sz="1300" strike="noStrike" u="none">
                    <a:uFillTx/>
                    <a:latin typeface="Arial"/>
                  </a:defRPr>
                </a:pPr>
                <a:r>
                  <a:rPr b="1" sz="80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1025" strike="noStrike" u="none">
                <a:solidFill>
                  <a:srgbClr val="000000"/>
                </a:solidFill>
                <a:uFillTx/>
                <a:latin typeface="Times New Roman"/>
              </a:defRPr>
            </a:pPr>
          </a:p>
        </c:txPr>
        <c:crossAx val="43382512"/>
        <c:crossesAt val="0"/>
        <c:auto val="1"/>
        <c:lblOffset val="100"/>
        <c:majorUnit val="5"/>
        <c:majorTimeUnit val="days"/>
        <c:noMultiLvlLbl val="0"/>
      </c:dateAx>
      <c:valAx>
        <c:axId val="43382512"/>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50"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25237832"/>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userShapes r:id="rId1"/>
</c:chartSpace>
</file>

<file path=xl/charts/chart3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289485539237769"/>
          <c:y val="0.0382798304058147"/>
        </c:manualLayout>
      </c:layout>
      <c:overlay val="0"/>
      <c:spPr>
        <a:noFill/>
        <a:ln w="0">
          <a:noFill/>
        </a:ln>
      </c:spPr>
    </c:title>
    <c:autoTitleDeleted val="0"/>
    <c:plotArea>
      <c:layout>
        <c:manualLayout>
          <c:xMode val="edge"/>
          <c:yMode val="edge"/>
          <c:x val="0.0390425563864612"/>
          <c:y val="0.169109630526953"/>
          <c:w val="0.776766675676487"/>
          <c:h val="0.701029678982435"/>
        </c:manualLayout>
      </c:layout>
      <c:barChart>
        <c:barDir val="col"/>
        <c:grouping val="stacked"/>
        <c:varyColors val="0"/>
        <c:ser>
          <c:idx val="0"/>
          <c:order val="0"/>
          <c:tx>
            <c:strRef>
              <c:f>'Graph Data June 25'!$A$2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25'!$G$2:$R$2</c:f>
              <c:numCache>
                <c:formatCode>General</c:formatCode>
                <c:ptCount val="12"/>
                <c:pt idx="1">
                  <c:v>2</c:v>
                </c:pt>
                <c:pt idx="3">
                  <c:v>1</c:v>
                </c:pt>
                <c:pt idx="9">
                  <c:v>1</c:v>
                </c:pt>
              </c:numCache>
            </c:numRef>
          </c:val>
        </c:ser>
        <c:ser>
          <c:idx val="1"/>
          <c:order val="1"/>
          <c:tx>
            <c:strRef>
              <c:f>'Graph Data June 25'!$A$3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25'!$G$3:$R$3</c:f>
              <c:numCache>
                <c:formatCode>General</c:formatCode>
                <c:ptCount val="12"/>
                <c:pt idx="7">
                  <c:v>1</c:v>
                </c:pt>
                <c:pt idx="9">
                  <c:v>1</c:v>
                </c:pt>
                <c:pt idx="11">
                  <c:v>2</c:v>
                </c:pt>
              </c:numCache>
            </c:numRef>
          </c:val>
        </c:ser>
        <c:ser>
          <c:idx val="2"/>
          <c:order val="2"/>
          <c:tx>
            <c:strRef>
              <c:f>'Graph Data June 25'!$A$4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25'!$G$4:$R$4</c:f>
              <c:numCache>
                <c:formatCode>General</c:formatCode>
                <c:ptCount val="12"/>
                <c:pt idx="0">
                  <c:v>30</c:v>
                </c:pt>
                <c:pt idx="1">
                  <c:v>6</c:v>
                </c:pt>
                <c:pt idx="2">
                  <c:v>10</c:v>
                </c:pt>
                <c:pt idx="3">
                  <c:v>19</c:v>
                </c:pt>
                <c:pt idx="4">
                  <c:v>13</c:v>
                </c:pt>
                <c:pt idx="5">
                  <c:v>7</c:v>
                </c:pt>
                <c:pt idx="6">
                  <c:v>2</c:v>
                </c:pt>
                <c:pt idx="7">
                  <c:v>8</c:v>
                </c:pt>
                <c:pt idx="8">
                  <c:v>5</c:v>
                </c:pt>
                <c:pt idx="9">
                  <c:v>6</c:v>
                </c:pt>
                <c:pt idx="10">
                  <c:v>6</c:v>
                </c:pt>
                <c:pt idx="11">
                  <c:v>9</c:v>
                </c:pt>
              </c:numCache>
            </c:numRef>
          </c:val>
        </c:ser>
        <c:ser>
          <c:idx val="3"/>
          <c:order val="3"/>
          <c:tx>
            <c:strRef>
              <c:f>'Graph Data June 25'!$A$5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25'!$G$5:$R$5</c:f>
              <c:numCache>
                <c:formatCode>General</c:formatCode>
                <c:ptCount val="12"/>
                <c:pt idx="0">
                  <c:v>5</c:v>
                </c:pt>
                <c:pt idx="1">
                  <c:v>3</c:v>
                </c:pt>
                <c:pt idx="2">
                  <c:v>3</c:v>
                </c:pt>
                <c:pt idx="3">
                  <c:v>2</c:v>
                </c:pt>
                <c:pt idx="4">
                  <c:v>6</c:v>
                </c:pt>
                <c:pt idx="5">
                  <c:v>5</c:v>
                </c:pt>
                <c:pt idx="6">
                  <c:v>6</c:v>
                </c:pt>
                <c:pt idx="7">
                  <c:v>4</c:v>
                </c:pt>
                <c:pt idx="8">
                  <c:v>5</c:v>
                </c:pt>
                <c:pt idx="9">
                  <c:v>2</c:v>
                </c:pt>
                <c:pt idx="10">
                  <c:v>4</c:v>
                </c:pt>
                <c:pt idx="11">
                  <c:v>3</c:v>
                </c:pt>
              </c:numCache>
            </c:numRef>
          </c:val>
        </c:ser>
        <c:ser>
          <c:idx val="4"/>
          <c:order val="4"/>
          <c:tx>
            <c:strRef>
              <c:f>'Graph Data June 25'!$A$6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25'!$G$6:$R$6</c:f>
              <c:numCache>
                <c:formatCode>General</c:formatCode>
                <c:ptCount val="12"/>
                <c:pt idx="0">
                  <c:v>2</c:v>
                </c:pt>
                <c:pt idx="1">
                  <c:v>4</c:v>
                </c:pt>
                <c:pt idx="2">
                  <c:v>1</c:v>
                </c:pt>
                <c:pt idx="3">
                  <c:v>3</c:v>
                </c:pt>
                <c:pt idx="6">
                  <c:v>1</c:v>
                </c:pt>
                <c:pt idx="8">
                  <c:v>1</c:v>
                </c:pt>
                <c:pt idx="9">
                  <c:v>3</c:v>
                </c:pt>
              </c:numCache>
            </c:numRef>
          </c:val>
        </c:ser>
        <c:ser>
          <c:idx val="5"/>
          <c:order val="5"/>
          <c:tx>
            <c:strRef>
              <c:f>'Graph Data June 25'!$A$7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25'!$G$7:$R$7</c:f>
              <c:numCache>
                <c:formatCode>General</c:formatCode>
                <c:ptCount val="12"/>
                <c:pt idx="0">
                  <c:v>3</c:v>
                </c:pt>
                <c:pt idx="6">
                  <c:v>1</c:v>
                </c:pt>
                <c:pt idx="7">
                  <c:v>1</c:v>
                </c:pt>
                <c:pt idx="8">
                  <c:v>3</c:v>
                </c:pt>
                <c:pt idx="10">
                  <c:v>1</c:v>
                </c:pt>
                <c:pt idx="11">
                  <c:v>5</c:v>
                </c:pt>
              </c:numCache>
            </c:numRef>
          </c:val>
        </c:ser>
        <c:ser>
          <c:idx val="6"/>
          <c:order val="6"/>
          <c:tx>
            <c:strRef>
              <c:f>'Graph Data June 25'!$A$8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25'!$G$8:$R$8</c:f>
              <c:numCache>
                <c:formatCode>General</c:formatCode>
                <c:ptCount val="12"/>
                <c:pt idx="0">
                  <c:v>4</c:v>
                </c:pt>
                <c:pt idx="1">
                  <c:v>1</c:v>
                </c:pt>
                <c:pt idx="2">
                  <c:v>5</c:v>
                </c:pt>
                <c:pt idx="3">
                  <c:v>1</c:v>
                </c:pt>
                <c:pt idx="4">
                  <c:v>2</c:v>
                </c:pt>
                <c:pt idx="5">
                  <c:v>1</c:v>
                </c:pt>
                <c:pt idx="7">
                  <c:v>3</c:v>
                </c:pt>
                <c:pt idx="9">
                  <c:v>3</c:v>
                </c:pt>
                <c:pt idx="10">
                  <c:v>1</c:v>
                </c:pt>
              </c:numCache>
            </c:numRef>
          </c:val>
        </c:ser>
        <c:ser>
          <c:idx val="7"/>
          <c:order val="7"/>
          <c:tx>
            <c:strRef>
              <c:f>'Graph Data June 25'!$A$9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25'!$G$9:$R$9</c:f>
              <c:numCache>
                <c:formatCode>General</c:formatCode>
                <c:ptCount val="12"/>
                <c:pt idx="4">
                  <c:v>1</c:v>
                </c:pt>
                <c:pt idx="6">
                  <c:v>1</c:v>
                </c:pt>
                <c:pt idx="8">
                  <c:v>2</c:v>
                </c:pt>
                <c:pt idx="10">
                  <c:v>4</c:v>
                </c:pt>
                <c:pt idx="11">
                  <c:v>7</c:v>
                </c:pt>
              </c:numCache>
            </c:numRef>
          </c:val>
        </c:ser>
        <c:gapWidth val="110"/>
        <c:overlap val="100"/>
        <c:axId val="12696936"/>
        <c:axId val="4971443"/>
      </c:barChart>
      <c:catAx>
        <c:axId val="12696936"/>
        <c:scaling>
          <c:orientation val="minMax"/>
        </c:scaling>
        <c:delete val="0"/>
        <c:axPos val="b"/>
        <c:title>
          <c:tx>
            <c:rich>
              <a:bodyPr rot="0"/>
              <a:lstStyle/>
              <a:p>
                <a:pPr>
                  <a:defRPr b="0" sz="1300" strike="noStrike" u="none">
                    <a:uFillTx/>
                    <a:latin typeface="Arial"/>
                  </a:defRPr>
                </a:pPr>
                <a:r>
                  <a:rPr b="1" sz="1100" strike="noStrike" u="none">
                    <a:solidFill>
                      <a:srgbClr val="000000"/>
                    </a:solidFill>
                    <a:uFillTx/>
                    <a:latin typeface="Arial"/>
                  </a:rPr>
                  <a:t>Week Of</a:t>
                </a:r>
              </a:p>
            </c:rich>
          </c:tx>
          <c:overlay val="0"/>
          <c:spPr>
            <a:noFill/>
            <a:ln w="0">
              <a:noFill/>
            </a:ln>
          </c:spPr>
        </c:title>
        <c:numFmt formatCode="[$-409]m/d/yyyy" sourceLinked="0"/>
        <c:majorTickMark val="out"/>
        <c:minorTickMark val="none"/>
        <c:tickLblPos val="nextTo"/>
        <c:spPr>
          <a:ln w="0">
            <a:solidFill>
              <a:srgbClr val="000000"/>
            </a:solidFill>
          </a:ln>
        </c:spPr>
        <c:txPr>
          <a:bodyPr/>
          <a:lstStyle/>
          <a:p>
            <a:pPr>
              <a:defRPr b="0" sz="1100" strike="noStrike" u="none">
                <a:solidFill>
                  <a:srgbClr val="000000"/>
                </a:solidFill>
                <a:uFillTx/>
                <a:latin typeface="Arial"/>
              </a:defRPr>
            </a:pPr>
          </a:p>
        </c:txPr>
        <c:crossAx val="4971443"/>
        <c:crossesAt val="0"/>
        <c:auto val="1"/>
        <c:lblAlgn val="ctr"/>
        <c:lblOffset val="100"/>
        <c:noMultiLvlLbl val="0"/>
      </c:catAx>
      <c:valAx>
        <c:axId val="4971443"/>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00"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100" strike="noStrike" u="none">
                <a:solidFill>
                  <a:srgbClr val="000000"/>
                </a:solidFill>
                <a:uFillTx/>
                <a:latin typeface="Arial"/>
              </a:defRPr>
            </a:pPr>
          </a:p>
        </c:txPr>
        <c:crossAx val="12696936"/>
        <c:crossesAt val="1"/>
        <c:crossBetween val="midCat"/>
      </c:valAx>
      <c:spPr>
        <a:solidFill>
          <a:srgbClr val="ffffff"/>
        </a:solidFill>
        <a:ln w="12600">
          <a:solidFill>
            <a:srgbClr val="c0c0c0"/>
          </a:solidFill>
          <a:round/>
        </a:ln>
      </c:spPr>
    </c:plotArea>
    <c:legend>
      <c:legendPos val="r"/>
      <c:layout>
        <c:manualLayout>
          <c:xMode val="edge"/>
          <c:yMode val="edge"/>
          <c:x val="0.831936811124125"/>
          <c:y val="0.135675348273773"/>
          <c:w val="0.147280535784005"/>
          <c:h val="0.893155663234403"/>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3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28767123287671"/>
          <c:y val="0.144358701436935"/>
          <c:w val="0.903582718651212"/>
          <c:h val="0.697179350718467"/>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June 25'!$G$11:$R$11</c:f>
              <c:multiLvlStrCache>
                <c:ptCount val="1"/>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June 25'!$G$10:$R$10</c:f>
              <c:numCache>
                <c:formatCode>General</c:formatCode>
                <c:ptCount val="12"/>
                <c:pt idx="0">
                  <c:v>44</c:v>
                </c:pt>
                <c:pt idx="1">
                  <c:v>16</c:v>
                </c:pt>
                <c:pt idx="2">
                  <c:v>19</c:v>
                </c:pt>
                <c:pt idx="3">
                  <c:v>26</c:v>
                </c:pt>
                <c:pt idx="4">
                  <c:v>22</c:v>
                </c:pt>
                <c:pt idx="5">
                  <c:v>13</c:v>
                </c:pt>
                <c:pt idx="6">
                  <c:v>11</c:v>
                </c:pt>
                <c:pt idx="7">
                  <c:v>17</c:v>
                </c:pt>
                <c:pt idx="8">
                  <c:v>16</c:v>
                </c:pt>
                <c:pt idx="9">
                  <c:v>16</c:v>
                </c:pt>
                <c:pt idx="10">
                  <c:v>16</c:v>
                </c:pt>
                <c:pt idx="11">
                  <c:v>26</c:v>
                </c:pt>
              </c:numCache>
            </c:numRef>
          </c:val>
          <c:smooth val="0"/>
        </c:ser>
        <c:hiLowLines>
          <c:spPr>
            <a:ln w="0">
              <a:noFill/>
            </a:ln>
          </c:spPr>
        </c:hiLowLines>
        <c:marker val="1"/>
        <c:axId val="25035577"/>
        <c:axId val="48836041"/>
      </c:lineChart>
      <c:catAx>
        <c:axId val="25035577"/>
        <c:scaling>
          <c:orientation val="minMax"/>
        </c:scaling>
        <c:delete val="0"/>
        <c:axPos val="b"/>
        <c:title>
          <c:tx>
            <c:rich>
              <a:bodyPr rot="0"/>
              <a:lstStyle/>
              <a:p>
                <a:pPr>
                  <a:defRPr b="0" sz="1300" strike="noStrike" u="none">
                    <a:uFillTx/>
                    <a:latin typeface="Arial"/>
                  </a:defRPr>
                </a:pPr>
                <a:r>
                  <a:rPr b="1" sz="1000" strike="noStrike" u="none">
                    <a:solidFill>
                      <a:srgbClr val="000000"/>
                    </a:solidFill>
                    <a:uFillTx/>
                    <a:latin typeface="Arial"/>
                  </a:rPr>
                  <a:t>Week Beginning</a:t>
                </a:r>
              </a:p>
            </c:rich>
          </c:tx>
          <c:overlay val="0"/>
          <c:spPr>
            <a:noFill/>
            <a:ln w="0">
              <a:noFill/>
            </a:ln>
          </c:spPr>
        </c:title>
        <c:numFmt formatCode="[$-409]m/d/yyyy" sourceLinked="1"/>
        <c:majorTickMark val="out"/>
        <c:minorTickMark val="none"/>
        <c:tickLblPos val="nextTo"/>
        <c:spPr>
          <a:ln w="0">
            <a:solidFill>
              <a:srgbClr val="000000"/>
            </a:solidFill>
          </a:ln>
        </c:spPr>
        <c:txPr>
          <a:bodyPr rot="-2700000"/>
          <a:lstStyle/>
          <a:p>
            <a:pPr>
              <a:defRPr b="0" sz="1000" strike="noStrike" u="none">
                <a:solidFill>
                  <a:srgbClr val="000000"/>
                </a:solidFill>
                <a:uFillTx/>
                <a:latin typeface="Arial"/>
              </a:defRPr>
            </a:pPr>
          </a:p>
        </c:txPr>
        <c:crossAx val="48836041"/>
        <c:crossesAt val="0"/>
        <c:auto val="1"/>
        <c:lblAlgn val="ctr"/>
        <c:lblOffset val="100"/>
        <c:noMultiLvlLbl val="0"/>
      </c:catAx>
      <c:valAx>
        <c:axId val="48836041"/>
        <c:scaling>
          <c:orientation val="minMax"/>
          <c:max val="50"/>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00"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25035577"/>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144836670179136"/>
          <c:y val="0.87879191059074"/>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3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06/25</a:t>
            </a:r>
          </a:p>
          <a:p>
            <a:pPr>
              <a:defRPr b="0" sz="1300" strike="noStrike" u="none">
                <a:uFillTx/>
                <a:latin typeface="Arial"/>
              </a:defRPr>
            </a:pPr>
          </a:p>
        </c:rich>
      </c:tx>
      <c:overlay val="0"/>
      <c:spPr>
        <a:noFill/>
        <a:ln w="0">
          <a:noFill/>
        </a:ln>
      </c:spPr>
    </c:title>
    <c:autoTitleDeleted val="0"/>
    <c:view3D>
      <c:rotX val="20"/>
      <c:rotY val="71"/>
      <c:rAngAx val="0"/>
      <c:perspective val="30"/>
    </c:view3D>
    <c:floor>
      <c:spPr>
        <a:solidFill>
          <a:srgbClr val="ffffff"/>
        </a:solidFill>
        <a:ln w="0">
          <a:solidFill>
            <a:srgbClr val="000000"/>
          </a:solidFill>
        </a:ln>
      </c:spPr>
    </c:floor>
    <c:sideWall>
      <c:spPr>
        <a:solidFill>
          <a:srgbClr val="ffffff"/>
        </a:solidFill>
        <a:ln w="12600">
          <a:solidFill>
            <a:srgbClr val="808080"/>
          </a:solidFill>
          <a:round/>
        </a:ln>
      </c:spPr>
    </c:sideWall>
    <c:backWall>
      <c:spPr>
        <a:solidFill>
          <a:srgbClr val="ffffff"/>
        </a:solidFill>
        <a:ln w="12600">
          <a:solidFill>
            <a:srgbClr val="808080"/>
          </a:solidFill>
          <a:round/>
        </a:ln>
      </c:spPr>
    </c:backWall>
    <c:plotArea>
      <c:layout>
        <c:manualLayout>
          <c:xMode val="edge"/>
          <c:yMode val="edge"/>
          <c:x val="0.0222739845683506"/>
          <c:y val="0.133971919695578"/>
          <c:w val="0.614645508807687"/>
          <c:h val="0.778637974019158"/>
        </c:manualLayout>
      </c:layout>
      <c:bar3DChart>
        <c:barDir val="col"/>
        <c:grouping val="standard"/>
        <c:varyColors val="0"/>
        <c:ser>
          <c:idx val="0"/>
          <c:order val="0"/>
          <c:tx>
            <c:strRef>
              <c:f>'Graph Data June 25'!$B$158</c:f>
              <c:strCache>
                <c:ptCount val="1"/>
                <c:pt idx="0">
                  <c:v>% of Total Errors for the Week</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25'!$A$159:$A$167</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25'!$B$159:$B$167</c:f>
              <c:numCache>
                <c:formatCode>0%</c:formatCode>
                <c:ptCount val="9"/>
                <c:pt idx="0">
                  <c:v>0</c:v>
                </c:pt>
                <c:pt idx="1">
                  <c:v>0.115384615384615</c:v>
                </c:pt>
                <c:pt idx="2">
                  <c:v>0.384615384615385</c:v>
                </c:pt>
                <c:pt idx="3">
                  <c:v>0.0769230769230769</c:v>
                </c:pt>
                <c:pt idx="4">
                  <c:v>0.0384615384615385</c:v>
                </c:pt>
                <c:pt idx="5">
                  <c:v>0.0384615384615385</c:v>
                </c:pt>
                <c:pt idx="6">
                  <c:v>0.115384615384615</c:v>
                </c:pt>
                <c:pt idx="7">
                  <c:v>0.0384615384615385</c:v>
                </c:pt>
                <c:pt idx="8">
                  <c:v>0.192307692307692</c:v>
                </c:pt>
              </c:numCache>
            </c:numRef>
          </c:val>
        </c:ser>
        <c:ser>
          <c:idx val="1"/>
          <c:order val="1"/>
          <c:tx>
            <c:strRef>
              <c:f>'Graph Data June 25'!$C$158</c:f>
              <c:strCache>
                <c:ptCount val="1"/>
                <c:pt idx="0">
                  <c:v># of errors</c:v>
                </c:pt>
              </c:strCache>
            </c:strRef>
          </c:tx>
          <c:spPr>
            <a:solidFill>
              <a:srgbClr val="ffcc99"/>
            </a:solidFill>
            <a:ln w="0">
              <a:solidFill>
                <a:srgbClr val="000000"/>
              </a:solidFill>
            </a:ln>
          </c:spPr>
          <c:invertIfNegative val="0"/>
          <c:dPt>
            <c:idx val="6"/>
            <c:invertIfNegative val="0"/>
            <c:spPr>
              <a:solidFill>
                <a:srgbClr val="ffcc99"/>
              </a:solidFill>
              <a:ln w="0">
                <a:solidFill>
                  <a:srgbClr val="000000"/>
                </a:solidFill>
              </a:ln>
            </c:spPr>
          </c:dPt>
          <c:dLbls>
            <c:dLbl>
              <c:idx val="6"/>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25'!$A$159:$A$167</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25'!$C$159:$C$167</c:f>
              <c:numCache>
                <c:formatCode>General</c:formatCode>
                <c:ptCount val="9"/>
                <c:pt idx="0">
                  <c:v>0</c:v>
                </c:pt>
                <c:pt idx="1">
                  <c:v>3</c:v>
                </c:pt>
                <c:pt idx="2">
                  <c:v>10</c:v>
                </c:pt>
                <c:pt idx="3">
                  <c:v>2</c:v>
                </c:pt>
                <c:pt idx="4">
                  <c:v>1</c:v>
                </c:pt>
                <c:pt idx="5">
                  <c:v>1</c:v>
                </c:pt>
                <c:pt idx="6">
                  <c:v>3</c:v>
                </c:pt>
                <c:pt idx="7">
                  <c:v>1</c:v>
                </c:pt>
                <c:pt idx="8">
                  <c:v>5</c:v>
                </c:pt>
              </c:numCache>
            </c:numRef>
          </c:val>
        </c:ser>
        <c:ser>
          <c:idx val="2"/>
          <c:order val="2"/>
          <c:tx>
            <c:strRef>
              <c:f>'Graph Data June 25'!$D$158</c:f>
              <c:strCache>
                <c:ptCount val="1"/>
                <c:pt idx="0">
                  <c:v>#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25'!$A$159:$A$167</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25'!$D$159:$D$167</c:f>
              <c:numCache>
                <c:formatCode>General</c:formatCode>
                <c:ptCount val="9"/>
                <c:pt idx="0">
                  <c:v>47</c:v>
                </c:pt>
                <c:pt idx="1">
                  <c:v>590</c:v>
                </c:pt>
                <c:pt idx="2">
                  <c:v>16</c:v>
                </c:pt>
                <c:pt idx="3">
                  <c:v>37</c:v>
                </c:pt>
                <c:pt idx="4">
                  <c:v>310</c:v>
                </c:pt>
                <c:pt idx="5">
                  <c:v>137</c:v>
                </c:pt>
                <c:pt idx="6">
                  <c:v>9</c:v>
                </c:pt>
                <c:pt idx="7">
                  <c:v>15</c:v>
                </c:pt>
              </c:numCache>
            </c:numRef>
          </c:val>
        </c:ser>
        <c:gapWidth val="150"/>
        <c:shape val="box"/>
        <c:axId val="21042895"/>
        <c:axId val="86019775"/>
      </c:bar3DChart>
      <c:catAx>
        <c:axId val="21042895"/>
        <c:scaling>
          <c:orientation val="minMax"/>
        </c:scaling>
        <c:delete val="0"/>
        <c:axPos val="b"/>
        <c:majorGridlines>
          <c:spPr>
            <a:ln w="0">
              <a:solidFill>
                <a:srgbClr val="000000"/>
              </a:solidFill>
            </a:ln>
          </c:spPr>
        </c:majorGridlines>
        <c:title>
          <c:tx>
            <c:rich>
              <a:bodyPr rot="0"/>
              <a:lstStyle/>
              <a:p>
                <a:pPr>
                  <a:defRPr b="0" sz="1300" strike="noStrike" u="none">
                    <a:uFillTx/>
                    <a:latin typeface="Arial"/>
                  </a:defRPr>
                </a:pPr>
                <a:r>
                  <a:rPr b="1" sz="875"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low"/>
        <c:spPr>
          <a:ln w="0">
            <a:solidFill>
              <a:srgbClr val="000000"/>
            </a:solidFill>
          </a:ln>
        </c:spPr>
        <c:txPr>
          <a:bodyPr/>
          <a:lstStyle/>
          <a:p>
            <a:pPr>
              <a:defRPr b="0" sz="875" strike="noStrike" u="none">
                <a:solidFill>
                  <a:srgbClr val="800000"/>
                </a:solidFill>
                <a:uFillTx/>
                <a:latin typeface="Arial"/>
              </a:defRPr>
            </a:pPr>
          </a:p>
        </c:txPr>
        <c:crossAx val="86019775"/>
        <c:crossesAt val="0"/>
        <c:auto val="1"/>
        <c:lblAlgn val="ctr"/>
        <c:lblOffset val="100"/>
        <c:noMultiLvlLbl val="0"/>
      </c:catAx>
      <c:valAx>
        <c:axId val="86019775"/>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875" strike="noStrike" u="none">
                <a:solidFill>
                  <a:srgbClr val="000000"/>
                </a:solidFill>
                <a:uFillTx/>
                <a:latin typeface="Arial"/>
              </a:defRPr>
            </a:pPr>
          </a:p>
        </c:txPr>
        <c:crossAx val="21042895"/>
        <c:crossBetween val="midCat"/>
      </c:valAx>
    </c:plotArea>
    <c:legend>
      <c:legendPos val="r"/>
      <c:layout>
        <c:manualLayout>
          <c:xMode val="edge"/>
          <c:yMode val="edge"/>
          <c:x val="0.667200465861115"/>
          <c:y val="0.165463849888466"/>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3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Number of Days Late for DPR by Group 
(Rolling 30 Days)</a:t>
            </a:r>
          </a:p>
        </c:rich>
      </c:tx>
      <c:overlay val="0"/>
      <c:spPr>
        <a:noFill/>
        <a:ln w="0">
          <a:noFill/>
        </a:ln>
      </c:spPr>
    </c:title>
    <c:autoTitleDeleted val="0"/>
    <c:plotArea>
      <c:barChart>
        <c:barDir val="col"/>
        <c:grouping val="clustered"/>
        <c:varyColors val="0"/>
        <c:ser>
          <c:idx val="0"/>
          <c:order val="0"/>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[1]Pivot2!$A$3:$A$39</c:f>
              <c:strCache>
                <c:ptCount val="37"/>
                <c:pt idx="0">
                  <c:v>Brazil Power</c:v>
                </c:pt>
                <c:pt idx="1">
                  <c:v>Broadband</c:v>
                </c:pt>
                <c:pt idx="2">
                  <c:v>Capital Portfolio</c:v>
                </c:pt>
                <c:pt idx="3">
                  <c:v>Coal</c:v>
                </c:pt>
                <c:pt idx="4">
                  <c:v>Coal Bench</c:v>
                </c:pt>
                <c:pt idx="5">
                  <c:v>Convertible Arbitrage</c:v>
                </c:pt>
                <c:pt idx="6">
                  <c:v>Cross Commodity</c:v>
                </c:pt>
                <c:pt idx="7">
                  <c:v>Advertising</c:v>
                </c:pt>
                <c:pt idx="8">
                  <c:v>EES/EWS Gas</c:v>
                </c:pt>
                <c:pt idx="9">
                  <c:v>EES/EWS Power</c:v>
                </c:pt>
                <c:pt idx="10">
                  <c:v>EIM Bench</c:v>
                </c:pt>
                <c:pt idx="11">
                  <c:v>Emerging Bench</c:v>
                </c:pt>
                <c:pt idx="12">
                  <c:v>Emissions</c:v>
                </c:pt>
                <c:pt idx="13">
                  <c:v>Equities</c:v>
                </c:pt>
                <c:pt idx="14">
                  <c:v>Freight Trading</c:v>
                </c:pt>
                <c:pt idx="15">
                  <c:v>Gas Bench</c:v>
                </c:pt>
                <c:pt idx="16">
                  <c:v>Global Products</c:v>
                </c:pt>
                <c:pt idx="17">
                  <c:v>Interest Rate</c:v>
                </c:pt>
                <c:pt idx="18">
                  <c:v>Liquids Bench</c:v>
                </c:pt>
                <c:pt idx="19">
                  <c:v>LNG</c:v>
                </c:pt>
                <c:pt idx="20">
                  <c:v>LNG Bench</c:v>
                </c:pt>
                <c:pt idx="21">
                  <c:v>Lumber</c:v>
                </c:pt>
                <c:pt idx="22">
                  <c:v>Cocoa Bench</c:v>
                </c:pt>
                <c:pt idx="23">
                  <c:v>Merchant Portfolio</c:v>
                </c:pt>
                <c:pt idx="24">
                  <c:v>Natural Gas P&amp;L</c:v>
                </c:pt>
                <c:pt idx="25">
                  <c:v>Outage Options</c:v>
                </c:pt>
                <c:pt idx="26">
                  <c:v>Paper</c:v>
                </c:pt>
                <c:pt idx="27">
                  <c:v>Power Canada</c:v>
                </c:pt>
                <c:pt idx="28">
                  <c:v>Power East</c:v>
                </c:pt>
                <c:pt idx="29">
                  <c:v>Power West</c:v>
                </c:pt>
                <c:pt idx="30">
                  <c:v>Power Bench</c:v>
                </c:pt>
                <c:pt idx="31">
                  <c:v>S-Cone Power Bench</c:v>
                </c:pt>
                <c:pt idx="32">
                  <c:v>S-Cone Bench</c:v>
                </c:pt>
                <c:pt idx="33">
                  <c:v>Soft Commodities</c:v>
                </c:pt>
                <c:pt idx="34">
                  <c:v>Steel</c:v>
                </c:pt>
                <c:pt idx="35">
                  <c:v>Synfuel</c:v>
                </c:pt>
                <c:pt idx="36">
                  <c:v>Weather</c:v>
                </c:pt>
              </c:strCache>
            </c:strRef>
          </c:cat>
          <c:val>
            <c:numRef>
              <c:f>[1]Pivot2!$B$3:$B$39</c:f>
              <c:numCache>
                <c:formatCode>General</c:formatCode>
                <c:ptCount val="37"/>
                <c:pt idx="0">
                  <c:v>0</c:v>
                </c:pt>
                <c:pt idx="1">
                  <c:v>2</c:v>
                </c:pt>
                <c:pt idx="2">
                  <c:v>0</c:v>
                </c:pt>
                <c:pt idx="3">
                  <c:v>1</c:v>
                </c:pt>
                <c:pt idx="4">
                  <c:v>3</c:v>
                </c:pt>
                <c:pt idx="5">
                  <c:v>1</c:v>
                </c:pt>
                <c:pt idx="6">
                  <c:v>2</c:v>
                </c:pt>
                <c:pt idx="7">
                  <c:v>0</c:v>
                </c:pt>
                <c:pt idx="8">
                  <c:v>2</c:v>
                </c:pt>
                <c:pt idx="9">
                  <c:v>8</c:v>
                </c:pt>
                <c:pt idx="10">
                  <c:v>5</c:v>
                </c:pt>
                <c:pt idx="11">
                  <c:v>7</c:v>
                </c:pt>
                <c:pt idx="12">
                  <c:v>0</c:v>
                </c:pt>
                <c:pt idx="13">
                  <c:v>2</c:v>
                </c:pt>
                <c:pt idx="14">
                  <c:v>0</c:v>
                </c:pt>
                <c:pt idx="15">
                  <c:v>4</c:v>
                </c:pt>
                <c:pt idx="16">
                  <c:v>0</c:v>
                </c:pt>
                <c:pt idx="17">
                  <c:v>2</c:v>
                </c:pt>
                <c:pt idx="18">
                  <c:v>1</c:v>
                </c:pt>
                <c:pt idx="19">
                  <c:v>1</c:v>
                </c:pt>
                <c:pt idx="20">
                  <c:v>0</c:v>
                </c:pt>
                <c:pt idx="21">
                  <c:v>0</c:v>
                </c:pt>
                <c:pt idx="22">
                  <c:v>0</c:v>
                </c:pt>
                <c:pt idx="23">
                  <c:v>0</c:v>
                </c:pt>
                <c:pt idx="24">
                  <c:v>2</c:v>
                </c:pt>
                <c:pt idx="25">
                  <c:v>0</c:v>
                </c:pt>
                <c:pt idx="26">
                  <c:v>1</c:v>
                </c:pt>
                <c:pt idx="27">
                  <c:v>3</c:v>
                </c:pt>
                <c:pt idx="28">
                  <c:v>8</c:v>
                </c:pt>
                <c:pt idx="29">
                  <c:v>5</c:v>
                </c:pt>
                <c:pt idx="30">
                  <c:v>9</c:v>
                </c:pt>
                <c:pt idx="31">
                  <c:v>0</c:v>
                </c:pt>
                <c:pt idx="32">
                  <c:v>0</c:v>
                </c:pt>
                <c:pt idx="33">
                  <c:v>1</c:v>
                </c:pt>
                <c:pt idx="34">
                  <c:v>0</c:v>
                </c:pt>
                <c:pt idx="35">
                  <c:v>0</c:v>
                </c:pt>
                <c:pt idx="36">
                  <c:v>0</c:v>
                </c:pt>
              </c:numCache>
            </c:numRef>
          </c:val>
        </c:ser>
        <c:gapWidth val="150"/>
        <c:overlap val="0"/>
        <c:axId val="5773731"/>
        <c:axId val="66524707"/>
      </c:barChart>
      <c:catAx>
        <c:axId val="5773731"/>
        <c:scaling>
          <c:orientation val="minMax"/>
        </c:scaling>
        <c:delete val="0"/>
        <c:axPos val="b"/>
        <c:numFmt formatCode="General" sourceLinked="1"/>
        <c:majorTickMark val="out"/>
        <c:minorTickMark val="none"/>
        <c:tickLblPos val="nextTo"/>
        <c:spPr>
          <a:ln w="0">
            <a:solidFill>
              <a:srgbClr val="000000"/>
            </a:solidFill>
          </a:ln>
        </c:spPr>
        <c:txPr>
          <a:bodyPr rot="-2700000"/>
          <a:lstStyle/>
          <a:p>
            <a:pPr>
              <a:defRPr b="0" sz="800" strike="noStrike" u="none">
                <a:solidFill>
                  <a:srgbClr val="000000"/>
                </a:solidFill>
                <a:uFillTx/>
                <a:latin typeface="Arial"/>
              </a:defRPr>
            </a:pPr>
          </a:p>
        </c:txPr>
        <c:crossAx val="66524707"/>
        <c:crossesAt val="0"/>
        <c:auto val="1"/>
        <c:lblAlgn val="ctr"/>
        <c:lblOffset val="100"/>
        <c:noMultiLvlLbl val="0"/>
      </c:catAx>
      <c:valAx>
        <c:axId val="66524707"/>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5773731"/>
        <c:crossesAt val="1"/>
        <c:crossBetween val="midCat"/>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3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800" strike="noStrike" u="none">
                <a:solidFill>
                  <a:srgbClr val="000000"/>
                </a:solidFill>
                <a:uFillTx/>
                <a:latin typeface="Arial"/>
              </a:rPr>
              <a:t>JUNE DPR Completion Times</a:t>
            </a:r>
          </a:p>
        </c:rich>
      </c:tx>
      <c:layout>
        <c:manualLayout>
          <c:xMode val="edge"/>
          <c:yMode val="edge"/>
          <c:x val="0.172074595259239"/>
          <c:y val="0.0411780036486839"/>
        </c:manualLayout>
      </c:layout>
      <c:overlay val="0"/>
      <c:spPr>
        <a:noFill/>
        <a:ln w="0">
          <a:noFill/>
        </a:ln>
      </c:spPr>
    </c:title>
    <c:autoTitleDeleted val="0"/>
    <c:plotArea>
      <c:layout>
        <c:manualLayout>
          <c:xMode val="edge"/>
          <c:yMode val="edge"/>
          <c:x val="0.15711455700526"/>
          <c:y val="0.238467552775606"/>
          <c:w val="0.713436710157798"/>
          <c:h val="0.608939275475632"/>
        </c:manualLayout>
      </c:layout>
      <c:lineChart>
        <c:grouping val="standard"/>
        <c:varyColors val="0"/>
        <c:ser>
          <c:idx val="0"/>
          <c:order val="0"/>
          <c:tx>
            <c:strRef>
              <c:f>[4]Chart!$AB$25</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[4]Chart!$AA$26:$AA$50</c:f>
              <c:strCache>
                <c:ptCount val="25"/>
                <c:pt idx="0">
                  <c:v>37043</c:v>
                </c:pt>
                <c:pt idx="1">
                  <c:v>37046</c:v>
                </c:pt>
                <c:pt idx="2">
                  <c:v>37047</c:v>
                </c:pt>
                <c:pt idx="3">
                  <c:v>37048</c:v>
                </c:pt>
                <c:pt idx="4">
                  <c:v>37049</c:v>
                </c:pt>
                <c:pt idx="5">
                  <c:v>37050</c:v>
                </c:pt>
                <c:pt idx="6">
                  <c:v>37053</c:v>
                </c:pt>
                <c:pt idx="7">
                  <c:v>37054</c:v>
                </c:pt>
                <c:pt idx="8">
                  <c:v>37055</c:v>
                </c:pt>
                <c:pt idx="9">
                  <c:v>37056</c:v>
                </c:pt>
                <c:pt idx="10">
                  <c:v>37057</c:v>
                </c:pt>
                <c:pt idx="11">
                  <c:v>37060</c:v>
                </c:pt>
                <c:pt idx="12">
                  <c:v>37061</c:v>
                </c:pt>
                <c:pt idx="13">
                  <c:v>37062</c:v>
                </c:pt>
                <c:pt idx="14">
                  <c:v>37063</c:v>
                </c:pt>
                <c:pt idx="15">
                  <c:v>37064</c:v>
                </c:pt>
                <c:pt idx="16">
                  <c:v>37067</c:v>
                </c:pt>
                <c:pt idx="17">
                  <c:v>37068</c:v>
                </c:pt>
                <c:pt idx="18">
                  <c:v>37069</c:v>
                </c:pt>
                <c:pt idx="19">
                  <c:v>37070</c:v>
                </c:pt>
                <c:pt idx="20">
                  <c:v>37071</c:v>
                </c:pt>
                <c:pt idx="21">
                  <c:v/>
                </c:pt>
                <c:pt idx="22">
                  <c:v/>
                </c:pt>
                <c:pt idx="23">
                  <c:v/>
                </c:pt>
                <c:pt idx="24">
                  <c:v/>
                </c:pt>
              </c:strCache>
            </c:strRef>
          </c:cat>
          <c:val>
            <c:numRef>
              <c:f>[4]Chart!$AB$26:$AB$50</c:f>
              <c:numCache>
                <c:formatCode>General</c:formatCode>
                <c:ptCount val="25"/>
                <c:pt idx="0">
                  <c:v>0.319444444444445</c:v>
                </c:pt>
                <c:pt idx="1">
                  <c:v>0.317361111111111</c:v>
                </c:pt>
                <c:pt idx="2">
                  <c:v>0.318055555555556</c:v>
                </c:pt>
                <c:pt idx="3">
                  <c:v>0.318055555555556</c:v>
                </c:pt>
                <c:pt idx="4">
                  <c:v>0.333333333333333</c:v>
                </c:pt>
                <c:pt idx="5">
                  <c:v>0.309027777777778</c:v>
                </c:pt>
                <c:pt idx="6">
                  <c:v>0.320138888888889</c:v>
                </c:pt>
                <c:pt idx="7">
                  <c:v>0.313888888888889</c:v>
                </c:pt>
                <c:pt idx="8">
                  <c:v>0.318055555555556</c:v>
                </c:pt>
                <c:pt idx="9">
                  <c:v>0.318055555555556</c:v>
                </c:pt>
                <c:pt idx="10">
                  <c:v>0.329166666666667</c:v>
                </c:pt>
                <c:pt idx="11">
                  <c:v>0.317361111111111</c:v>
                </c:pt>
                <c:pt idx="12">
                  <c:v>0.316666666666667</c:v>
                </c:pt>
                <c:pt idx="13">
                  <c:v>0.315277777777778</c:v>
                </c:pt>
                <c:pt idx="14">
                  <c:v>0.31875</c:v>
                </c:pt>
                <c:pt idx="15">
                  <c:v>0.320833333333333</c:v>
                </c:pt>
                <c:pt idx="16">
                  <c:v>0.319444444444445</c:v>
                </c:pt>
                <c:pt idx="17">
                  <c:v>0.318055555555556</c:v>
                </c:pt>
                <c:pt idx="18">
                  <c:v>0.313194444444444</c:v>
                </c:pt>
                <c:pt idx="19">
                  <c:v>0.319444444444445</c:v>
                </c:pt>
                <c:pt idx="20">
                  <c:v>0.320833333333333</c:v>
                </c:pt>
              </c:numCache>
            </c:numRef>
          </c:val>
          <c:smooth val="0"/>
        </c:ser>
        <c:ser>
          <c:idx val="1"/>
          <c:order val="1"/>
          <c:tx>
            <c:strRef>
              <c:f>[4]Chart!$AC$25</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[4]Chart!$AA$26:$AA$50</c:f>
              <c:strCache>
                <c:ptCount val="25"/>
                <c:pt idx="0">
                  <c:v>37043</c:v>
                </c:pt>
                <c:pt idx="1">
                  <c:v>37046</c:v>
                </c:pt>
                <c:pt idx="2">
                  <c:v>37047</c:v>
                </c:pt>
                <c:pt idx="3">
                  <c:v>37048</c:v>
                </c:pt>
                <c:pt idx="4">
                  <c:v>37049</c:v>
                </c:pt>
                <c:pt idx="5">
                  <c:v>37050</c:v>
                </c:pt>
                <c:pt idx="6">
                  <c:v>37053</c:v>
                </c:pt>
                <c:pt idx="7">
                  <c:v>37054</c:v>
                </c:pt>
                <c:pt idx="8">
                  <c:v>37055</c:v>
                </c:pt>
                <c:pt idx="9">
                  <c:v>37056</c:v>
                </c:pt>
                <c:pt idx="10">
                  <c:v>37057</c:v>
                </c:pt>
                <c:pt idx="11">
                  <c:v>37060</c:v>
                </c:pt>
                <c:pt idx="12">
                  <c:v>37061</c:v>
                </c:pt>
                <c:pt idx="13">
                  <c:v>37062</c:v>
                </c:pt>
                <c:pt idx="14">
                  <c:v>37063</c:v>
                </c:pt>
                <c:pt idx="15">
                  <c:v>37064</c:v>
                </c:pt>
                <c:pt idx="16">
                  <c:v>37067</c:v>
                </c:pt>
                <c:pt idx="17">
                  <c:v>37068</c:v>
                </c:pt>
                <c:pt idx="18">
                  <c:v>37069</c:v>
                </c:pt>
                <c:pt idx="19">
                  <c:v>37070</c:v>
                </c:pt>
                <c:pt idx="20">
                  <c:v>37071</c:v>
                </c:pt>
                <c:pt idx="21">
                  <c:v/>
                </c:pt>
                <c:pt idx="22">
                  <c:v/>
                </c:pt>
                <c:pt idx="23">
                  <c:v/>
                </c:pt>
                <c:pt idx="24">
                  <c:v/>
                </c:pt>
              </c:strCache>
            </c:strRef>
          </c:cat>
          <c:val>
            <c:numRef>
              <c:f>[4]Chart!$AC$26:$AC$50</c:f>
              <c:numCache>
                <c:formatCode>General</c:formatCode>
                <c:ptCount val="25"/>
                <c:pt idx="0">
                  <c:v>0.669444444444444</c:v>
                </c:pt>
                <c:pt idx="1">
                  <c:v>0.660416666666667</c:v>
                </c:pt>
                <c:pt idx="2">
                  <c:v>0.676388888888889</c:v>
                </c:pt>
                <c:pt idx="3">
                  <c:v>0.620138888888889</c:v>
                </c:pt>
                <c:pt idx="4">
                  <c:v>0.686111111111111</c:v>
                </c:pt>
                <c:pt idx="5">
                  <c:v>0.6375</c:v>
                </c:pt>
                <c:pt idx="6">
                  <c:v>0.666666666666667</c:v>
                </c:pt>
                <c:pt idx="7">
                  <c:v>0.729166666666667</c:v>
                </c:pt>
                <c:pt idx="8">
                  <c:v>0.665277777777778</c:v>
                </c:pt>
                <c:pt idx="9">
                  <c:v>0.598611111111111</c:v>
                </c:pt>
                <c:pt idx="10">
                  <c:v>0.725</c:v>
                </c:pt>
                <c:pt idx="11">
                  <c:v>0.625</c:v>
                </c:pt>
                <c:pt idx="12">
                  <c:v>0.666666666666667</c:v>
                </c:pt>
                <c:pt idx="13">
                  <c:v>0.647916666666667</c:v>
                </c:pt>
                <c:pt idx="14">
                  <c:v>0.660416666666667</c:v>
                </c:pt>
                <c:pt idx="15">
                  <c:v>0.685416666666667</c:v>
                </c:pt>
                <c:pt idx="16">
                  <c:v>0.672916666666667</c:v>
                </c:pt>
                <c:pt idx="17">
                  <c:v>0.608333333333333</c:v>
                </c:pt>
                <c:pt idx="18">
                  <c:v>0.682638888888889</c:v>
                </c:pt>
                <c:pt idx="19">
                  <c:v>0.833333333333333</c:v>
                </c:pt>
              </c:numCache>
            </c:numRef>
          </c:val>
          <c:smooth val="0"/>
        </c:ser>
        <c:hiLowLines>
          <c:spPr>
            <a:ln w="0">
              <a:noFill/>
            </a:ln>
          </c:spPr>
        </c:hiLowLines>
        <c:marker val="1"/>
        <c:axId val="12136216"/>
        <c:axId val="29813260"/>
      </c:lineChart>
      <c:catAx>
        <c:axId val="12136216"/>
        <c:scaling>
          <c:orientation val="minMax"/>
        </c:scaling>
        <c:delete val="0"/>
        <c:axPos val="b"/>
        <c:title>
          <c:tx>
            <c:rich>
              <a:bodyPr rot="0"/>
              <a:lstStyle/>
              <a:p>
                <a:pPr>
                  <a:defRPr b="0" sz="1300" strike="noStrike" u="none">
                    <a:uFillTx/>
                    <a:latin typeface="Arial"/>
                  </a:defRPr>
                </a:pPr>
                <a:r>
                  <a:rPr b="1" sz="1675"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900" strike="noStrike" u="none">
                <a:solidFill>
                  <a:srgbClr val="000000"/>
                </a:solidFill>
                <a:uFillTx/>
                <a:latin typeface="Times New Roman"/>
              </a:defRPr>
            </a:pPr>
          </a:p>
        </c:txPr>
        <c:crossAx val="29813260"/>
        <c:crossesAt val="0"/>
        <c:auto val="1"/>
        <c:lblAlgn val="ctr"/>
        <c:lblOffset val="100"/>
        <c:noMultiLvlLbl val="0"/>
      </c:catAx>
      <c:valAx>
        <c:axId val="29813260"/>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675"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12136216"/>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Number of Days Late for DPR by Group
(Rolling 30 Days)</a:t>
            </a:r>
          </a:p>
        </c:rich>
      </c:tx>
      <c:overlay val="0"/>
      <c:spPr>
        <a:noFill/>
        <a:ln w="0">
          <a:noFill/>
        </a:ln>
      </c:spPr>
    </c:title>
    <c:autoTitleDeleted val="0"/>
    <c:plotArea>
      <c:layout>
        <c:manualLayout>
          <c:xMode val="edge"/>
          <c:yMode val="edge"/>
          <c:x val="0.0156739811912226"/>
          <c:y val="0.118838992332968"/>
          <c:w val="0.966974259349199"/>
          <c:h val="0.87973713033954"/>
        </c:manualLayout>
      </c:layout>
      <c:barChart>
        <c:barDir val="col"/>
        <c:grouping val="clustered"/>
        <c:varyColors val="0"/>
        <c:ser>
          <c:idx val="0"/>
          <c:order val="0"/>
          <c:tx>
            <c:strRef>
              <c:f>[1]Pivot2!$B$1:$B$3</c:f>
              <c:strCache>
                <c:ptCount val="1"/>
                <c:pt idx="0">
                  <c:v>0 0 0</c:v>
                </c:pt>
              </c:strCache>
            </c:strRef>
          </c:tx>
          <c:spPr>
            <a:solidFill>
              <a:srgbClr val="00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[1]Pivot2!$A$1:$A$40</c:f>
              <c:strCache>
                <c:ptCount val="40"/>
                <c:pt idx="0">
                  <c:v>S. Cone Gas</c:v>
                </c:pt>
                <c:pt idx="1">
                  <c:v>S-Cone Power</c:v>
                </c:pt>
                <c:pt idx="2">
                  <c:v>Brazil Power</c:v>
                </c:pt>
                <c:pt idx="3">
                  <c:v>Broadband</c:v>
                </c:pt>
                <c:pt idx="4">
                  <c:v>Capital Portfolio</c:v>
                </c:pt>
                <c:pt idx="5">
                  <c:v>Coal</c:v>
                </c:pt>
                <c:pt idx="6">
                  <c:v>Coal Bench</c:v>
                </c:pt>
                <c:pt idx="7">
                  <c:v>Convertible Arbitrage</c:v>
                </c:pt>
                <c:pt idx="8">
                  <c:v>Cross Commodity</c:v>
                </c:pt>
                <c:pt idx="9">
                  <c:v>Advertising</c:v>
                </c:pt>
                <c:pt idx="10">
                  <c:v>EES/EWS Gas</c:v>
                </c:pt>
                <c:pt idx="11">
                  <c:v>EES/EWS Power</c:v>
                </c:pt>
                <c:pt idx="12">
                  <c:v>EIM Bench</c:v>
                </c:pt>
                <c:pt idx="13">
                  <c:v>Emerging Bench</c:v>
                </c:pt>
                <c:pt idx="14">
                  <c:v>Emissions</c:v>
                </c:pt>
                <c:pt idx="15">
                  <c:v>Equities</c:v>
                </c:pt>
                <c:pt idx="16">
                  <c:v>Freight Trading</c:v>
                </c:pt>
                <c:pt idx="17">
                  <c:v>Gas Bench</c:v>
                </c:pt>
                <c:pt idx="18">
                  <c:v>Global Products</c:v>
                </c:pt>
                <c:pt idx="19">
                  <c:v>Interest Rate</c:v>
                </c:pt>
                <c:pt idx="20">
                  <c:v>Liquids Bench</c:v>
                </c:pt>
                <c:pt idx="21">
                  <c:v>LNG</c:v>
                </c:pt>
                <c:pt idx="22">
                  <c:v>LNG Bench</c:v>
                </c:pt>
                <c:pt idx="23">
                  <c:v>Lumber</c:v>
                </c:pt>
                <c:pt idx="24">
                  <c:v>Cocoa Bench</c:v>
                </c:pt>
                <c:pt idx="25">
                  <c:v>Merchant Portfolio</c:v>
                </c:pt>
                <c:pt idx="26">
                  <c:v>Natural Gas P&amp;L</c:v>
                </c:pt>
                <c:pt idx="27">
                  <c:v>Outage Options</c:v>
                </c:pt>
                <c:pt idx="28">
                  <c:v>Paper</c:v>
                </c:pt>
                <c:pt idx="29">
                  <c:v>Power Canada</c:v>
                </c:pt>
                <c:pt idx="30">
                  <c:v>Power East</c:v>
                </c:pt>
                <c:pt idx="31">
                  <c:v>Power West</c:v>
                </c:pt>
                <c:pt idx="32">
                  <c:v>Power Bench</c:v>
                </c:pt>
                <c:pt idx="33">
                  <c:v>S-Cone Power Bench</c:v>
                </c:pt>
                <c:pt idx="34">
                  <c:v>S-Cone Bench</c:v>
                </c:pt>
                <c:pt idx="35">
                  <c:v>Soft Commodities</c:v>
                </c:pt>
                <c:pt idx="36">
                  <c:v>Steel</c:v>
                </c:pt>
                <c:pt idx="37">
                  <c:v>Synfuel</c:v>
                </c:pt>
                <c:pt idx="38">
                  <c:v>Weather</c:v>
                </c:pt>
                <c:pt idx="39">
                  <c:v>U.K. Summary</c:v>
                </c:pt>
              </c:strCache>
            </c:strRef>
          </c:cat>
          <c:val>
            <c:numRef>
              <c:f>[1]Pivot2!$B$1:$B$40</c:f>
              <c:numCache>
                <c:formatCode>General</c:formatCode>
                <c:ptCount val="40"/>
                <c:pt idx="0">
                  <c:v>0</c:v>
                </c:pt>
                <c:pt idx="1">
                  <c:v>0</c:v>
                </c:pt>
                <c:pt idx="2">
                  <c:v>0</c:v>
                </c:pt>
                <c:pt idx="3">
                  <c:v>2</c:v>
                </c:pt>
                <c:pt idx="4">
                  <c:v>0</c:v>
                </c:pt>
                <c:pt idx="5">
                  <c:v>1</c:v>
                </c:pt>
                <c:pt idx="6">
                  <c:v>3</c:v>
                </c:pt>
                <c:pt idx="7">
                  <c:v>1</c:v>
                </c:pt>
                <c:pt idx="8">
                  <c:v>2</c:v>
                </c:pt>
                <c:pt idx="9">
                  <c:v>0</c:v>
                </c:pt>
                <c:pt idx="10">
                  <c:v>2</c:v>
                </c:pt>
                <c:pt idx="11">
                  <c:v>8</c:v>
                </c:pt>
                <c:pt idx="12">
                  <c:v>5</c:v>
                </c:pt>
                <c:pt idx="13">
                  <c:v>7</c:v>
                </c:pt>
                <c:pt idx="14">
                  <c:v>0</c:v>
                </c:pt>
                <c:pt idx="15">
                  <c:v>2</c:v>
                </c:pt>
                <c:pt idx="16">
                  <c:v>0</c:v>
                </c:pt>
                <c:pt idx="17">
                  <c:v>4</c:v>
                </c:pt>
                <c:pt idx="18">
                  <c:v>0</c:v>
                </c:pt>
                <c:pt idx="19">
                  <c:v>2</c:v>
                </c:pt>
                <c:pt idx="20">
                  <c:v>1</c:v>
                </c:pt>
                <c:pt idx="21">
                  <c:v>1</c:v>
                </c:pt>
                <c:pt idx="22">
                  <c:v>0</c:v>
                </c:pt>
                <c:pt idx="23">
                  <c:v>0</c:v>
                </c:pt>
                <c:pt idx="24">
                  <c:v>0</c:v>
                </c:pt>
                <c:pt idx="25">
                  <c:v>0</c:v>
                </c:pt>
                <c:pt idx="26">
                  <c:v>2</c:v>
                </c:pt>
                <c:pt idx="27">
                  <c:v>0</c:v>
                </c:pt>
                <c:pt idx="28">
                  <c:v>1</c:v>
                </c:pt>
                <c:pt idx="29">
                  <c:v>3</c:v>
                </c:pt>
                <c:pt idx="30">
                  <c:v>8</c:v>
                </c:pt>
                <c:pt idx="31">
                  <c:v>5</c:v>
                </c:pt>
                <c:pt idx="32">
                  <c:v>9</c:v>
                </c:pt>
                <c:pt idx="33">
                  <c:v>0</c:v>
                </c:pt>
                <c:pt idx="34">
                  <c:v>0</c:v>
                </c:pt>
                <c:pt idx="35">
                  <c:v>1</c:v>
                </c:pt>
                <c:pt idx="36">
                  <c:v>0</c:v>
                </c:pt>
                <c:pt idx="37">
                  <c:v>0</c:v>
                </c:pt>
                <c:pt idx="38">
                  <c:v>0</c:v>
                </c:pt>
                <c:pt idx="39">
                  <c:v>9</c:v>
                </c:pt>
              </c:numCache>
            </c:numRef>
          </c:val>
        </c:ser>
        <c:gapWidth val="150"/>
        <c:overlap val="0"/>
        <c:axId val="77151422"/>
        <c:axId val="84386250"/>
      </c:barChart>
      <c:catAx>
        <c:axId val="77151422"/>
        <c:scaling>
          <c:orientation val="minMax"/>
        </c:scaling>
        <c:delete val="0"/>
        <c:axPos val="b"/>
        <c:numFmt formatCode="General" sourceLinked="1"/>
        <c:majorTickMark val="out"/>
        <c:minorTickMark val="none"/>
        <c:tickLblPos val="nextTo"/>
        <c:spPr>
          <a:ln w="0">
            <a:solidFill>
              <a:srgbClr val="000000"/>
            </a:solidFill>
          </a:ln>
        </c:spPr>
        <c:txPr>
          <a:bodyPr rot="-2700000"/>
          <a:lstStyle/>
          <a:p>
            <a:pPr>
              <a:defRPr b="0" sz="800" strike="noStrike" u="none">
                <a:solidFill>
                  <a:srgbClr val="000000"/>
                </a:solidFill>
                <a:uFillTx/>
                <a:latin typeface="Arial"/>
              </a:defRPr>
            </a:pPr>
          </a:p>
        </c:txPr>
        <c:crossAx val="84386250"/>
        <c:crossesAt val="0"/>
        <c:auto val="1"/>
        <c:lblAlgn val="ctr"/>
        <c:lblOffset val="100"/>
        <c:noMultiLvlLbl val="0"/>
      </c:catAx>
      <c:valAx>
        <c:axId val="84386250"/>
        <c:scaling>
          <c:orientation val="minMax"/>
        </c:scaling>
        <c:delete val="0"/>
        <c:axPos val="l"/>
        <c:majorGridlines>
          <c:spPr>
            <a:ln w="12600">
              <a:solidFill>
                <a:srgbClr val="ff0000"/>
              </a:solidFill>
              <a:round/>
            </a:ln>
          </c:spPr>
        </c:majorGridlines>
        <c:minorGridlines>
          <c:spPr>
            <a:ln w="0">
              <a:solidFill>
                <a:srgbClr val="000000"/>
              </a:solidFill>
            </a:ln>
          </c:spPr>
        </c:minorGridlines>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77151422"/>
        <c:crossesAt val="1"/>
        <c:crossBetween val="midCat"/>
        <c:majorUnit val="1"/>
        <c:minorUnit val="1"/>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4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288254197074812"/>
          <c:y val="0.0363416111447608"/>
        </c:manualLayout>
      </c:layout>
      <c:overlay val="0"/>
      <c:spPr>
        <a:noFill/>
        <a:ln w="0">
          <a:noFill/>
        </a:ln>
      </c:spPr>
    </c:title>
    <c:autoTitleDeleted val="0"/>
    <c:plotArea>
      <c:layout>
        <c:manualLayout>
          <c:xMode val="edge"/>
          <c:yMode val="edge"/>
          <c:x val="0.0360693155539538"/>
          <c:y val="0.172380375529982"/>
          <c:w val="0.77998017839445"/>
          <c:h val="0.70732889158086"/>
        </c:manualLayout>
      </c:layout>
      <c:barChart>
        <c:barDir val="col"/>
        <c:grouping val="stacked"/>
        <c:varyColors val="0"/>
        <c:ser>
          <c:idx val="0"/>
          <c:order val="0"/>
          <c:tx>
            <c:strRef>
              <c:f>'Graph Data June 18'!$A$2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18'!$G$2:$Q$2</c:f>
              <c:numCache>
                <c:formatCode>General</c:formatCode>
                <c:ptCount val="11"/>
                <c:pt idx="1">
                  <c:v>2</c:v>
                </c:pt>
                <c:pt idx="3">
                  <c:v>1</c:v>
                </c:pt>
                <c:pt idx="9">
                  <c:v>1</c:v>
                </c:pt>
              </c:numCache>
            </c:numRef>
          </c:val>
        </c:ser>
        <c:ser>
          <c:idx val="1"/>
          <c:order val="1"/>
          <c:tx>
            <c:strRef>
              <c:f>'Graph Data June 18'!$A$3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18'!$G$3:$Q$3</c:f>
              <c:numCache>
                <c:formatCode>General</c:formatCode>
                <c:ptCount val="11"/>
                <c:pt idx="7">
                  <c:v>1</c:v>
                </c:pt>
                <c:pt idx="9">
                  <c:v>1</c:v>
                </c:pt>
              </c:numCache>
            </c:numRef>
          </c:val>
        </c:ser>
        <c:ser>
          <c:idx val="2"/>
          <c:order val="2"/>
          <c:tx>
            <c:strRef>
              <c:f>'Graph Data June 18'!$A$4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18'!$G$4:$Q$4</c:f>
              <c:numCache>
                <c:formatCode>General</c:formatCode>
                <c:ptCount val="11"/>
                <c:pt idx="0">
                  <c:v>30</c:v>
                </c:pt>
                <c:pt idx="1">
                  <c:v>6</c:v>
                </c:pt>
                <c:pt idx="2">
                  <c:v>10</c:v>
                </c:pt>
                <c:pt idx="3">
                  <c:v>19</c:v>
                </c:pt>
                <c:pt idx="4">
                  <c:v>13</c:v>
                </c:pt>
                <c:pt idx="5">
                  <c:v>7</c:v>
                </c:pt>
                <c:pt idx="6">
                  <c:v>2</c:v>
                </c:pt>
                <c:pt idx="7">
                  <c:v>8</c:v>
                </c:pt>
                <c:pt idx="8">
                  <c:v>5</c:v>
                </c:pt>
                <c:pt idx="9">
                  <c:v>6</c:v>
                </c:pt>
                <c:pt idx="10">
                  <c:v>6</c:v>
                </c:pt>
              </c:numCache>
            </c:numRef>
          </c:val>
        </c:ser>
        <c:ser>
          <c:idx val="3"/>
          <c:order val="3"/>
          <c:tx>
            <c:strRef>
              <c:f>'Graph Data June 18'!$A$5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18'!$G$5:$Q$5</c:f>
              <c:numCache>
                <c:formatCode>General</c:formatCode>
                <c:ptCount val="11"/>
                <c:pt idx="0">
                  <c:v>5</c:v>
                </c:pt>
                <c:pt idx="1">
                  <c:v>3</c:v>
                </c:pt>
                <c:pt idx="2">
                  <c:v>3</c:v>
                </c:pt>
                <c:pt idx="3">
                  <c:v>2</c:v>
                </c:pt>
                <c:pt idx="4">
                  <c:v>6</c:v>
                </c:pt>
                <c:pt idx="5">
                  <c:v>5</c:v>
                </c:pt>
                <c:pt idx="6">
                  <c:v>6</c:v>
                </c:pt>
                <c:pt idx="7">
                  <c:v>4</c:v>
                </c:pt>
                <c:pt idx="8">
                  <c:v>5</c:v>
                </c:pt>
                <c:pt idx="9">
                  <c:v>2</c:v>
                </c:pt>
                <c:pt idx="10">
                  <c:v>4</c:v>
                </c:pt>
              </c:numCache>
            </c:numRef>
          </c:val>
        </c:ser>
        <c:ser>
          <c:idx val="4"/>
          <c:order val="4"/>
          <c:tx>
            <c:strRef>
              <c:f>'Graph Data June 18'!$A$6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18'!$G$6:$Q$6</c:f>
              <c:numCache>
                <c:formatCode>General</c:formatCode>
                <c:ptCount val="11"/>
                <c:pt idx="0">
                  <c:v>2</c:v>
                </c:pt>
                <c:pt idx="1">
                  <c:v>4</c:v>
                </c:pt>
                <c:pt idx="2">
                  <c:v>1</c:v>
                </c:pt>
                <c:pt idx="3">
                  <c:v>3</c:v>
                </c:pt>
                <c:pt idx="6">
                  <c:v>1</c:v>
                </c:pt>
                <c:pt idx="8">
                  <c:v>1</c:v>
                </c:pt>
                <c:pt idx="9">
                  <c:v>3</c:v>
                </c:pt>
              </c:numCache>
            </c:numRef>
          </c:val>
        </c:ser>
        <c:ser>
          <c:idx val="5"/>
          <c:order val="5"/>
          <c:tx>
            <c:strRef>
              <c:f>'Graph Data June 18'!$A$7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18'!$G$7:$Q$7</c:f>
              <c:numCache>
                <c:formatCode>General</c:formatCode>
                <c:ptCount val="11"/>
                <c:pt idx="0">
                  <c:v>3</c:v>
                </c:pt>
                <c:pt idx="6">
                  <c:v>1</c:v>
                </c:pt>
                <c:pt idx="7">
                  <c:v>1</c:v>
                </c:pt>
                <c:pt idx="8">
                  <c:v>3</c:v>
                </c:pt>
                <c:pt idx="10">
                  <c:v>1</c:v>
                </c:pt>
              </c:numCache>
            </c:numRef>
          </c:val>
        </c:ser>
        <c:ser>
          <c:idx val="6"/>
          <c:order val="6"/>
          <c:tx>
            <c:strRef>
              <c:f>'Graph Data June 18'!$A$8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18'!$G$8:$Q$8</c:f>
              <c:numCache>
                <c:formatCode>General</c:formatCode>
                <c:ptCount val="11"/>
                <c:pt idx="0">
                  <c:v>4</c:v>
                </c:pt>
                <c:pt idx="1">
                  <c:v>1</c:v>
                </c:pt>
                <c:pt idx="2">
                  <c:v>5</c:v>
                </c:pt>
                <c:pt idx="3">
                  <c:v>1</c:v>
                </c:pt>
                <c:pt idx="4">
                  <c:v>2</c:v>
                </c:pt>
                <c:pt idx="5">
                  <c:v>1</c:v>
                </c:pt>
                <c:pt idx="7">
                  <c:v>3</c:v>
                </c:pt>
                <c:pt idx="9">
                  <c:v>3</c:v>
                </c:pt>
                <c:pt idx="10">
                  <c:v>1</c:v>
                </c:pt>
              </c:numCache>
            </c:numRef>
          </c:val>
        </c:ser>
        <c:ser>
          <c:idx val="7"/>
          <c:order val="7"/>
          <c:tx>
            <c:strRef>
              <c:f>'Graph Data June 18'!$A$9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18'!$G$9:$Q$9</c:f>
              <c:numCache>
                <c:formatCode>General</c:formatCode>
                <c:ptCount val="11"/>
                <c:pt idx="4">
                  <c:v>1</c:v>
                </c:pt>
                <c:pt idx="6">
                  <c:v>1</c:v>
                </c:pt>
                <c:pt idx="8">
                  <c:v>2</c:v>
                </c:pt>
                <c:pt idx="10">
                  <c:v>4</c:v>
                </c:pt>
              </c:numCache>
            </c:numRef>
          </c:val>
        </c:ser>
        <c:gapWidth val="110"/>
        <c:overlap val="100"/>
        <c:axId val="53023522"/>
        <c:axId val="13951715"/>
      </c:barChart>
      <c:catAx>
        <c:axId val="53023522"/>
        <c:scaling>
          <c:orientation val="minMax"/>
        </c:scaling>
        <c:delete val="0"/>
        <c:axPos val="b"/>
        <c:title>
          <c:tx>
            <c:rich>
              <a:bodyPr rot="0"/>
              <a:lstStyle/>
              <a:p>
                <a:pPr>
                  <a:defRPr b="0" sz="1300" strike="noStrike" u="none">
                    <a:uFillTx/>
                    <a:latin typeface="Arial"/>
                  </a:defRPr>
                </a:pPr>
                <a:r>
                  <a:rPr b="1" sz="1075" strike="noStrike" u="none">
                    <a:solidFill>
                      <a:srgbClr val="000000"/>
                    </a:solidFill>
                    <a:uFillTx/>
                    <a:latin typeface="Arial"/>
                  </a:rPr>
                  <a:t>Week Of</a:t>
                </a:r>
              </a:p>
            </c:rich>
          </c:tx>
          <c:overlay val="0"/>
          <c:spPr>
            <a:noFill/>
            <a:ln w="0">
              <a:noFill/>
            </a:ln>
          </c:spPr>
        </c:title>
        <c:numFmt formatCode="[$-409]m/d/yyyy" sourceLinked="0"/>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13951715"/>
        <c:crossesAt val="0"/>
        <c:auto val="1"/>
        <c:lblAlgn val="ctr"/>
        <c:lblOffset val="100"/>
        <c:noMultiLvlLbl val="0"/>
      </c:catAx>
      <c:valAx>
        <c:axId val="13951715"/>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75"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53023522"/>
        <c:crossesAt val="1"/>
        <c:crossBetween val="midCat"/>
      </c:valAx>
      <c:spPr>
        <a:solidFill>
          <a:srgbClr val="ffffff"/>
        </a:solidFill>
        <a:ln w="12600">
          <a:solidFill>
            <a:srgbClr val="c0c0c0"/>
          </a:solidFill>
          <a:round/>
        </a:ln>
      </c:spPr>
    </c:plotArea>
    <c:legend>
      <c:legendPos val="r"/>
      <c:layout>
        <c:manualLayout>
          <c:xMode val="edge"/>
          <c:yMode val="edge"/>
          <c:x val="0.83169654923867"/>
          <c:y val="0.099091459721381"/>
          <c:w val="0.147280535784005"/>
          <c:h val="0.893155663234403"/>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4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75"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28767123287671"/>
          <c:y val="0.146487493347525"/>
          <c:w val="0.903108535300316"/>
          <c:h val="0.693054816391698"/>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97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June 18'!$G$11:$Q$11</c:f>
              <c:multiLvlStrCache>
                <c:ptCount val="1"/>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June 18'!$G$10:$Q$10</c:f>
              <c:numCache>
                <c:formatCode>General</c:formatCode>
                <c:ptCount val="11"/>
                <c:pt idx="0">
                  <c:v>44</c:v>
                </c:pt>
                <c:pt idx="1">
                  <c:v>16</c:v>
                </c:pt>
                <c:pt idx="2">
                  <c:v>19</c:v>
                </c:pt>
                <c:pt idx="3">
                  <c:v>26</c:v>
                </c:pt>
                <c:pt idx="4">
                  <c:v>22</c:v>
                </c:pt>
                <c:pt idx="5">
                  <c:v>13</c:v>
                </c:pt>
                <c:pt idx="6">
                  <c:v>11</c:v>
                </c:pt>
                <c:pt idx="7">
                  <c:v>17</c:v>
                </c:pt>
                <c:pt idx="8">
                  <c:v>16</c:v>
                </c:pt>
                <c:pt idx="9">
                  <c:v>16</c:v>
                </c:pt>
                <c:pt idx="10">
                  <c:v>16</c:v>
                </c:pt>
              </c:numCache>
            </c:numRef>
          </c:val>
          <c:smooth val="0"/>
        </c:ser>
        <c:hiLowLines>
          <c:spPr>
            <a:ln w="0">
              <a:noFill/>
            </a:ln>
          </c:spPr>
        </c:hiLowLines>
        <c:marker val="1"/>
        <c:axId val="23114011"/>
        <c:axId val="77779687"/>
      </c:lineChart>
      <c:catAx>
        <c:axId val="23114011"/>
        <c:scaling>
          <c:orientation val="minMax"/>
        </c:scaling>
        <c:delete val="0"/>
        <c:axPos val="b"/>
        <c:title>
          <c:tx>
            <c:rich>
              <a:bodyPr rot="0"/>
              <a:lstStyle/>
              <a:p>
                <a:pPr>
                  <a:defRPr b="0" sz="1300" strike="noStrike" u="none">
                    <a:uFillTx/>
                    <a:latin typeface="Arial"/>
                  </a:defRPr>
                </a:pPr>
                <a:r>
                  <a:rPr b="1" sz="975" strike="noStrike" u="none">
                    <a:solidFill>
                      <a:srgbClr val="000000"/>
                    </a:solidFill>
                    <a:uFillTx/>
                    <a:latin typeface="Arial"/>
                  </a:rPr>
                  <a:t>Week Beginning</a:t>
                </a:r>
              </a:p>
            </c:rich>
          </c:tx>
          <c:overlay val="0"/>
          <c:spPr>
            <a:noFill/>
            <a:ln w="0">
              <a:noFill/>
            </a:ln>
          </c:spPr>
        </c:title>
        <c:numFmt formatCode="[$-409]m/d/yyyy" sourceLinked="1"/>
        <c:majorTickMark val="out"/>
        <c:minorTickMark val="none"/>
        <c:tickLblPos val="nextTo"/>
        <c:spPr>
          <a:ln w="0">
            <a:solidFill>
              <a:srgbClr val="000000"/>
            </a:solidFill>
          </a:ln>
        </c:spPr>
        <c:txPr>
          <a:bodyPr rot="-2700000"/>
          <a:lstStyle/>
          <a:p>
            <a:pPr>
              <a:defRPr b="0" sz="975" strike="noStrike" u="none">
                <a:solidFill>
                  <a:srgbClr val="000000"/>
                </a:solidFill>
                <a:uFillTx/>
                <a:latin typeface="Arial"/>
              </a:defRPr>
            </a:pPr>
          </a:p>
        </c:txPr>
        <c:crossAx val="77779687"/>
        <c:crossesAt val="0"/>
        <c:auto val="1"/>
        <c:lblAlgn val="ctr"/>
        <c:lblOffset val="100"/>
        <c:noMultiLvlLbl val="0"/>
      </c:catAx>
      <c:valAx>
        <c:axId val="77779687"/>
        <c:scaling>
          <c:orientation val="minMax"/>
          <c:max val="50"/>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975"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975" strike="noStrike" u="none">
                <a:solidFill>
                  <a:srgbClr val="000000"/>
                </a:solidFill>
                <a:uFillTx/>
                <a:latin typeface="Arial"/>
              </a:defRPr>
            </a:pPr>
          </a:p>
        </c:txPr>
        <c:crossAx val="23114011"/>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120758693361433"/>
          <c:y val="0.856838744012773"/>
        </c:manualLayout>
      </c:layout>
      <c:overlay val="0"/>
      <c:spPr>
        <a:solidFill>
          <a:srgbClr val="ffffff"/>
        </a:solidFill>
        <a:ln w="0">
          <a:solidFill>
            <a:srgbClr val="000000"/>
          </a:solidFill>
        </a:ln>
      </c:spPr>
      <c:txPr>
        <a:bodyPr/>
        <a:lstStyle/>
        <a:p>
          <a:pPr>
            <a:defRPr b="0" sz="97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4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06/18</a:t>
            </a:r>
          </a:p>
          <a:p>
            <a:pPr>
              <a:defRPr b="0" sz="1300" strike="noStrike" u="none">
                <a:uFillTx/>
                <a:latin typeface="Arial"/>
              </a:defRPr>
            </a:pPr>
          </a:p>
        </c:rich>
      </c:tx>
      <c:overlay val="0"/>
      <c:spPr>
        <a:noFill/>
        <a:ln w="0">
          <a:noFill/>
        </a:ln>
      </c:spPr>
    </c:title>
    <c:autoTitleDeleted val="0"/>
    <c:view3D>
      <c:rotX val="20"/>
      <c:rotY val="71"/>
      <c:rAngAx val="0"/>
      <c:perspective val="30"/>
    </c:view3D>
    <c:floor>
      <c:spPr>
        <a:solidFill>
          <a:srgbClr val="ffffff"/>
        </a:solidFill>
        <a:ln w="0">
          <a:solidFill>
            <a:srgbClr val="000000"/>
          </a:solidFill>
        </a:ln>
      </c:spPr>
    </c:floor>
    <c:sideWall>
      <c:spPr>
        <a:solidFill>
          <a:srgbClr val="ffffff"/>
        </a:solidFill>
        <a:ln w="12600">
          <a:solidFill>
            <a:srgbClr val="808080"/>
          </a:solidFill>
          <a:round/>
        </a:ln>
      </c:spPr>
    </c:sideWall>
    <c:backWall>
      <c:spPr>
        <a:solidFill>
          <a:srgbClr val="ffffff"/>
        </a:solidFill>
        <a:ln w="12600">
          <a:solidFill>
            <a:srgbClr val="808080"/>
          </a:solidFill>
          <a:round/>
        </a:ln>
      </c:spPr>
    </c:backWall>
    <c:plotArea>
      <c:layout>
        <c:manualLayout>
          <c:xMode val="edge"/>
          <c:yMode val="edge"/>
          <c:x val="0.0222739845683506"/>
          <c:y val="0.136989896339063"/>
          <c:w val="0.613917600815257"/>
          <c:h val="0.775619997375672"/>
        </c:manualLayout>
      </c:layout>
      <c:bar3DChart>
        <c:barDir val="col"/>
        <c:grouping val="standard"/>
        <c:varyColors val="0"/>
        <c:ser>
          <c:idx val="0"/>
          <c:order val="0"/>
          <c:tx>
            <c:strRef>
              <c:f>'Graph Data June 18'!$B$140</c:f>
              <c:strCache>
                <c:ptCount val="1"/>
                <c:pt idx="0">
                  <c:v>% of Total Errors for the Week</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18'!$B$141:$B$149</c:f>
              <c:numCache>
                <c:formatCode>0%</c:formatCode>
                <c:ptCount val="9"/>
                <c:pt idx="0">
                  <c:v>0</c:v>
                </c:pt>
                <c:pt idx="1">
                  <c:v>0</c:v>
                </c:pt>
                <c:pt idx="2">
                  <c:v>0.625</c:v>
                </c:pt>
                <c:pt idx="3">
                  <c:v>0</c:v>
                </c:pt>
                <c:pt idx="4">
                  <c:v>0.0625</c:v>
                </c:pt>
                <c:pt idx="5">
                  <c:v>0.0625</c:v>
                </c:pt>
                <c:pt idx="6">
                  <c:v>0.125</c:v>
                </c:pt>
                <c:pt idx="7">
                  <c:v>0</c:v>
                </c:pt>
                <c:pt idx="8">
                  <c:v>0.125</c:v>
                </c:pt>
              </c:numCache>
            </c:numRef>
          </c:val>
        </c:ser>
        <c:ser>
          <c:idx val="1"/>
          <c:order val="1"/>
          <c:tx>
            <c:strRef>
              <c:f>'Graph Data June 18'!$C$140</c:f>
              <c:strCache>
                <c:ptCount val="1"/>
                <c:pt idx="0">
                  <c:v># of errors</c:v>
                </c:pt>
              </c:strCache>
            </c:strRef>
          </c:tx>
          <c:spPr>
            <a:solidFill>
              <a:srgbClr val="ffcc99"/>
            </a:solidFill>
            <a:ln w="0">
              <a:solidFill>
                <a:srgbClr val="000000"/>
              </a:solidFill>
            </a:ln>
          </c:spPr>
          <c:invertIfNegative val="0"/>
          <c:dPt>
            <c:idx val="6"/>
            <c:invertIfNegative val="0"/>
            <c:spPr>
              <a:solidFill>
                <a:srgbClr val="ffcc99"/>
              </a:solidFill>
              <a:ln w="0">
                <a:solidFill>
                  <a:srgbClr val="000000"/>
                </a:solidFill>
              </a:ln>
            </c:spPr>
          </c:dPt>
          <c:dLbls>
            <c:dLbl>
              <c:idx val="6"/>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18'!$C$141:$C$149</c:f>
              <c:numCache>
                <c:formatCode>General</c:formatCode>
                <c:ptCount val="9"/>
                <c:pt idx="0">
                  <c:v>0</c:v>
                </c:pt>
                <c:pt idx="1">
                  <c:v>0</c:v>
                </c:pt>
                <c:pt idx="2">
                  <c:v>10</c:v>
                </c:pt>
                <c:pt idx="3">
                  <c:v>0</c:v>
                </c:pt>
                <c:pt idx="4">
                  <c:v>1</c:v>
                </c:pt>
                <c:pt idx="5">
                  <c:v>1</c:v>
                </c:pt>
                <c:pt idx="6">
                  <c:v>2</c:v>
                </c:pt>
                <c:pt idx="7">
                  <c:v>0</c:v>
                </c:pt>
                <c:pt idx="8">
                  <c:v>2</c:v>
                </c:pt>
              </c:numCache>
            </c:numRef>
          </c:val>
        </c:ser>
        <c:ser>
          <c:idx val="2"/>
          <c:order val="2"/>
          <c:tx>
            <c:strRef>
              <c:f>'Graph Data June 18'!$D$140</c:f>
              <c:strCache>
                <c:ptCount val="1"/>
                <c:pt idx="0">
                  <c:v>#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18'!$D$141:$D$149</c:f>
              <c:numCache>
                <c:formatCode>General</c:formatCode>
                <c:ptCount val="9"/>
                <c:pt idx="0">
                  <c:v>38</c:v>
                </c:pt>
                <c:pt idx="1">
                  <c:v>576</c:v>
                </c:pt>
                <c:pt idx="2">
                  <c:v>15</c:v>
                </c:pt>
                <c:pt idx="3">
                  <c:v>37</c:v>
                </c:pt>
                <c:pt idx="4">
                  <c:v>305</c:v>
                </c:pt>
                <c:pt idx="5">
                  <c:v>135</c:v>
                </c:pt>
                <c:pt idx="6">
                  <c:v>9</c:v>
                </c:pt>
                <c:pt idx="7">
                  <c:v>10</c:v>
                </c:pt>
              </c:numCache>
            </c:numRef>
          </c:val>
        </c:ser>
        <c:gapWidth val="150"/>
        <c:shape val="box"/>
        <c:axId val="53162537"/>
        <c:axId val="27237360"/>
      </c:bar3DChart>
      <c:catAx>
        <c:axId val="53162537"/>
        <c:scaling>
          <c:orientation val="minMax"/>
        </c:scaling>
        <c:delete val="0"/>
        <c:axPos val="b"/>
        <c:majorGridlines>
          <c:spPr>
            <a:ln w="0">
              <a:solidFill>
                <a:srgbClr val="000000"/>
              </a:solidFill>
            </a:ln>
          </c:spPr>
        </c:majorGridlines>
        <c:title>
          <c:tx>
            <c:rich>
              <a:bodyPr rot="0"/>
              <a:lstStyle/>
              <a:p>
                <a:pPr>
                  <a:defRPr b="0" sz="1300" strike="noStrike" u="none">
                    <a:uFillTx/>
                    <a:latin typeface="Arial"/>
                  </a:defRPr>
                </a:pPr>
                <a:r>
                  <a:rPr b="1" sz="875"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low"/>
        <c:spPr>
          <a:ln w="0">
            <a:solidFill>
              <a:srgbClr val="000000"/>
            </a:solidFill>
          </a:ln>
        </c:spPr>
        <c:txPr>
          <a:bodyPr/>
          <a:lstStyle/>
          <a:p>
            <a:pPr>
              <a:defRPr b="0" sz="875" strike="noStrike" u="none">
                <a:solidFill>
                  <a:srgbClr val="800000"/>
                </a:solidFill>
                <a:uFillTx/>
                <a:latin typeface="Arial"/>
              </a:defRPr>
            </a:pPr>
          </a:p>
        </c:txPr>
        <c:crossAx val="27237360"/>
        <c:crossesAt val="0"/>
        <c:auto val="1"/>
        <c:lblAlgn val="ctr"/>
        <c:lblOffset val="100"/>
        <c:noMultiLvlLbl val="0"/>
      </c:catAx>
      <c:valAx>
        <c:axId val="27237360"/>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875" strike="noStrike" u="none">
                <a:solidFill>
                  <a:srgbClr val="000000"/>
                </a:solidFill>
                <a:uFillTx/>
                <a:latin typeface="Arial"/>
              </a:defRPr>
            </a:pPr>
          </a:p>
        </c:txPr>
        <c:crossAx val="53162537"/>
        <c:crossBetween val="midCat"/>
      </c:valAx>
    </c:plotArea>
    <c:legend>
      <c:legendPos val="r"/>
      <c:layout>
        <c:manualLayout>
          <c:xMode val="edge"/>
          <c:yMode val="edge"/>
          <c:x val="0.666472557868685"/>
          <c:y val="0.163364387875607"/>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4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Number of Days Late for DPR by Group 
(Rolling 30 Days)</a:t>
            </a:r>
          </a:p>
        </c:rich>
      </c:tx>
      <c:overlay val="0"/>
      <c:spPr>
        <a:noFill/>
        <a:ln w="0">
          <a:noFill/>
        </a:ln>
      </c:spPr>
    </c:title>
    <c:autoTitleDeleted val="0"/>
    <c:plotArea>
      <c:layout>
        <c:manualLayout>
          <c:xMode val="edge"/>
          <c:yMode val="edge"/>
          <c:x val="0.0286396181384248"/>
          <c:y val="0.183069332640873"/>
          <c:w val="0.956769364287264"/>
          <c:h val="0.816930667359127"/>
        </c:manualLayout>
      </c:layout>
      <c:barChart>
        <c:barDir val="col"/>
        <c:grouping val="clustered"/>
        <c:varyColors val="0"/>
        <c:ser>
          <c:idx val="0"/>
          <c:order val="0"/>
          <c:tx>
            <c:strRef>
              <c:f>'[5]Rolling 30 day'!$B$4</c:f>
              <c:strCache>
                <c:ptCount val="1"/>
                <c:pt idx="0">
                  <c:v>DAY</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'[5]Rolling 30 day'!$A$5:$A$25</c:f>
              <c:strCache>
                <c:ptCount val="21"/>
                <c:pt idx="0">
                  <c:v>Advertising </c:v>
                </c:pt>
                <c:pt idx="1">
                  <c:v>Broadband </c:v>
                </c:pt>
                <c:pt idx="2">
                  <c:v>Emerging Bench </c:v>
                </c:pt>
                <c:pt idx="3">
                  <c:v>Emissions </c:v>
                </c:pt>
                <c:pt idx="4">
                  <c:v>Equity </c:v>
                </c:pt>
                <c:pt idx="5">
                  <c:v>EWS-EES </c:v>
                </c:pt>
                <c:pt idx="6">
                  <c:v>Financial Trading Fx </c:v>
                </c:pt>
                <c:pt idx="7">
                  <c:v>Freight Trading</c:v>
                </c:pt>
                <c:pt idx="8">
                  <c:v>Gas Bench </c:v>
                </c:pt>
                <c:pt idx="9">
                  <c:v>Lumber </c:v>
                </c:pt>
                <c:pt idx="10">
                  <c:v>Merchant </c:v>
                </c:pt>
                <c:pt idx="11">
                  <c:v>NGPL </c:v>
                </c:pt>
                <c:pt idx="12">
                  <c:v>Outage Options </c:v>
                </c:pt>
                <c:pt idx="13">
                  <c:v>Power Bench </c:v>
                </c:pt>
                <c:pt idx="14">
                  <c:v>Power East </c:v>
                </c:pt>
                <c:pt idx="15">
                  <c:v>Power West </c:v>
                </c:pt>
                <c:pt idx="16">
                  <c:v>Power Canada </c:v>
                </c:pt>
                <c:pt idx="17">
                  <c:v>South America - Brazil Power </c:v>
                </c:pt>
                <c:pt idx="18">
                  <c:v>UK Summary </c:v>
                </c:pt>
                <c:pt idx="19">
                  <c:v>Interest Rate</c:v>
                </c:pt>
                <c:pt idx="20">
                  <c:v>Liquids</c:v>
                </c:pt>
              </c:strCache>
            </c:strRef>
          </c:cat>
          <c:val>
            <c:numRef>
              <c:f>'[5]Rolling 30 day'!$B$5:$B$25</c:f>
              <c:numCache>
                <c:formatCode>General</c:formatCode>
                <c:ptCount val="21"/>
                <c:pt idx="0">
                  <c:v>0</c:v>
                </c:pt>
                <c:pt idx="1">
                  <c:v>2</c:v>
                </c:pt>
                <c:pt idx="2">
                  <c:v>5</c:v>
                </c:pt>
                <c:pt idx="3">
                  <c:v>1</c:v>
                </c:pt>
                <c:pt idx="4">
                  <c:v>0</c:v>
                </c:pt>
                <c:pt idx="5">
                  <c:v>6</c:v>
                </c:pt>
                <c:pt idx="6">
                  <c:v>2</c:v>
                </c:pt>
                <c:pt idx="7">
                  <c:v>1</c:v>
                </c:pt>
                <c:pt idx="8">
                  <c:v>0</c:v>
                </c:pt>
                <c:pt idx="9">
                  <c:v>2</c:v>
                </c:pt>
                <c:pt idx="10">
                  <c:v>0</c:v>
                </c:pt>
                <c:pt idx="11">
                  <c:v>3</c:v>
                </c:pt>
                <c:pt idx="12">
                  <c:v>5</c:v>
                </c:pt>
                <c:pt idx="13">
                  <c:v>10</c:v>
                </c:pt>
                <c:pt idx="14">
                  <c:v>5</c:v>
                </c:pt>
                <c:pt idx="15">
                  <c:v>3</c:v>
                </c:pt>
                <c:pt idx="16">
                  <c:v>1</c:v>
                </c:pt>
                <c:pt idx="17">
                  <c:v>1</c:v>
                </c:pt>
                <c:pt idx="18">
                  <c:v>0</c:v>
                </c:pt>
                <c:pt idx="19">
                  <c:v>0</c:v>
                </c:pt>
                <c:pt idx="20">
                  <c:v>0</c:v>
                </c:pt>
              </c:numCache>
            </c:numRef>
          </c:val>
        </c:ser>
        <c:gapWidth val="150"/>
        <c:overlap val="0"/>
        <c:axId val="47365453"/>
        <c:axId val="14765842"/>
      </c:barChart>
      <c:catAx>
        <c:axId val="47365453"/>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14765842"/>
        <c:crossesAt val="0"/>
        <c:auto val="1"/>
        <c:lblAlgn val="ctr"/>
        <c:lblOffset val="100"/>
        <c:noMultiLvlLbl val="0"/>
      </c:catAx>
      <c:valAx>
        <c:axId val="14765842"/>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25" strike="noStrike" u="none">
                <a:solidFill>
                  <a:srgbClr val="000000"/>
                </a:solidFill>
                <a:uFillTx/>
                <a:latin typeface="Arial"/>
              </a:defRPr>
            </a:pPr>
          </a:p>
        </c:txPr>
        <c:crossAx val="47365453"/>
        <c:crossesAt val="1"/>
        <c:crossBetween val="midCat"/>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4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60 Day DPR Completion Times</a:t>
            </a:r>
          </a:p>
        </c:rich>
      </c:tx>
      <c:layout>
        <c:manualLayout>
          <c:xMode val="edge"/>
          <c:yMode val="edge"/>
          <c:x val="0.275906824236628"/>
          <c:y val="0.0491269220745374"/>
        </c:manualLayout>
      </c:layout>
      <c:overlay val="0"/>
      <c:spPr>
        <a:noFill/>
        <a:ln w="0">
          <a:noFill/>
        </a:ln>
      </c:spPr>
    </c:title>
    <c:autoTitleDeleted val="0"/>
    <c:plotArea>
      <c:layout>
        <c:manualLayout>
          <c:xMode val="edge"/>
          <c:yMode val="edge"/>
          <c:x val="0.081767880319694"/>
          <c:y val="0.198722960646338"/>
          <c:w val="0.777443814468201"/>
          <c:h val="0.688819390148554"/>
        </c:manualLayout>
      </c:layout>
      <c:lineChart>
        <c:grouping val="standard"/>
        <c:varyColors val="0"/>
        <c:ser>
          <c:idx val="0"/>
          <c:order val="0"/>
          <c:tx>
            <c:strRef>
              <c:f>[4]Chart!$AB$1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numCache>
            </c:numRef>
          </c:val>
          <c:smooth val="0"/>
        </c:ser>
        <c:ser>
          <c:idx val="1"/>
          <c:order val="1"/>
          <c:tx>
            <c:strRef>
              <c:f>[4]Chart!$AC$1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trendline>
            <c:spPr>
              <a:ln w="25200">
                <a:solidFill>
                  <a:srgbClr val="000000"/>
                </a:solidFill>
                <a:round/>
              </a:ln>
            </c:spPr>
            <c:trendlineType val="linear"/>
            <c:forward val="0"/>
            <c:backward val="0"/>
            <c:dispRSqr val="0"/>
            <c:dispEq val="0"/>
          </c:trendline>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numCache>
            </c:numRef>
          </c:val>
          <c:smooth val="0"/>
        </c:ser>
        <c:ser>
          <c:idx val="2"/>
          <c:order val="2"/>
          <c:tx>
            <c:strRef>
              <c:f>[4]Chart!$AB$1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numCache>
            </c:numRef>
          </c:val>
          <c:smooth val="0"/>
        </c:ser>
        <c:ser>
          <c:idx val="3"/>
          <c:order val="3"/>
          <c:tx>
            <c:strRef>
              <c:f>[4]Chart!$AC$1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numCache>
            </c:numRef>
          </c:val>
          <c:smooth val="0"/>
        </c:ser>
        <c:hiLowLines>
          <c:spPr>
            <a:ln w="0">
              <a:noFill/>
            </a:ln>
          </c:spPr>
        </c:hiLowLines>
        <c:marker val="1"/>
        <c:axId val="73648866"/>
        <c:axId val="56390395"/>
      </c:lineChart>
      <c:dateAx>
        <c:axId val="73648866"/>
        <c:scaling>
          <c:orientation val="minMax"/>
          <c:max val="37064"/>
          <c:min val="37013"/>
        </c:scaling>
        <c:delete val="0"/>
        <c:axPos val="b"/>
        <c:title>
          <c:tx>
            <c:rich>
              <a:bodyPr rot="0"/>
              <a:lstStyle/>
              <a:p>
                <a:pPr>
                  <a:defRPr b="0" sz="1300" strike="noStrike" u="none">
                    <a:uFillTx/>
                    <a:latin typeface="Arial"/>
                  </a:defRPr>
                </a:pPr>
                <a:r>
                  <a:rPr b="1" sz="1025"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550" strike="noStrike" u="none">
                <a:solidFill>
                  <a:srgbClr val="000000"/>
                </a:solidFill>
                <a:uFillTx/>
                <a:latin typeface="Times New Roman"/>
              </a:defRPr>
            </a:pPr>
          </a:p>
        </c:txPr>
        <c:crossAx val="56390395"/>
        <c:crossesAt val="0"/>
        <c:auto val="1"/>
        <c:lblOffset val="100"/>
        <c:baseTimeUnit val="days"/>
        <c:majorUnit val="7"/>
        <c:majorTimeUnit val="days"/>
        <c:noMultiLvlLbl val="0"/>
      </c:dateAx>
      <c:valAx>
        <c:axId val="56390395"/>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25"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73648866"/>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4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288254197074812"/>
          <c:y val="0.0363416111447608"/>
        </c:manualLayout>
      </c:layout>
      <c:overlay val="0"/>
      <c:spPr>
        <a:noFill/>
        <a:ln w="0">
          <a:noFill/>
        </a:ln>
      </c:spPr>
    </c:title>
    <c:autoTitleDeleted val="0"/>
    <c:plotArea>
      <c:layout>
        <c:manualLayout>
          <c:xMode val="edge"/>
          <c:yMode val="edge"/>
          <c:x val="0.0360693155539538"/>
          <c:y val="0.172380375529982"/>
          <c:w val="0.77998017839445"/>
          <c:h val="0.70732889158086"/>
        </c:manualLayout>
      </c:layout>
      <c:barChart>
        <c:barDir val="col"/>
        <c:grouping val="stacked"/>
        <c:varyColors val="0"/>
        <c:ser>
          <c:idx val="0"/>
          <c:order val="0"/>
          <c:tx>
            <c:strRef>
              <c:f>'Graph Data June 11'!$A$2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11'!$G$2:$P$2</c:f>
              <c:numCache>
                <c:formatCode>General</c:formatCode>
                <c:ptCount val="10"/>
                <c:pt idx="1">
                  <c:v>2</c:v>
                </c:pt>
                <c:pt idx="3">
                  <c:v>1</c:v>
                </c:pt>
                <c:pt idx="9">
                  <c:v>1</c:v>
                </c:pt>
              </c:numCache>
            </c:numRef>
          </c:val>
        </c:ser>
        <c:ser>
          <c:idx val="1"/>
          <c:order val="1"/>
          <c:tx>
            <c:strRef>
              <c:f>'Graph Data June 11'!$A$3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11'!$G$3:$P$3</c:f>
              <c:numCache>
                <c:formatCode>General</c:formatCode>
                <c:ptCount val="10"/>
                <c:pt idx="7">
                  <c:v>1</c:v>
                </c:pt>
                <c:pt idx="9">
                  <c:v>1</c:v>
                </c:pt>
              </c:numCache>
            </c:numRef>
          </c:val>
        </c:ser>
        <c:ser>
          <c:idx val="2"/>
          <c:order val="2"/>
          <c:tx>
            <c:strRef>
              <c:f>'Graph Data June 11'!$A$4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11'!$G$4:$P$4</c:f>
              <c:numCache>
                <c:formatCode>General</c:formatCode>
                <c:ptCount val="10"/>
                <c:pt idx="0">
                  <c:v>30</c:v>
                </c:pt>
                <c:pt idx="1">
                  <c:v>6</c:v>
                </c:pt>
                <c:pt idx="2">
                  <c:v>10</c:v>
                </c:pt>
                <c:pt idx="3">
                  <c:v>19</c:v>
                </c:pt>
                <c:pt idx="4">
                  <c:v>13</c:v>
                </c:pt>
                <c:pt idx="5">
                  <c:v>7</c:v>
                </c:pt>
                <c:pt idx="6">
                  <c:v>2</c:v>
                </c:pt>
                <c:pt idx="7">
                  <c:v>8</c:v>
                </c:pt>
                <c:pt idx="8">
                  <c:v>5</c:v>
                </c:pt>
                <c:pt idx="9">
                  <c:v>6</c:v>
                </c:pt>
              </c:numCache>
            </c:numRef>
          </c:val>
        </c:ser>
        <c:ser>
          <c:idx val="3"/>
          <c:order val="3"/>
          <c:tx>
            <c:strRef>
              <c:f>'Graph Data June 11'!$A$5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11'!$G$5:$P$5</c:f>
              <c:numCache>
                <c:formatCode>General</c:formatCode>
                <c:ptCount val="10"/>
                <c:pt idx="0">
                  <c:v>5</c:v>
                </c:pt>
                <c:pt idx="1">
                  <c:v>3</c:v>
                </c:pt>
                <c:pt idx="2">
                  <c:v>3</c:v>
                </c:pt>
                <c:pt idx="3">
                  <c:v>2</c:v>
                </c:pt>
                <c:pt idx="4">
                  <c:v>6</c:v>
                </c:pt>
                <c:pt idx="5">
                  <c:v>5</c:v>
                </c:pt>
                <c:pt idx="6">
                  <c:v>6</c:v>
                </c:pt>
                <c:pt idx="7">
                  <c:v>4</c:v>
                </c:pt>
                <c:pt idx="8">
                  <c:v>5</c:v>
                </c:pt>
                <c:pt idx="9">
                  <c:v>2</c:v>
                </c:pt>
              </c:numCache>
            </c:numRef>
          </c:val>
        </c:ser>
        <c:ser>
          <c:idx val="4"/>
          <c:order val="4"/>
          <c:tx>
            <c:strRef>
              <c:f>'Graph Data June 11'!$A$6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11'!$G$6:$P$6</c:f>
              <c:numCache>
                <c:formatCode>General</c:formatCode>
                <c:ptCount val="10"/>
                <c:pt idx="0">
                  <c:v>2</c:v>
                </c:pt>
                <c:pt idx="1">
                  <c:v>4</c:v>
                </c:pt>
                <c:pt idx="2">
                  <c:v>1</c:v>
                </c:pt>
                <c:pt idx="3">
                  <c:v>3</c:v>
                </c:pt>
                <c:pt idx="6">
                  <c:v>1</c:v>
                </c:pt>
                <c:pt idx="8">
                  <c:v>1</c:v>
                </c:pt>
                <c:pt idx="9">
                  <c:v>3</c:v>
                </c:pt>
              </c:numCache>
            </c:numRef>
          </c:val>
        </c:ser>
        <c:ser>
          <c:idx val="5"/>
          <c:order val="5"/>
          <c:tx>
            <c:strRef>
              <c:f>'Graph Data June 11'!$A$7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11'!$G$7:$P$7</c:f>
              <c:numCache>
                <c:formatCode>General</c:formatCode>
                <c:ptCount val="10"/>
                <c:pt idx="0">
                  <c:v>3</c:v>
                </c:pt>
                <c:pt idx="6">
                  <c:v>1</c:v>
                </c:pt>
                <c:pt idx="7">
                  <c:v>1</c:v>
                </c:pt>
                <c:pt idx="8">
                  <c:v>3</c:v>
                </c:pt>
              </c:numCache>
            </c:numRef>
          </c:val>
        </c:ser>
        <c:ser>
          <c:idx val="6"/>
          <c:order val="6"/>
          <c:tx>
            <c:strRef>
              <c:f>'Graph Data June 11'!$A$8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11'!$G$8:$P$8</c:f>
              <c:numCache>
                <c:formatCode>General</c:formatCode>
                <c:ptCount val="10"/>
                <c:pt idx="0">
                  <c:v>4</c:v>
                </c:pt>
                <c:pt idx="1">
                  <c:v>1</c:v>
                </c:pt>
                <c:pt idx="2">
                  <c:v>5</c:v>
                </c:pt>
                <c:pt idx="3">
                  <c:v>1</c:v>
                </c:pt>
                <c:pt idx="4">
                  <c:v>2</c:v>
                </c:pt>
                <c:pt idx="5">
                  <c:v>1</c:v>
                </c:pt>
                <c:pt idx="7">
                  <c:v>3</c:v>
                </c:pt>
                <c:pt idx="9">
                  <c:v>3</c:v>
                </c:pt>
              </c:numCache>
            </c:numRef>
          </c:val>
        </c:ser>
        <c:ser>
          <c:idx val="7"/>
          <c:order val="7"/>
          <c:tx>
            <c:strRef>
              <c:f>'Graph Data June 11'!$A$9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11'!$G$9:$P$9</c:f>
              <c:numCache>
                <c:formatCode>General</c:formatCode>
                <c:ptCount val="10"/>
                <c:pt idx="4">
                  <c:v>1</c:v>
                </c:pt>
                <c:pt idx="6">
                  <c:v>1</c:v>
                </c:pt>
                <c:pt idx="8">
                  <c:v>2</c:v>
                </c:pt>
              </c:numCache>
            </c:numRef>
          </c:val>
        </c:ser>
        <c:gapWidth val="110"/>
        <c:overlap val="100"/>
        <c:axId val="44331971"/>
        <c:axId val="11295701"/>
      </c:barChart>
      <c:catAx>
        <c:axId val="44331971"/>
        <c:scaling>
          <c:orientation val="minMax"/>
        </c:scaling>
        <c:delete val="0"/>
        <c:axPos val="b"/>
        <c:title>
          <c:tx>
            <c:rich>
              <a:bodyPr rot="0"/>
              <a:lstStyle/>
              <a:p>
                <a:pPr>
                  <a:defRPr b="0" sz="1300" strike="noStrike" u="none">
                    <a:uFillTx/>
                    <a:latin typeface="Arial"/>
                  </a:defRPr>
                </a:pPr>
                <a:r>
                  <a:rPr b="1" sz="1075" strike="noStrike" u="none">
                    <a:solidFill>
                      <a:srgbClr val="000000"/>
                    </a:solidFill>
                    <a:uFillTx/>
                    <a:latin typeface="Arial"/>
                  </a:rPr>
                  <a:t>Week Of</a:t>
                </a:r>
              </a:p>
            </c:rich>
          </c:tx>
          <c:overlay val="0"/>
          <c:spPr>
            <a:noFill/>
            <a:ln w="0">
              <a:noFill/>
            </a:ln>
          </c:spPr>
        </c:title>
        <c:numFmt formatCode="[$-409]m/d/yyyy" sourceLinked="0"/>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11295701"/>
        <c:crossesAt val="0"/>
        <c:auto val="1"/>
        <c:lblAlgn val="ctr"/>
        <c:lblOffset val="100"/>
        <c:noMultiLvlLbl val="0"/>
      </c:catAx>
      <c:valAx>
        <c:axId val="11295701"/>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75"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44331971"/>
        <c:crossesAt val="1"/>
        <c:crossBetween val="midCat"/>
      </c:valAx>
      <c:spPr>
        <a:solidFill>
          <a:srgbClr val="ffffff"/>
        </a:solidFill>
        <a:ln w="12600">
          <a:solidFill>
            <a:srgbClr val="c0c0c0"/>
          </a:solidFill>
          <a:round/>
        </a:ln>
      </c:spPr>
    </c:plotArea>
    <c:legend>
      <c:legendPos val="r"/>
      <c:layout>
        <c:manualLayout>
          <c:xMode val="edge"/>
          <c:yMode val="edge"/>
          <c:x val="0.83169654923867"/>
          <c:y val="0.099091459721381"/>
          <c:w val="0.147280535784005"/>
          <c:h val="0.893155663234403"/>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4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75"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28767123287671"/>
          <c:y val="0.146487493347525"/>
          <c:w val="0.903108535300316"/>
          <c:h val="0.693054816391698"/>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97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June 11'!$G$11:$P$11</c:f>
              <c:multiLvlStrCache>
                <c:ptCount val="1"/>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June 11'!$G$10:$P$10</c:f>
              <c:numCache>
                <c:formatCode>General</c:formatCode>
                <c:ptCount val="10"/>
                <c:pt idx="0">
                  <c:v>44</c:v>
                </c:pt>
                <c:pt idx="1">
                  <c:v>16</c:v>
                </c:pt>
                <c:pt idx="2">
                  <c:v>19</c:v>
                </c:pt>
                <c:pt idx="3">
                  <c:v>26</c:v>
                </c:pt>
                <c:pt idx="4">
                  <c:v>22</c:v>
                </c:pt>
                <c:pt idx="5">
                  <c:v>13</c:v>
                </c:pt>
                <c:pt idx="6">
                  <c:v>11</c:v>
                </c:pt>
                <c:pt idx="7">
                  <c:v>17</c:v>
                </c:pt>
                <c:pt idx="8">
                  <c:v>16</c:v>
                </c:pt>
                <c:pt idx="9">
                  <c:v>16</c:v>
                </c:pt>
              </c:numCache>
            </c:numRef>
          </c:val>
          <c:smooth val="0"/>
        </c:ser>
        <c:hiLowLines>
          <c:spPr>
            <a:ln w="0">
              <a:noFill/>
            </a:ln>
          </c:spPr>
        </c:hiLowLines>
        <c:marker val="1"/>
        <c:axId val="89634482"/>
        <c:axId val="23181422"/>
      </c:lineChart>
      <c:catAx>
        <c:axId val="89634482"/>
        <c:scaling>
          <c:orientation val="minMax"/>
        </c:scaling>
        <c:delete val="0"/>
        <c:axPos val="b"/>
        <c:title>
          <c:tx>
            <c:rich>
              <a:bodyPr rot="0"/>
              <a:lstStyle/>
              <a:p>
                <a:pPr>
                  <a:defRPr b="0" sz="1300" strike="noStrike" u="none">
                    <a:uFillTx/>
                    <a:latin typeface="Arial"/>
                  </a:defRPr>
                </a:pPr>
                <a:r>
                  <a:rPr b="1" sz="975" strike="noStrike" u="none">
                    <a:solidFill>
                      <a:srgbClr val="000000"/>
                    </a:solidFill>
                    <a:uFillTx/>
                    <a:latin typeface="Arial"/>
                  </a:rPr>
                  <a:t>Week Beginning</a:t>
                </a:r>
              </a:p>
            </c:rich>
          </c:tx>
          <c:overlay val="0"/>
          <c:spPr>
            <a:noFill/>
            <a:ln w="0">
              <a:noFill/>
            </a:ln>
          </c:spPr>
        </c:title>
        <c:numFmt formatCode="[$-409]m/d/yyyy" sourceLinked="1"/>
        <c:majorTickMark val="out"/>
        <c:minorTickMark val="none"/>
        <c:tickLblPos val="nextTo"/>
        <c:spPr>
          <a:ln w="0">
            <a:solidFill>
              <a:srgbClr val="000000"/>
            </a:solidFill>
          </a:ln>
        </c:spPr>
        <c:txPr>
          <a:bodyPr/>
          <a:lstStyle/>
          <a:p>
            <a:pPr>
              <a:defRPr b="0" sz="975" strike="noStrike" u="none">
                <a:solidFill>
                  <a:srgbClr val="000000"/>
                </a:solidFill>
                <a:uFillTx/>
                <a:latin typeface="Arial"/>
              </a:defRPr>
            </a:pPr>
          </a:p>
        </c:txPr>
        <c:crossAx val="23181422"/>
        <c:crossesAt val="0"/>
        <c:auto val="1"/>
        <c:lblAlgn val="ctr"/>
        <c:lblOffset val="100"/>
        <c:noMultiLvlLbl val="0"/>
      </c:catAx>
      <c:valAx>
        <c:axId val="23181422"/>
        <c:scaling>
          <c:orientation val="minMax"/>
          <c:max val="50"/>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975"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975" strike="noStrike" u="none">
                <a:solidFill>
                  <a:srgbClr val="000000"/>
                </a:solidFill>
                <a:uFillTx/>
                <a:latin typeface="Arial"/>
              </a:defRPr>
            </a:pPr>
          </a:p>
        </c:txPr>
        <c:crossAx val="89634482"/>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0852476290832455"/>
          <c:y val="0.894624800425758"/>
        </c:manualLayout>
      </c:layout>
      <c:overlay val="0"/>
      <c:spPr>
        <a:solidFill>
          <a:srgbClr val="ffffff"/>
        </a:solidFill>
        <a:ln w="0">
          <a:solidFill>
            <a:srgbClr val="000000"/>
          </a:solidFill>
        </a:ln>
      </c:spPr>
      <c:txPr>
        <a:bodyPr/>
        <a:lstStyle/>
        <a:p>
          <a:pPr>
            <a:defRPr b="0" sz="97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4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06/11</a:t>
            </a:r>
          </a:p>
          <a:p>
            <a:pPr>
              <a:defRPr b="0" sz="1300" strike="noStrike" u="none">
                <a:uFillTx/>
                <a:latin typeface="Arial"/>
              </a:defRPr>
            </a:pPr>
          </a:p>
        </c:rich>
      </c:tx>
      <c:overlay val="0"/>
      <c:spPr>
        <a:noFill/>
        <a:ln w="0">
          <a:noFill/>
        </a:ln>
      </c:spPr>
    </c:title>
    <c:autoTitleDeleted val="0"/>
    <c:view3D>
      <c:rotX val="20"/>
      <c:rotY val="71"/>
      <c:rAngAx val="0"/>
      <c:perspective val="30"/>
    </c:view3D>
    <c:floor>
      <c:spPr>
        <a:solidFill>
          <a:srgbClr val="ffffff"/>
        </a:solidFill>
        <a:ln w="0">
          <a:solidFill>
            <a:srgbClr val="000000"/>
          </a:solidFill>
        </a:ln>
      </c:spPr>
    </c:floor>
    <c:sideWall>
      <c:spPr>
        <a:solidFill>
          <a:srgbClr val="ffffff"/>
        </a:solidFill>
        <a:ln w="12600">
          <a:solidFill>
            <a:srgbClr val="808080"/>
          </a:solidFill>
          <a:round/>
        </a:ln>
      </c:spPr>
    </c:sideWall>
    <c:backWall>
      <c:spPr>
        <a:solidFill>
          <a:srgbClr val="ffffff"/>
        </a:solidFill>
        <a:ln w="12600">
          <a:solidFill>
            <a:srgbClr val="808080"/>
          </a:solidFill>
          <a:round/>
        </a:ln>
      </c:spPr>
    </c:backWall>
    <c:plotArea>
      <c:layout>
        <c:manualLayout>
          <c:xMode val="edge"/>
          <c:yMode val="edge"/>
          <c:x val="0.0222739845683506"/>
          <c:y val="0.136989896339063"/>
          <c:w val="0.613917600815257"/>
          <c:h val="0.775619997375672"/>
        </c:manualLayout>
      </c:layout>
      <c:bar3DChart>
        <c:barDir val="col"/>
        <c:grouping val="standard"/>
        <c:varyColors val="0"/>
        <c:ser>
          <c:idx val="0"/>
          <c:order val="0"/>
          <c:tx>
            <c:strRef>
              <c:f>'Graph Data June 11'!$B$140</c:f>
              <c:strCache>
                <c:ptCount val="1"/>
                <c:pt idx="0">
                  <c:v>% of Total Errors for the Week</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11'!$B$141:$B$149</c:f>
              <c:numCache>
                <c:formatCode>0%</c:formatCode>
                <c:ptCount val="9"/>
                <c:pt idx="0">
                  <c:v>0</c:v>
                </c:pt>
                <c:pt idx="1">
                  <c:v>0.1875</c:v>
                </c:pt>
                <c:pt idx="2">
                  <c:v>0.5</c:v>
                </c:pt>
                <c:pt idx="3">
                  <c:v>0</c:v>
                </c:pt>
                <c:pt idx="4">
                  <c:v>0.0625</c:v>
                </c:pt>
                <c:pt idx="5">
                  <c:v>0.1875</c:v>
                </c:pt>
                <c:pt idx="6">
                  <c:v>0</c:v>
                </c:pt>
                <c:pt idx="7">
                  <c:v>0</c:v>
                </c:pt>
                <c:pt idx="8">
                  <c:v>0.0625</c:v>
                </c:pt>
              </c:numCache>
            </c:numRef>
          </c:val>
        </c:ser>
        <c:ser>
          <c:idx val="1"/>
          <c:order val="1"/>
          <c:tx>
            <c:strRef>
              <c:f>'Graph Data June 11'!$C$140</c:f>
              <c:strCache>
                <c:ptCount val="1"/>
                <c:pt idx="0">
                  <c:v># of errors</c:v>
                </c:pt>
              </c:strCache>
            </c:strRef>
          </c:tx>
          <c:spPr>
            <a:solidFill>
              <a:srgbClr val="ffcc99"/>
            </a:solidFill>
            <a:ln w="0">
              <a:solidFill>
                <a:srgbClr val="000000"/>
              </a:solidFill>
            </a:ln>
          </c:spPr>
          <c:invertIfNegative val="0"/>
          <c:dPt>
            <c:idx val="6"/>
            <c:invertIfNegative val="0"/>
            <c:spPr>
              <a:solidFill>
                <a:srgbClr val="ffcc99"/>
              </a:solidFill>
              <a:ln w="0">
                <a:solidFill>
                  <a:srgbClr val="000000"/>
                </a:solidFill>
              </a:ln>
            </c:spPr>
          </c:dPt>
          <c:dLbls>
            <c:dLbl>
              <c:idx val="6"/>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11'!$C$141:$C$149</c:f>
              <c:numCache>
                <c:formatCode>General</c:formatCode>
                <c:ptCount val="9"/>
                <c:pt idx="0">
                  <c:v>0</c:v>
                </c:pt>
                <c:pt idx="1">
                  <c:v>3</c:v>
                </c:pt>
                <c:pt idx="2">
                  <c:v>8</c:v>
                </c:pt>
                <c:pt idx="3">
                  <c:v>0</c:v>
                </c:pt>
                <c:pt idx="4">
                  <c:v>1</c:v>
                </c:pt>
                <c:pt idx="5">
                  <c:v>3</c:v>
                </c:pt>
                <c:pt idx="6">
                  <c:v>0</c:v>
                </c:pt>
                <c:pt idx="7">
                  <c:v>0</c:v>
                </c:pt>
                <c:pt idx="8">
                  <c:v>1</c:v>
                </c:pt>
              </c:numCache>
            </c:numRef>
          </c:val>
        </c:ser>
        <c:ser>
          <c:idx val="2"/>
          <c:order val="2"/>
          <c:tx>
            <c:strRef>
              <c:f>'Graph Data June 11'!$D$140</c:f>
              <c:strCache>
                <c:ptCount val="1"/>
                <c:pt idx="0">
                  <c:v>#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11'!$D$141:$D$149</c:f>
              <c:numCache>
                <c:formatCode>General</c:formatCode>
                <c:ptCount val="9"/>
                <c:pt idx="0">
                  <c:v>37</c:v>
                </c:pt>
                <c:pt idx="1">
                  <c:v>558</c:v>
                </c:pt>
                <c:pt idx="2">
                  <c:v>14</c:v>
                </c:pt>
                <c:pt idx="3">
                  <c:v>37</c:v>
                </c:pt>
                <c:pt idx="4">
                  <c:v>303</c:v>
                </c:pt>
                <c:pt idx="5">
                  <c:v>135</c:v>
                </c:pt>
                <c:pt idx="6">
                  <c:v>9</c:v>
                </c:pt>
                <c:pt idx="7">
                  <c:v>10</c:v>
                </c:pt>
              </c:numCache>
            </c:numRef>
          </c:val>
        </c:ser>
        <c:gapWidth val="150"/>
        <c:shape val="box"/>
        <c:axId val="58094594"/>
        <c:axId val="69951746"/>
      </c:bar3DChart>
      <c:catAx>
        <c:axId val="58094594"/>
        <c:scaling>
          <c:orientation val="minMax"/>
        </c:scaling>
        <c:delete val="0"/>
        <c:axPos val="b"/>
        <c:majorGridlines>
          <c:spPr>
            <a:ln w="0">
              <a:solidFill>
                <a:srgbClr val="000000"/>
              </a:solidFill>
            </a:ln>
          </c:spPr>
        </c:majorGridlines>
        <c:title>
          <c:tx>
            <c:rich>
              <a:bodyPr rot="0"/>
              <a:lstStyle/>
              <a:p>
                <a:pPr>
                  <a:defRPr b="0" sz="1300" strike="noStrike" u="none">
                    <a:uFillTx/>
                    <a:latin typeface="Arial"/>
                  </a:defRPr>
                </a:pPr>
                <a:r>
                  <a:rPr b="1" sz="875"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low"/>
        <c:spPr>
          <a:ln w="0">
            <a:solidFill>
              <a:srgbClr val="000000"/>
            </a:solidFill>
          </a:ln>
        </c:spPr>
        <c:txPr>
          <a:bodyPr/>
          <a:lstStyle/>
          <a:p>
            <a:pPr>
              <a:defRPr b="0" sz="875" strike="noStrike" u="none">
                <a:solidFill>
                  <a:srgbClr val="800000"/>
                </a:solidFill>
                <a:uFillTx/>
                <a:latin typeface="Arial"/>
              </a:defRPr>
            </a:pPr>
          </a:p>
        </c:txPr>
        <c:crossAx val="69951746"/>
        <c:crossesAt val="0"/>
        <c:auto val="1"/>
        <c:lblAlgn val="ctr"/>
        <c:lblOffset val="100"/>
        <c:noMultiLvlLbl val="0"/>
      </c:catAx>
      <c:valAx>
        <c:axId val="69951746"/>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875" strike="noStrike" u="none">
                <a:solidFill>
                  <a:srgbClr val="000000"/>
                </a:solidFill>
                <a:uFillTx/>
                <a:latin typeface="Arial"/>
              </a:defRPr>
            </a:pPr>
          </a:p>
        </c:txPr>
        <c:crossAx val="58094594"/>
        <c:crossBetween val="midCat"/>
      </c:valAx>
    </c:plotArea>
    <c:legend>
      <c:legendPos val="r"/>
      <c:layout>
        <c:manualLayout>
          <c:xMode val="edge"/>
          <c:yMode val="edge"/>
          <c:x val="0.666472557868685"/>
          <c:y val="0.163364387875607"/>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4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Number of Days Late for DPR by Group 
(Rolling 30 Days)</a:t>
            </a:r>
          </a:p>
        </c:rich>
      </c:tx>
      <c:overlay val="0"/>
      <c:spPr>
        <a:noFill/>
        <a:ln w="0">
          <a:noFill/>
        </a:ln>
      </c:spPr>
    </c:title>
    <c:autoTitleDeleted val="0"/>
    <c:plotArea>
      <c:layout>
        <c:manualLayout>
          <c:xMode val="edge"/>
          <c:yMode val="edge"/>
          <c:x val="0.0164894771100022"/>
          <c:y val="0.181381459361205"/>
          <c:w val="0.874050770232155"/>
          <c:h val="0.818618540638795"/>
        </c:manualLayout>
      </c:layout>
      <c:barChart>
        <c:barDir val="col"/>
        <c:grouping val="clustered"/>
        <c:varyColors val="0"/>
        <c:ser>
          <c:idx val="0"/>
          <c:order val="0"/>
          <c:tx>
            <c:strRef>
              <c:f>"Days"</c:f>
              <c:strCache>
                <c:ptCount val="1"/>
                <c:pt idx="0">
                  <c:v>Days</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'[5]Rolling 30 day'!$A$5:$A$25</c:f>
              <c:strCache>
                <c:ptCount val="21"/>
                <c:pt idx="0">
                  <c:v>Advertising </c:v>
                </c:pt>
                <c:pt idx="1">
                  <c:v>Broadband </c:v>
                </c:pt>
                <c:pt idx="2">
                  <c:v>Emerging Bench </c:v>
                </c:pt>
                <c:pt idx="3">
                  <c:v>Emissions </c:v>
                </c:pt>
                <c:pt idx="4">
                  <c:v>Equity </c:v>
                </c:pt>
                <c:pt idx="5">
                  <c:v>EWS-EES </c:v>
                </c:pt>
                <c:pt idx="6">
                  <c:v>Financial Trading Fx </c:v>
                </c:pt>
                <c:pt idx="7">
                  <c:v>Freight Trading</c:v>
                </c:pt>
                <c:pt idx="8">
                  <c:v>Gas Bench </c:v>
                </c:pt>
                <c:pt idx="9">
                  <c:v>Lumber </c:v>
                </c:pt>
                <c:pt idx="10">
                  <c:v>Merchant </c:v>
                </c:pt>
                <c:pt idx="11">
                  <c:v>NGPL </c:v>
                </c:pt>
                <c:pt idx="12">
                  <c:v>Outage Options </c:v>
                </c:pt>
                <c:pt idx="13">
                  <c:v>Power Bench </c:v>
                </c:pt>
                <c:pt idx="14">
                  <c:v>Power East </c:v>
                </c:pt>
                <c:pt idx="15">
                  <c:v>Power West </c:v>
                </c:pt>
                <c:pt idx="16">
                  <c:v>Power Canada </c:v>
                </c:pt>
                <c:pt idx="17">
                  <c:v>South America - Brazil Power </c:v>
                </c:pt>
                <c:pt idx="18">
                  <c:v>UK Summary </c:v>
                </c:pt>
                <c:pt idx="19">
                  <c:v>Interest Rate</c:v>
                </c:pt>
                <c:pt idx="20">
                  <c:v>Liquids</c:v>
                </c:pt>
              </c:strCache>
            </c:strRef>
          </c:cat>
          <c:val>
            <c:numRef>
              <c:f>'[5]Rolling 30 day'!$B$5:$B$24</c:f>
              <c:numCache>
                <c:formatCode>General</c:formatCode>
                <c:ptCount val="20"/>
                <c:pt idx="0">
                  <c:v>0</c:v>
                </c:pt>
                <c:pt idx="1">
                  <c:v>2</c:v>
                </c:pt>
                <c:pt idx="2">
                  <c:v>5</c:v>
                </c:pt>
                <c:pt idx="3">
                  <c:v>1</c:v>
                </c:pt>
                <c:pt idx="4">
                  <c:v>0</c:v>
                </c:pt>
                <c:pt idx="5">
                  <c:v>6</c:v>
                </c:pt>
                <c:pt idx="6">
                  <c:v>2</c:v>
                </c:pt>
                <c:pt idx="7">
                  <c:v>1</c:v>
                </c:pt>
                <c:pt idx="8">
                  <c:v>0</c:v>
                </c:pt>
                <c:pt idx="9">
                  <c:v>2</c:v>
                </c:pt>
                <c:pt idx="10">
                  <c:v>0</c:v>
                </c:pt>
                <c:pt idx="11">
                  <c:v>3</c:v>
                </c:pt>
                <c:pt idx="12">
                  <c:v>5</c:v>
                </c:pt>
                <c:pt idx="13">
                  <c:v>10</c:v>
                </c:pt>
                <c:pt idx="14">
                  <c:v>5</c:v>
                </c:pt>
                <c:pt idx="15">
                  <c:v>3</c:v>
                </c:pt>
                <c:pt idx="16">
                  <c:v>1</c:v>
                </c:pt>
                <c:pt idx="17">
                  <c:v>1</c:v>
                </c:pt>
                <c:pt idx="18">
                  <c:v>0</c:v>
                </c:pt>
                <c:pt idx="19">
                  <c:v>0</c:v>
                </c:pt>
              </c:numCache>
            </c:numRef>
          </c:val>
        </c:ser>
        <c:ser>
          <c:idx val="1"/>
          <c:order val="1"/>
          <c:tx>
            <c:strRef>
              <c:f>'[5]Rolling 30 day'!$B$4</c:f>
              <c:strCache>
                <c:ptCount val="1"/>
                <c:pt idx="0">
                  <c:v>DAY</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'[5]Rolling 30 day'!$A$5:$A$25</c:f>
              <c:strCache>
                <c:ptCount val="21"/>
                <c:pt idx="0">
                  <c:v>Advertising </c:v>
                </c:pt>
                <c:pt idx="1">
                  <c:v>Broadband </c:v>
                </c:pt>
                <c:pt idx="2">
                  <c:v>Emerging Bench </c:v>
                </c:pt>
                <c:pt idx="3">
                  <c:v>Emissions </c:v>
                </c:pt>
                <c:pt idx="4">
                  <c:v>Equity </c:v>
                </c:pt>
                <c:pt idx="5">
                  <c:v>EWS-EES </c:v>
                </c:pt>
                <c:pt idx="6">
                  <c:v>Financial Trading Fx </c:v>
                </c:pt>
                <c:pt idx="7">
                  <c:v>Freight Trading</c:v>
                </c:pt>
                <c:pt idx="8">
                  <c:v>Gas Bench </c:v>
                </c:pt>
                <c:pt idx="9">
                  <c:v>Lumber </c:v>
                </c:pt>
                <c:pt idx="10">
                  <c:v>Merchant </c:v>
                </c:pt>
                <c:pt idx="11">
                  <c:v>NGPL </c:v>
                </c:pt>
                <c:pt idx="12">
                  <c:v>Outage Options </c:v>
                </c:pt>
                <c:pt idx="13">
                  <c:v>Power Bench </c:v>
                </c:pt>
                <c:pt idx="14">
                  <c:v>Power East </c:v>
                </c:pt>
                <c:pt idx="15">
                  <c:v>Power West </c:v>
                </c:pt>
                <c:pt idx="16">
                  <c:v>Power Canada </c:v>
                </c:pt>
                <c:pt idx="17">
                  <c:v>South America - Brazil Power </c:v>
                </c:pt>
                <c:pt idx="18">
                  <c:v>UK Summary </c:v>
                </c:pt>
                <c:pt idx="19">
                  <c:v>Interest Rate</c:v>
                </c:pt>
                <c:pt idx="20">
                  <c:v>Liquids</c:v>
                </c:pt>
              </c:strCache>
            </c:strRef>
          </c:cat>
          <c:val>
            <c:numRef>
              <c:f>'[5]Rolling 30 day'!$B$5:$B$24</c:f>
              <c:numCache>
                <c:formatCode>General</c:formatCode>
                <c:ptCount val="20"/>
                <c:pt idx="0">
                  <c:v>0</c:v>
                </c:pt>
                <c:pt idx="1">
                  <c:v>2</c:v>
                </c:pt>
                <c:pt idx="2">
                  <c:v>5</c:v>
                </c:pt>
                <c:pt idx="3">
                  <c:v>1</c:v>
                </c:pt>
                <c:pt idx="4">
                  <c:v>0</c:v>
                </c:pt>
                <c:pt idx="5">
                  <c:v>6</c:v>
                </c:pt>
                <c:pt idx="6">
                  <c:v>2</c:v>
                </c:pt>
                <c:pt idx="7">
                  <c:v>1</c:v>
                </c:pt>
                <c:pt idx="8">
                  <c:v>0</c:v>
                </c:pt>
                <c:pt idx="9">
                  <c:v>2</c:v>
                </c:pt>
                <c:pt idx="10">
                  <c:v>0</c:v>
                </c:pt>
                <c:pt idx="11">
                  <c:v>3</c:v>
                </c:pt>
                <c:pt idx="12">
                  <c:v>5</c:v>
                </c:pt>
                <c:pt idx="13">
                  <c:v>10</c:v>
                </c:pt>
                <c:pt idx="14">
                  <c:v>5</c:v>
                </c:pt>
                <c:pt idx="15">
                  <c:v>3</c:v>
                </c:pt>
                <c:pt idx="16">
                  <c:v>1</c:v>
                </c:pt>
                <c:pt idx="17">
                  <c:v>1</c:v>
                </c:pt>
                <c:pt idx="18">
                  <c:v>0</c:v>
                </c:pt>
                <c:pt idx="19">
                  <c:v>0</c:v>
                </c:pt>
              </c:numCache>
            </c:numRef>
          </c:val>
        </c:ser>
        <c:ser>
          <c:idx val="2"/>
          <c:order val="2"/>
          <c:tx>
            <c:strRef>
              <c:f>'[5]Rolling 30 day'!$B$4</c:f>
              <c:strCache>
                <c:ptCount val="1"/>
                <c:pt idx="0">
                  <c:v>DAY</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'[5]Rolling 30 day'!$A$5:$A$25</c:f>
              <c:strCache>
                <c:ptCount val="21"/>
                <c:pt idx="0">
                  <c:v>Advertising </c:v>
                </c:pt>
                <c:pt idx="1">
                  <c:v>Broadband </c:v>
                </c:pt>
                <c:pt idx="2">
                  <c:v>Emerging Bench </c:v>
                </c:pt>
                <c:pt idx="3">
                  <c:v>Emissions </c:v>
                </c:pt>
                <c:pt idx="4">
                  <c:v>Equity </c:v>
                </c:pt>
                <c:pt idx="5">
                  <c:v>EWS-EES </c:v>
                </c:pt>
                <c:pt idx="6">
                  <c:v>Financial Trading Fx </c:v>
                </c:pt>
                <c:pt idx="7">
                  <c:v>Freight Trading</c:v>
                </c:pt>
                <c:pt idx="8">
                  <c:v>Gas Bench </c:v>
                </c:pt>
                <c:pt idx="9">
                  <c:v>Lumber </c:v>
                </c:pt>
                <c:pt idx="10">
                  <c:v>Merchant </c:v>
                </c:pt>
                <c:pt idx="11">
                  <c:v>NGPL </c:v>
                </c:pt>
                <c:pt idx="12">
                  <c:v>Outage Options </c:v>
                </c:pt>
                <c:pt idx="13">
                  <c:v>Power Bench </c:v>
                </c:pt>
                <c:pt idx="14">
                  <c:v>Power East </c:v>
                </c:pt>
                <c:pt idx="15">
                  <c:v>Power West </c:v>
                </c:pt>
                <c:pt idx="16">
                  <c:v>Power Canada </c:v>
                </c:pt>
                <c:pt idx="17">
                  <c:v>South America - Brazil Power </c:v>
                </c:pt>
                <c:pt idx="18">
                  <c:v>UK Summary </c:v>
                </c:pt>
                <c:pt idx="19">
                  <c:v>Interest Rate</c:v>
                </c:pt>
                <c:pt idx="20">
                  <c:v>Liquids</c:v>
                </c:pt>
              </c:strCache>
            </c:strRef>
          </c:cat>
          <c:val>
            <c:numRef>
              <c:f>'[5]Rolling 30 day'!$B$5:$B$25</c:f>
              <c:numCache>
                <c:formatCode>General</c:formatCode>
                <c:ptCount val="21"/>
                <c:pt idx="0">
                  <c:v>0</c:v>
                </c:pt>
                <c:pt idx="1">
                  <c:v>2</c:v>
                </c:pt>
                <c:pt idx="2">
                  <c:v>5</c:v>
                </c:pt>
                <c:pt idx="3">
                  <c:v>1</c:v>
                </c:pt>
                <c:pt idx="4">
                  <c:v>0</c:v>
                </c:pt>
                <c:pt idx="5">
                  <c:v>6</c:v>
                </c:pt>
                <c:pt idx="6">
                  <c:v>2</c:v>
                </c:pt>
                <c:pt idx="7">
                  <c:v>1</c:v>
                </c:pt>
                <c:pt idx="8">
                  <c:v>0</c:v>
                </c:pt>
                <c:pt idx="9">
                  <c:v>2</c:v>
                </c:pt>
                <c:pt idx="10">
                  <c:v>0</c:v>
                </c:pt>
                <c:pt idx="11">
                  <c:v>3</c:v>
                </c:pt>
                <c:pt idx="12">
                  <c:v>5</c:v>
                </c:pt>
                <c:pt idx="13">
                  <c:v>10</c:v>
                </c:pt>
                <c:pt idx="14">
                  <c:v>5</c:v>
                </c:pt>
                <c:pt idx="15">
                  <c:v>3</c:v>
                </c:pt>
                <c:pt idx="16">
                  <c:v>1</c:v>
                </c:pt>
                <c:pt idx="17">
                  <c:v>1</c:v>
                </c:pt>
                <c:pt idx="18">
                  <c:v>0</c:v>
                </c:pt>
                <c:pt idx="19">
                  <c:v>0</c:v>
                </c:pt>
                <c:pt idx="20">
                  <c:v>0</c:v>
                </c:pt>
              </c:numCache>
            </c:numRef>
          </c:val>
        </c:ser>
        <c:ser>
          <c:idx val="3"/>
          <c:order val="3"/>
          <c:tx>
            <c:strRef>
              <c:f>'[5]Rolling 30 day'!$B$4</c:f>
              <c:strCache>
                <c:ptCount val="1"/>
                <c:pt idx="0">
                  <c:v>DAY</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'[5]Rolling 30 day'!$A$5:$A$25</c:f>
              <c:strCache>
                <c:ptCount val="21"/>
                <c:pt idx="0">
                  <c:v>Advertising </c:v>
                </c:pt>
                <c:pt idx="1">
                  <c:v>Broadband </c:v>
                </c:pt>
                <c:pt idx="2">
                  <c:v>Emerging Bench </c:v>
                </c:pt>
                <c:pt idx="3">
                  <c:v>Emissions </c:v>
                </c:pt>
                <c:pt idx="4">
                  <c:v>Equity </c:v>
                </c:pt>
                <c:pt idx="5">
                  <c:v>EWS-EES </c:v>
                </c:pt>
                <c:pt idx="6">
                  <c:v>Financial Trading Fx </c:v>
                </c:pt>
                <c:pt idx="7">
                  <c:v>Freight Trading</c:v>
                </c:pt>
                <c:pt idx="8">
                  <c:v>Gas Bench </c:v>
                </c:pt>
                <c:pt idx="9">
                  <c:v>Lumber </c:v>
                </c:pt>
                <c:pt idx="10">
                  <c:v>Merchant </c:v>
                </c:pt>
                <c:pt idx="11">
                  <c:v>NGPL </c:v>
                </c:pt>
                <c:pt idx="12">
                  <c:v>Outage Options </c:v>
                </c:pt>
                <c:pt idx="13">
                  <c:v>Power Bench </c:v>
                </c:pt>
                <c:pt idx="14">
                  <c:v>Power East </c:v>
                </c:pt>
                <c:pt idx="15">
                  <c:v>Power West </c:v>
                </c:pt>
                <c:pt idx="16">
                  <c:v>Power Canada </c:v>
                </c:pt>
                <c:pt idx="17">
                  <c:v>South America - Brazil Power </c:v>
                </c:pt>
                <c:pt idx="18">
                  <c:v>UK Summary </c:v>
                </c:pt>
                <c:pt idx="19">
                  <c:v>Interest Rate</c:v>
                </c:pt>
                <c:pt idx="20">
                  <c:v>Liquids</c:v>
                </c:pt>
              </c:strCache>
            </c:strRef>
          </c:cat>
          <c:val>
            <c:numRef>
              <c:f>'[5]Rolling 30 day'!$B$5:$B$25</c:f>
              <c:numCache>
                <c:formatCode>General</c:formatCode>
                <c:ptCount val="21"/>
                <c:pt idx="0">
                  <c:v>0</c:v>
                </c:pt>
                <c:pt idx="1">
                  <c:v>2</c:v>
                </c:pt>
                <c:pt idx="2">
                  <c:v>5</c:v>
                </c:pt>
                <c:pt idx="3">
                  <c:v>1</c:v>
                </c:pt>
                <c:pt idx="4">
                  <c:v>0</c:v>
                </c:pt>
                <c:pt idx="5">
                  <c:v>6</c:v>
                </c:pt>
                <c:pt idx="6">
                  <c:v>2</c:v>
                </c:pt>
                <c:pt idx="7">
                  <c:v>1</c:v>
                </c:pt>
                <c:pt idx="8">
                  <c:v>0</c:v>
                </c:pt>
                <c:pt idx="9">
                  <c:v>2</c:v>
                </c:pt>
                <c:pt idx="10">
                  <c:v>0</c:v>
                </c:pt>
                <c:pt idx="11">
                  <c:v>3</c:v>
                </c:pt>
                <c:pt idx="12">
                  <c:v>5</c:v>
                </c:pt>
                <c:pt idx="13">
                  <c:v>10</c:v>
                </c:pt>
                <c:pt idx="14">
                  <c:v>5</c:v>
                </c:pt>
                <c:pt idx="15">
                  <c:v>3</c:v>
                </c:pt>
                <c:pt idx="16">
                  <c:v>1</c:v>
                </c:pt>
                <c:pt idx="17">
                  <c:v>1</c:v>
                </c:pt>
                <c:pt idx="18">
                  <c:v>0</c:v>
                </c:pt>
                <c:pt idx="19">
                  <c:v>0</c:v>
                </c:pt>
                <c:pt idx="20">
                  <c:v>0</c:v>
                </c:pt>
              </c:numCache>
            </c:numRef>
          </c:val>
        </c:ser>
        <c:gapWidth val="150"/>
        <c:overlap val="0"/>
        <c:axId val="91466579"/>
        <c:axId val="57275104"/>
      </c:barChart>
      <c:catAx>
        <c:axId val="91466579"/>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57275104"/>
        <c:crossesAt val="0"/>
        <c:auto val="1"/>
        <c:lblAlgn val="ctr"/>
        <c:lblOffset val="100"/>
        <c:noMultiLvlLbl val="0"/>
      </c:catAx>
      <c:valAx>
        <c:axId val="57275104"/>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91466579"/>
        <c:crossesAt val="1"/>
        <c:crossBetween val="midCat"/>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4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YTD DPR Completion Times</a:t>
            </a:r>
          </a:p>
        </c:rich>
      </c:tx>
      <c:layout>
        <c:manualLayout>
          <c:xMode val="edge"/>
          <c:yMode val="edge"/>
          <c:x val="0.294760571077259"/>
          <c:y val="0.0491269220745374"/>
        </c:manualLayout>
      </c:layout>
      <c:overlay val="0"/>
      <c:spPr>
        <a:noFill/>
        <a:ln w="0">
          <a:noFill/>
        </a:ln>
      </c:spPr>
    </c:title>
    <c:autoTitleDeleted val="0"/>
    <c:plotArea>
      <c:layout>
        <c:manualLayout>
          <c:xMode val="edge"/>
          <c:yMode val="edge"/>
          <c:x val="0.081767880319694"/>
          <c:y val="0.198722960646338"/>
          <c:w val="0.777443814468201"/>
          <c:h val="0.688819390148554"/>
        </c:manualLayout>
      </c:layout>
      <c:lineChart>
        <c:grouping val="standard"/>
        <c:varyColors val="0"/>
        <c:ser>
          <c:idx val="0"/>
          <c:order val="0"/>
          <c:tx>
            <c:strRef>
              <c:f>[4]Chart!$AB$1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numCache>
            </c:numRef>
          </c:val>
          <c:smooth val="0"/>
        </c:ser>
        <c:ser>
          <c:idx val="1"/>
          <c:order val="1"/>
          <c:tx>
            <c:strRef>
              <c:f>[4]Chart!$AC$1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trendline>
            <c:spPr>
              <a:ln w="25200">
                <a:solidFill>
                  <a:srgbClr val="000000"/>
                </a:solidFill>
                <a:round/>
              </a:ln>
            </c:spPr>
            <c:trendlineType val="linear"/>
            <c:forward val="0"/>
            <c:backward val="0"/>
            <c:dispRSqr val="0"/>
            <c:dispEq val="0"/>
          </c:trendline>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numCache>
            </c:numRef>
          </c:val>
          <c:smooth val="0"/>
        </c:ser>
        <c:ser>
          <c:idx val="2"/>
          <c:order val="2"/>
          <c:tx>
            <c:strRef>
              <c:f>[4]Chart!$AB$1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numCache>
            </c:numRef>
          </c:val>
          <c:smooth val="0"/>
        </c:ser>
        <c:ser>
          <c:idx val="3"/>
          <c:order val="3"/>
          <c:tx>
            <c:strRef>
              <c:f>[4]Chart!$AC$1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numCache>
            </c:numRef>
          </c:val>
          <c:smooth val="0"/>
        </c:ser>
        <c:hiLowLines>
          <c:spPr>
            <a:ln w="0">
              <a:noFill/>
            </a:ln>
          </c:spPr>
        </c:hiLowLines>
        <c:marker val="1"/>
        <c:axId val="35917098"/>
        <c:axId val="57818460"/>
      </c:lineChart>
      <c:dateAx>
        <c:axId val="35917098"/>
        <c:scaling>
          <c:orientation val="minMax"/>
          <c:max val="37057"/>
          <c:min val="37013"/>
        </c:scaling>
        <c:delete val="0"/>
        <c:axPos val="b"/>
        <c:title>
          <c:tx>
            <c:rich>
              <a:bodyPr rot="0"/>
              <a:lstStyle/>
              <a:p>
                <a:pPr>
                  <a:defRPr b="0" sz="1300" strike="noStrike" u="none">
                    <a:uFillTx/>
                    <a:latin typeface="Arial"/>
                  </a:defRPr>
                </a:pPr>
                <a:r>
                  <a:rPr b="1" sz="1025"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550" strike="noStrike" u="none">
                <a:solidFill>
                  <a:srgbClr val="000000"/>
                </a:solidFill>
                <a:uFillTx/>
                <a:latin typeface="Times New Roman"/>
              </a:defRPr>
            </a:pPr>
          </a:p>
        </c:txPr>
        <c:crossAx val="57818460"/>
        <c:crossesAt val="0"/>
        <c:auto val="1"/>
        <c:lblOffset val="100"/>
        <c:baseTimeUnit val="days"/>
        <c:majorUnit val="7"/>
        <c:majorTimeUnit val="days"/>
        <c:noMultiLvlLbl val="0"/>
      </c:dateAx>
      <c:valAx>
        <c:axId val="57818460"/>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25"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35917098"/>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00" strike="noStrike" u="none">
                <a:solidFill>
                  <a:srgbClr val="000000"/>
                </a:solidFill>
                <a:uFillTx/>
                <a:latin typeface="Arial"/>
              </a:rPr>
              <a:t>60 Days DPR Completion Times</a:t>
            </a:r>
          </a:p>
        </c:rich>
      </c:tx>
      <c:layout>
        <c:manualLayout>
          <c:xMode val="edge"/>
          <c:yMode val="edge"/>
          <c:x val="0.31139179013845"/>
          <c:y val="0.0416805601867289"/>
        </c:manualLayout>
      </c:layout>
      <c:overlay val="0"/>
      <c:spPr>
        <a:noFill/>
        <a:ln w="0">
          <a:noFill/>
        </a:ln>
      </c:spPr>
    </c:title>
    <c:autoTitleDeleted val="0"/>
    <c:plotArea>
      <c:layout>
        <c:manualLayout>
          <c:xMode val="edge"/>
          <c:yMode val="edge"/>
          <c:x val="0.159400048579062"/>
          <c:y val="0.0991441591641658"/>
          <c:w val="0.778054408549915"/>
          <c:h val="0.829609869956652"/>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[2]Chart!$AB$2:$AB$32</c:f>
              <c:numCache>
                <c:formatCode>General</c:formatCode>
                <c:ptCount val="31"/>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[2]Chart!$AC$2:$AC$32</c:f>
              <c:numCache>
                <c:formatCode>General</c:formatCode>
                <c:ptCount val="31"/>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numCache>
            </c:numRef>
          </c:val>
          <c:smooth val="0"/>
        </c:ser>
        <c:ser>
          <c:idx val="2"/>
          <c:order val="2"/>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[2]Chart!$AB$2:$AB$33</c:f>
              <c:numCache>
                <c:formatCode>General</c:formatCode>
                <c:ptCount val="32"/>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numCache>
            </c:numRef>
          </c:val>
          <c:smooth val="0"/>
        </c:ser>
        <c:ser>
          <c:idx val="3"/>
          <c:order val="3"/>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[2]Chart!$AC$2:$AC$33</c:f>
              <c:numCache>
                <c:formatCode>General</c:formatCode>
                <c:ptCount val="32"/>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numCache>
            </c:numRef>
          </c:val>
          <c:smooth val="0"/>
        </c:ser>
        <c:hiLowLines>
          <c:spPr>
            <a:ln w="0">
              <a:noFill/>
            </a:ln>
          </c:spPr>
        </c:hiLowLines>
        <c:marker val="1"/>
        <c:axId val="12376108"/>
        <c:axId val="50447395"/>
      </c:lineChart>
      <c:catAx>
        <c:axId val="12376108"/>
        <c:scaling>
          <c:orientation val="minMax"/>
          <c:max val="37085"/>
          <c:min val="37020"/>
        </c:scaling>
        <c:delete val="0"/>
        <c:axPos val="b"/>
        <c:numFmt formatCode="General" sourceLinked="1"/>
        <c:majorTickMark val="out"/>
        <c:minorTickMark val="none"/>
        <c:tickLblPos val="nextTo"/>
        <c:spPr>
          <a:ln w="0">
            <a:solidFill>
              <a:srgbClr val="000000"/>
            </a:solidFill>
          </a:ln>
        </c:spPr>
        <c:txPr>
          <a:bodyPr rot="-5400000"/>
          <a:lstStyle/>
          <a:p>
            <a:pPr>
              <a:defRPr b="0" sz="1000" strike="noStrike" u="none">
                <a:solidFill>
                  <a:srgbClr val="000000"/>
                </a:solidFill>
                <a:uFillTx/>
                <a:latin typeface="Times New Roman"/>
              </a:defRPr>
            </a:pPr>
          </a:p>
        </c:txPr>
        <c:crossAx val="50447395"/>
        <c:crossesAt val="0"/>
        <c:auto val="1"/>
        <c:lblAlgn val="ctr"/>
        <c:lblOffset val="100"/>
        <c:noMultiLvlLbl val="0"/>
      </c:catAx>
      <c:valAx>
        <c:axId val="50447395"/>
        <c:scaling>
          <c:orientation val="minMax"/>
          <c:max val="0.8"/>
          <c:min val="0.291666666666667"/>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25" strike="noStrike" u="none">
                <a:solidFill>
                  <a:srgbClr val="000000"/>
                </a:solidFill>
                <a:uFillTx/>
                <a:latin typeface="Arial"/>
              </a:defRPr>
            </a:pPr>
          </a:p>
        </c:txPr>
        <c:crossAx val="12376108"/>
        <c:crossesAt val="37020"/>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5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287773689607335"/>
          <c:y val="0.0363416111447608"/>
        </c:manualLayout>
      </c:layout>
      <c:overlay val="0"/>
      <c:spPr>
        <a:noFill/>
        <a:ln w="0">
          <a:noFill/>
        </a:ln>
      </c:spPr>
    </c:title>
    <c:autoTitleDeleted val="0"/>
    <c:plotArea>
      <c:layout>
        <c:manualLayout>
          <c:xMode val="edge"/>
          <c:yMode val="edge"/>
          <c:x val="0.0360998853971892"/>
          <c:y val="0.172380375529982"/>
          <c:w val="0.779238796067314"/>
          <c:h val="0.70732889158086"/>
        </c:manualLayout>
      </c:layout>
      <c:barChart>
        <c:barDir val="col"/>
        <c:grouping val="stacked"/>
        <c:varyColors val="0"/>
        <c:ser>
          <c:idx val="0"/>
          <c:order val="0"/>
          <c:tx>
            <c:strRef>
              <c:f>'Graph Data June 4'!$A$2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4'!$G$2:$O$2</c:f>
              <c:numCache>
                <c:formatCode>General</c:formatCode>
                <c:ptCount val="9"/>
                <c:pt idx="1">
                  <c:v>2</c:v>
                </c:pt>
                <c:pt idx="3">
                  <c:v>1</c:v>
                </c:pt>
              </c:numCache>
            </c:numRef>
          </c:val>
        </c:ser>
        <c:ser>
          <c:idx val="1"/>
          <c:order val="1"/>
          <c:tx>
            <c:strRef>
              <c:f>'Graph Data June 4'!$A$3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4'!$G$3:$O$3</c:f>
              <c:numCache>
                <c:formatCode>General</c:formatCode>
                <c:ptCount val="9"/>
                <c:pt idx="7">
                  <c:v>1</c:v>
                </c:pt>
              </c:numCache>
            </c:numRef>
          </c:val>
        </c:ser>
        <c:ser>
          <c:idx val="2"/>
          <c:order val="2"/>
          <c:tx>
            <c:strRef>
              <c:f>'Graph Data June 4'!$A$4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4'!$G$4:$O$4</c:f>
              <c:numCache>
                <c:formatCode>General</c:formatCode>
                <c:ptCount val="9"/>
                <c:pt idx="0">
                  <c:v>30</c:v>
                </c:pt>
                <c:pt idx="1">
                  <c:v>6</c:v>
                </c:pt>
                <c:pt idx="2">
                  <c:v>10</c:v>
                </c:pt>
                <c:pt idx="3">
                  <c:v>19</c:v>
                </c:pt>
                <c:pt idx="4">
                  <c:v>13</c:v>
                </c:pt>
                <c:pt idx="5">
                  <c:v>7</c:v>
                </c:pt>
                <c:pt idx="6">
                  <c:v>2</c:v>
                </c:pt>
                <c:pt idx="7">
                  <c:v>8</c:v>
                </c:pt>
                <c:pt idx="8">
                  <c:v>5</c:v>
                </c:pt>
              </c:numCache>
            </c:numRef>
          </c:val>
        </c:ser>
        <c:ser>
          <c:idx val="3"/>
          <c:order val="3"/>
          <c:tx>
            <c:strRef>
              <c:f>'Graph Data June 4'!$A$5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4'!$G$5:$O$5</c:f>
              <c:numCache>
                <c:formatCode>General</c:formatCode>
                <c:ptCount val="9"/>
                <c:pt idx="0">
                  <c:v>5</c:v>
                </c:pt>
                <c:pt idx="1">
                  <c:v>3</c:v>
                </c:pt>
                <c:pt idx="2">
                  <c:v>3</c:v>
                </c:pt>
                <c:pt idx="3">
                  <c:v>2</c:v>
                </c:pt>
                <c:pt idx="4">
                  <c:v>6</c:v>
                </c:pt>
                <c:pt idx="5">
                  <c:v>5</c:v>
                </c:pt>
                <c:pt idx="6">
                  <c:v>6</c:v>
                </c:pt>
                <c:pt idx="7">
                  <c:v>4</c:v>
                </c:pt>
                <c:pt idx="8">
                  <c:v>5</c:v>
                </c:pt>
              </c:numCache>
            </c:numRef>
          </c:val>
        </c:ser>
        <c:ser>
          <c:idx val="4"/>
          <c:order val="4"/>
          <c:tx>
            <c:strRef>
              <c:f>'Graph Data June 4'!$A$6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4'!$G$6:$O$6</c:f>
              <c:numCache>
                <c:formatCode>General</c:formatCode>
                <c:ptCount val="9"/>
                <c:pt idx="0">
                  <c:v>2</c:v>
                </c:pt>
                <c:pt idx="1">
                  <c:v>4</c:v>
                </c:pt>
                <c:pt idx="2">
                  <c:v>1</c:v>
                </c:pt>
                <c:pt idx="3">
                  <c:v>3</c:v>
                </c:pt>
                <c:pt idx="6">
                  <c:v>1</c:v>
                </c:pt>
                <c:pt idx="8">
                  <c:v>1</c:v>
                </c:pt>
              </c:numCache>
            </c:numRef>
          </c:val>
        </c:ser>
        <c:ser>
          <c:idx val="5"/>
          <c:order val="5"/>
          <c:tx>
            <c:strRef>
              <c:f>'Graph Data June 4'!$A$7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4'!$G$7:$O$7</c:f>
              <c:numCache>
                <c:formatCode>General</c:formatCode>
                <c:ptCount val="9"/>
                <c:pt idx="0">
                  <c:v>3</c:v>
                </c:pt>
                <c:pt idx="6">
                  <c:v>1</c:v>
                </c:pt>
                <c:pt idx="7">
                  <c:v>1</c:v>
                </c:pt>
                <c:pt idx="8">
                  <c:v>3</c:v>
                </c:pt>
              </c:numCache>
            </c:numRef>
          </c:val>
        </c:ser>
        <c:ser>
          <c:idx val="6"/>
          <c:order val="6"/>
          <c:tx>
            <c:strRef>
              <c:f>'Graph Data June 4'!$A$8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4'!$G$8:$O$8</c:f>
              <c:numCache>
                <c:formatCode>General</c:formatCode>
                <c:ptCount val="9"/>
                <c:pt idx="0">
                  <c:v>4</c:v>
                </c:pt>
                <c:pt idx="1">
                  <c:v>1</c:v>
                </c:pt>
                <c:pt idx="2">
                  <c:v>5</c:v>
                </c:pt>
                <c:pt idx="3">
                  <c:v>1</c:v>
                </c:pt>
                <c:pt idx="4">
                  <c:v>2</c:v>
                </c:pt>
                <c:pt idx="5">
                  <c:v>1</c:v>
                </c:pt>
                <c:pt idx="7">
                  <c:v>3</c:v>
                </c:pt>
              </c:numCache>
            </c:numRef>
          </c:val>
        </c:ser>
        <c:ser>
          <c:idx val="7"/>
          <c:order val="7"/>
          <c:tx>
            <c:strRef>
              <c:f>'Graph Data June 4'!$A$9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4'!$G$9:$O$9</c:f>
              <c:numCache>
                <c:formatCode>General</c:formatCode>
                <c:ptCount val="9"/>
                <c:pt idx="4">
                  <c:v>1</c:v>
                </c:pt>
                <c:pt idx="6">
                  <c:v>1</c:v>
                </c:pt>
                <c:pt idx="8">
                  <c:v>2</c:v>
                </c:pt>
              </c:numCache>
            </c:numRef>
          </c:val>
        </c:ser>
        <c:gapWidth val="110"/>
        <c:overlap val="100"/>
        <c:axId val="25046399"/>
        <c:axId val="47709328"/>
      </c:barChart>
      <c:catAx>
        <c:axId val="25046399"/>
        <c:scaling>
          <c:orientation val="minMax"/>
        </c:scaling>
        <c:delete val="0"/>
        <c:axPos val="b"/>
        <c:title>
          <c:tx>
            <c:rich>
              <a:bodyPr rot="0"/>
              <a:lstStyle/>
              <a:p>
                <a:pPr>
                  <a:defRPr b="0" sz="1300" strike="noStrike" u="none">
                    <a:uFillTx/>
                    <a:latin typeface="Arial"/>
                  </a:defRPr>
                </a:pPr>
                <a:r>
                  <a:rPr b="1" sz="1075" strike="noStrike" u="none">
                    <a:solidFill>
                      <a:srgbClr val="000000"/>
                    </a:solidFill>
                    <a:uFillTx/>
                    <a:latin typeface="Arial"/>
                  </a:rPr>
                  <a:t>Week Of</a:t>
                </a:r>
              </a:p>
            </c:rich>
          </c:tx>
          <c:overlay val="0"/>
          <c:spPr>
            <a:noFill/>
            <a:ln w="0">
              <a:noFill/>
            </a:ln>
          </c:spPr>
        </c:title>
        <c:numFmt formatCode="[$-409]m/d/yyyy" sourceLinked="0"/>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47709328"/>
        <c:crossesAt val="0"/>
        <c:auto val="1"/>
        <c:lblAlgn val="ctr"/>
        <c:lblOffset val="100"/>
        <c:noMultiLvlLbl val="0"/>
      </c:catAx>
      <c:valAx>
        <c:axId val="47709328"/>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75"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25046399"/>
        <c:crossesAt val="1"/>
        <c:crossBetween val="midCat"/>
      </c:valAx>
      <c:spPr>
        <a:solidFill>
          <a:srgbClr val="ffffff"/>
        </a:solidFill>
        <a:ln w="12600">
          <a:solidFill>
            <a:srgbClr val="c0c0c0"/>
          </a:solidFill>
          <a:round/>
        </a:ln>
      </c:spPr>
    </c:plotArea>
    <c:legend>
      <c:legendPos val="r"/>
      <c:layout>
        <c:manualLayout>
          <c:xMode val="edge"/>
          <c:yMode val="edge"/>
          <c:x val="0.83093069545811"/>
          <c:y val="0.099091459721381"/>
          <c:w val="0.147897943181133"/>
          <c:h val="0.893155663234403"/>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5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75"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32254126638713"/>
          <c:y val="0.146487493347525"/>
          <c:w val="0.902765246006051"/>
          <c:h val="0.693054816391698"/>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97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June 4'!$G$11:$O$11</c:f>
              <c:multiLvlStrCache>
                <c:ptCount val="1"/>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June 4'!$G$10:$O$10</c:f>
              <c:numCache>
                <c:formatCode>General</c:formatCode>
                <c:ptCount val="9"/>
                <c:pt idx="0">
                  <c:v>44</c:v>
                </c:pt>
                <c:pt idx="1">
                  <c:v>16</c:v>
                </c:pt>
                <c:pt idx="2">
                  <c:v>19</c:v>
                </c:pt>
                <c:pt idx="3">
                  <c:v>26</c:v>
                </c:pt>
                <c:pt idx="4">
                  <c:v>22</c:v>
                </c:pt>
                <c:pt idx="5">
                  <c:v>13</c:v>
                </c:pt>
                <c:pt idx="6">
                  <c:v>11</c:v>
                </c:pt>
                <c:pt idx="7">
                  <c:v>17</c:v>
                </c:pt>
                <c:pt idx="8">
                  <c:v>16</c:v>
                </c:pt>
              </c:numCache>
            </c:numRef>
          </c:val>
          <c:smooth val="0"/>
        </c:ser>
        <c:hiLowLines>
          <c:spPr>
            <a:ln w="0">
              <a:noFill/>
            </a:ln>
          </c:spPr>
        </c:hiLowLines>
        <c:marker val="1"/>
        <c:axId val="37277566"/>
        <c:axId val="9826946"/>
      </c:lineChart>
      <c:catAx>
        <c:axId val="37277566"/>
        <c:scaling>
          <c:orientation val="minMax"/>
        </c:scaling>
        <c:delete val="0"/>
        <c:axPos val="b"/>
        <c:title>
          <c:tx>
            <c:rich>
              <a:bodyPr rot="0"/>
              <a:lstStyle/>
              <a:p>
                <a:pPr>
                  <a:defRPr b="0" sz="1300" strike="noStrike" u="none">
                    <a:uFillTx/>
                    <a:latin typeface="Arial"/>
                  </a:defRPr>
                </a:pPr>
                <a:r>
                  <a:rPr b="1" sz="975" strike="noStrike" u="none">
                    <a:solidFill>
                      <a:srgbClr val="000000"/>
                    </a:solidFill>
                    <a:uFillTx/>
                    <a:latin typeface="Arial"/>
                  </a:rPr>
                  <a:t>Week Beginning</a:t>
                </a:r>
              </a:p>
            </c:rich>
          </c:tx>
          <c:overlay val="0"/>
          <c:spPr>
            <a:noFill/>
            <a:ln w="0">
              <a:noFill/>
            </a:ln>
          </c:spPr>
        </c:title>
        <c:numFmt formatCode="[$-409]m/d/yyyy" sourceLinked="1"/>
        <c:majorTickMark val="out"/>
        <c:minorTickMark val="none"/>
        <c:tickLblPos val="nextTo"/>
        <c:spPr>
          <a:ln w="0">
            <a:solidFill>
              <a:srgbClr val="000000"/>
            </a:solidFill>
          </a:ln>
        </c:spPr>
        <c:txPr>
          <a:bodyPr/>
          <a:lstStyle/>
          <a:p>
            <a:pPr>
              <a:defRPr b="0" sz="975" strike="noStrike" u="none">
                <a:solidFill>
                  <a:srgbClr val="000000"/>
                </a:solidFill>
                <a:uFillTx/>
                <a:latin typeface="Arial"/>
              </a:defRPr>
            </a:pPr>
          </a:p>
        </c:txPr>
        <c:crossAx val="9826946"/>
        <c:crossesAt val="0"/>
        <c:auto val="1"/>
        <c:lblAlgn val="ctr"/>
        <c:lblOffset val="100"/>
        <c:noMultiLvlLbl val="0"/>
      </c:catAx>
      <c:valAx>
        <c:axId val="9826946"/>
        <c:scaling>
          <c:orientation val="minMax"/>
          <c:max val="50"/>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975"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975" strike="noStrike" u="none">
                <a:solidFill>
                  <a:srgbClr val="000000"/>
                </a:solidFill>
                <a:uFillTx/>
                <a:latin typeface="Arial"/>
              </a:defRPr>
            </a:pPr>
          </a:p>
        </c:txPr>
        <c:crossAx val="37277566"/>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083116607398758"/>
          <c:y val="0.894624800425758"/>
        </c:manualLayout>
      </c:layout>
      <c:overlay val="0"/>
      <c:spPr>
        <a:solidFill>
          <a:srgbClr val="ffffff"/>
        </a:solidFill>
        <a:ln w="0">
          <a:solidFill>
            <a:srgbClr val="000000"/>
          </a:solidFill>
        </a:ln>
      </c:spPr>
      <c:txPr>
        <a:bodyPr/>
        <a:lstStyle/>
        <a:p>
          <a:pPr>
            <a:defRPr b="0" sz="97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5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06/04</a:t>
            </a:r>
          </a:p>
        </c:rich>
      </c:tx>
      <c:overlay val="0"/>
      <c:spPr>
        <a:noFill/>
        <a:ln w="0">
          <a:noFill/>
        </a:ln>
      </c:spPr>
    </c:title>
    <c:autoTitleDeleted val="0"/>
    <c:view3D>
      <c:rotX val="20"/>
      <c:rotY val="71"/>
      <c:rAngAx val="0"/>
      <c:perspective val="30"/>
    </c:view3D>
    <c:floor>
      <c:spPr>
        <a:solidFill>
          <a:srgbClr val="ffffff"/>
        </a:solidFill>
        <a:ln w="0">
          <a:solidFill>
            <a:srgbClr val="000000"/>
          </a:solidFill>
        </a:ln>
      </c:spPr>
    </c:floor>
    <c:sideWall>
      <c:spPr>
        <a:solidFill>
          <a:srgbClr val="ffffff"/>
        </a:solidFill>
        <a:ln w="12600">
          <a:solidFill>
            <a:srgbClr val="808080"/>
          </a:solidFill>
          <a:round/>
        </a:ln>
      </c:spPr>
    </c:sideWall>
    <c:backWall>
      <c:spPr>
        <a:solidFill>
          <a:srgbClr val="ffffff"/>
        </a:solidFill>
        <a:ln w="12600">
          <a:solidFill>
            <a:srgbClr val="808080"/>
          </a:solidFill>
          <a:round/>
        </a:ln>
      </c:spPr>
    </c:backWall>
    <c:plotArea>
      <c:layout>
        <c:manualLayout>
          <c:xMode val="edge"/>
          <c:yMode val="edge"/>
          <c:x val="0.0222739845683506"/>
          <c:y val="0.136727463587456"/>
          <c:w val="0.613917600815257"/>
          <c:h val="0.776144862878887"/>
        </c:manualLayout>
      </c:layout>
      <c:bar3DChart>
        <c:barDir val="col"/>
        <c:grouping val="standard"/>
        <c:varyColors val="0"/>
        <c:ser>
          <c:idx val="0"/>
          <c:order val="0"/>
          <c:tx>
            <c:strRef>
              <c:f>'Graph Data June 4'!$B$140</c:f>
              <c:strCache>
                <c:ptCount val="1"/>
                <c:pt idx="0">
                  <c:v>% of Total Errors for the Week</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4'!$B$141:$B$149</c:f>
              <c:numCache>
                <c:formatCode>0%</c:formatCode>
                <c:ptCount val="9"/>
                <c:pt idx="0">
                  <c:v>0</c:v>
                </c:pt>
                <c:pt idx="1">
                  <c:v>0.1875</c:v>
                </c:pt>
                <c:pt idx="2">
                  <c:v>0.625</c:v>
                </c:pt>
                <c:pt idx="3">
                  <c:v>0</c:v>
                </c:pt>
                <c:pt idx="4">
                  <c:v>0.0625</c:v>
                </c:pt>
                <c:pt idx="5">
                  <c:v>0.0625</c:v>
                </c:pt>
                <c:pt idx="6">
                  <c:v>0</c:v>
                </c:pt>
                <c:pt idx="7">
                  <c:v>0</c:v>
                </c:pt>
                <c:pt idx="8">
                  <c:v>0.0625</c:v>
                </c:pt>
              </c:numCache>
            </c:numRef>
          </c:val>
        </c:ser>
        <c:ser>
          <c:idx val="1"/>
          <c:order val="1"/>
          <c:tx>
            <c:strRef>
              <c:f>'Graph Data June 4'!$C$140</c:f>
              <c:strCache>
                <c:ptCount val="1"/>
                <c:pt idx="0">
                  <c:v># of errors</c:v>
                </c:pt>
              </c:strCache>
            </c:strRef>
          </c:tx>
          <c:spPr>
            <a:solidFill>
              <a:srgbClr val="ffcc99"/>
            </a:solidFill>
            <a:ln w="0">
              <a:solidFill>
                <a:srgbClr val="000000"/>
              </a:solidFill>
            </a:ln>
          </c:spPr>
          <c:invertIfNegative val="0"/>
          <c:dPt>
            <c:idx val="6"/>
            <c:invertIfNegative val="0"/>
            <c:spPr>
              <a:solidFill>
                <a:srgbClr val="ffcc99"/>
              </a:solidFill>
              <a:ln w="0">
                <a:solidFill>
                  <a:srgbClr val="000000"/>
                </a:solidFill>
              </a:ln>
            </c:spPr>
          </c:dPt>
          <c:dLbls>
            <c:dLbl>
              <c:idx val="6"/>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4'!$C$141:$C$149</c:f>
              <c:numCache>
                <c:formatCode>General</c:formatCode>
                <c:ptCount val="9"/>
                <c:pt idx="0">
                  <c:v>0</c:v>
                </c:pt>
                <c:pt idx="1">
                  <c:v>3</c:v>
                </c:pt>
                <c:pt idx="2">
                  <c:v>10</c:v>
                </c:pt>
                <c:pt idx="3">
                  <c:v>0</c:v>
                </c:pt>
                <c:pt idx="4">
                  <c:v>1</c:v>
                </c:pt>
                <c:pt idx="5">
                  <c:v>1</c:v>
                </c:pt>
                <c:pt idx="6">
                  <c:v>0</c:v>
                </c:pt>
                <c:pt idx="7">
                  <c:v>0</c:v>
                </c:pt>
                <c:pt idx="8">
                  <c:v>1</c:v>
                </c:pt>
              </c:numCache>
            </c:numRef>
          </c:val>
        </c:ser>
        <c:ser>
          <c:idx val="2"/>
          <c:order val="2"/>
          <c:tx>
            <c:strRef>
              <c:f>'Graph Data June 4'!$D$140</c:f>
              <c:strCache>
                <c:ptCount val="1"/>
                <c:pt idx="0">
                  <c:v>#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4'!$D$141:$D$149</c:f>
              <c:numCache>
                <c:formatCode>General</c:formatCode>
                <c:ptCount val="9"/>
                <c:pt idx="0">
                  <c:v>37</c:v>
                </c:pt>
                <c:pt idx="1">
                  <c:v>557</c:v>
                </c:pt>
                <c:pt idx="2">
                  <c:v>14</c:v>
                </c:pt>
                <c:pt idx="3">
                  <c:v>36</c:v>
                </c:pt>
                <c:pt idx="4">
                  <c:v>290</c:v>
                </c:pt>
                <c:pt idx="5">
                  <c:v>134</c:v>
                </c:pt>
                <c:pt idx="6">
                  <c:v>9</c:v>
                </c:pt>
                <c:pt idx="7">
                  <c:v>10</c:v>
                </c:pt>
              </c:numCache>
            </c:numRef>
          </c:val>
        </c:ser>
        <c:gapWidth val="150"/>
        <c:shape val="box"/>
        <c:axId val="81669969"/>
        <c:axId val="4622342"/>
      </c:bar3DChart>
      <c:catAx>
        <c:axId val="81669969"/>
        <c:scaling>
          <c:orientation val="minMax"/>
        </c:scaling>
        <c:delete val="0"/>
        <c:axPos val="b"/>
        <c:title>
          <c:tx>
            <c:rich>
              <a:bodyPr rot="0"/>
              <a:lstStyle/>
              <a:p>
                <a:pPr>
                  <a:defRPr b="0" sz="1300" strike="noStrike" u="none">
                    <a:uFillTx/>
                    <a:latin typeface="Arial"/>
                  </a:defRPr>
                </a:pPr>
                <a:r>
                  <a:rPr b="1" sz="875"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low"/>
        <c:spPr>
          <a:ln w="0">
            <a:solidFill>
              <a:srgbClr val="000000"/>
            </a:solidFill>
          </a:ln>
        </c:spPr>
        <c:txPr>
          <a:bodyPr/>
          <a:lstStyle/>
          <a:p>
            <a:pPr>
              <a:defRPr b="0" sz="875" strike="noStrike" u="none">
                <a:solidFill>
                  <a:srgbClr val="800000"/>
                </a:solidFill>
                <a:uFillTx/>
                <a:latin typeface="Arial"/>
              </a:defRPr>
            </a:pPr>
          </a:p>
        </c:txPr>
        <c:crossAx val="4622342"/>
        <c:crossesAt val="0"/>
        <c:auto val="1"/>
        <c:lblAlgn val="ctr"/>
        <c:lblOffset val="100"/>
        <c:noMultiLvlLbl val="0"/>
      </c:catAx>
      <c:valAx>
        <c:axId val="4622342"/>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875" strike="noStrike" u="none">
                <a:solidFill>
                  <a:srgbClr val="000000"/>
                </a:solidFill>
                <a:uFillTx/>
                <a:latin typeface="Arial"/>
              </a:defRPr>
            </a:pPr>
          </a:p>
        </c:txPr>
        <c:crossAx val="81669969"/>
        <c:crossBetween val="midCat"/>
      </c:valAx>
    </c:plotArea>
    <c:legend>
      <c:legendPos val="r"/>
      <c:layout>
        <c:manualLayout>
          <c:xMode val="edge"/>
          <c:yMode val="edge"/>
          <c:x val="0.666472557868685"/>
          <c:y val="0.163364387875607"/>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5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Number of Days Late for DPR by Group 
(Rolling 30 Days)</a:t>
            </a:r>
          </a:p>
        </c:rich>
      </c:tx>
      <c:overlay val="0"/>
      <c:spPr>
        <a:noFill/>
        <a:ln w="0">
          <a:noFill/>
        </a:ln>
      </c:spPr>
    </c:title>
    <c:autoTitleDeleted val="0"/>
    <c:plotArea>
      <c:layout>
        <c:manualLayout>
          <c:xMode val="edge"/>
          <c:yMode val="edge"/>
          <c:x val="0.0292251169004676"/>
          <c:y val="0.183069332640873"/>
          <c:w val="0.955466488532621"/>
          <c:h val="0.816930667359127"/>
        </c:manualLayout>
      </c:layout>
      <c:barChart>
        <c:barDir val="col"/>
        <c:grouping val="clustered"/>
        <c:varyColors val="0"/>
        <c:ser>
          <c:idx val="0"/>
          <c:order val="0"/>
          <c:tx>
            <c:strRef>
              <c:f>"Days"</c:f>
              <c:strCache>
                <c:ptCount val="1"/>
                <c:pt idx="0">
                  <c:v>Days</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'[5]Rolling 30 day'!$A$5:$A$24</c:f>
              <c:strCache>
                <c:ptCount val="20"/>
                <c:pt idx="0">
                  <c:v>Advertising </c:v>
                </c:pt>
                <c:pt idx="1">
                  <c:v>Broadband </c:v>
                </c:pt>
                <c:pt idx="2">
                  <c:v>Emerging Bench </c:v>
                </c:pt>
                <c:pt idx="3">
                  <c:v>Emissions </c:v>
                </c:pt>
                <c:pt idx="4">
                  <c:v>Equity </c:v>
                </c:pt>
                <c:pt idx="5">
                  <c:v>EWS-EES </c:v>
                </c:pt>
                <c:pt idx="6">
                  <c:v>Financial Trading Fx </c:v>
                </c:pt>
                <c:pt idx="7">
                  <c:v>Freight Trading</c:v>
                </c:pt>
                <c:pt idx="8">
                  <c:v>Gas Bench </c:v>
                </c:pt>
                <c:pt idx="9">
                  <c:v>Lumber </c:v>
                </c:pt>
                <c:pt idx="10">
                  <c:v>Merchant </c:v>
                </c:pt>
                <c:pt idx="11">
                  <c:v>NGPL </c:v>
                </c:pt>
                <c:pt idx="12">
                  <c:v>Outage Options </c:v>
                </c:pt>
                <c:pt idx="13">
                  <c:v>Power Bench </c:v>
                </c:pt>
                <c:pt idx="14">
                  <c:v>Power East </c:v>
                </c:pt>
                <c:pt idx="15">
                  <c:v>Power West </c:v>
                </c:pt>
                <c:pt idx="16">
                  <c:v>Power Canada </c:v>
                </c:pt>
                <c:pt idx="17">
                  <c:v>South America - Brazil Power </c:v>
                </c:pt>
                <c:pt idx="18">
                  <c:v>UK Summary </c:v>
                </c:pt>
                <c:pt idx="19">
                  <c:v>Interest Rate</c:v>
                </c:pt>
              </c:strCache>
            </c:strRef>
          </c:cat>
          <c:val>
            <c:numRef>
              <c:f>'[5]Rolling 30 day'!$B$5:$B$24</c:f>
              <c:numCache>
                <c:formatCode>General</c:formatCode>
                <c:ptCount val="20"/>
                <c:pt idx="0">
                  <c:v>0</c:v>
                </c:pt>
                <c:pt idx="1">
                  <c:v>2</c:v>
                </c:pt>
                <c:pt idx="2">
                  <c:v>5</c:v>
                </c:pt>
                <c:pt idx="3">
                  <c:v>1</c:v>
                </c:pt>
                <c:pt idx="4">
                  <c:v>0</c:v>
                </c:pt>
                <c:pt idx="5">
                  <c:v>6</c:v>
                </c:pt>
                <c:pt idx="6">
                  <c:v>2</c:v>
                </c:pt>
                <c:pt idx="7">
                  <c:v>1</c:v>
                </c:pt>
                <c:pt idx="8">
                  <c:v>0</c:v>
                </c:pt>
                <c:pt idx="9">
                  <c:v>2</c:v>
                </c:pt>
                <c:pt idx="10">
                  <c:v>0</c:v>
                </c:pt>
                <c:pt idx="11">
                  <c:v>3</c:v>
                </c:pt>
                <c:pt idx="12">
                  <c:v>5</c:v>
                </c:pt>
                <c:pt idx="13">
                  <c:v>10</c:v>
                </c:pt>
                <c:pt idx="14">
                  <c:v>5</c:v>
                </c:pt>
                <c:pt idx="15">
                  <c:v>3</c:v>
                </c:pt>
                <c:pt idx="16">
                  <c:v>1</c:v>
                </c:pt>
                <c:pt idx="17">
                  <c:v>1</c:v>
                </c:pt>
                <c:pt idx="18">
                  <c:v>0</c:v>
                </c:pt>
                <c:pt idx="19">
                  <c:v>0</c:v>
                </c:pt>
              </c:numCache>
            </c:numRef>
          </c:val>
        </c:ser>
        <c:gapWidth val="150"/>
        <c:overlap val="0"/>
        <c:axId val="8773519"/>
        <c:axId val="70965572"/>
      </c:barChart>
      <c:catAx>
        <c:axId val="8773519"/>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70965572"/>
        <c:crossesAt val="0"/>
        <c:auto val="1"/>
        <c:lblAlgn val="ctr"/>
        <c:lblOffset val="100"/>
        <c:noMultiLvlLbl val="0"/>
      </c:catAx>
      <c:valAx>
        <c:axId val="70965572"/>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25" strike="noStrike" u="none">
                <a:solidFill>
                  <a:srgbClr val="000000"/>
                </a:solidFill>
                <a:uFillTx/>
                <a:latin typeface="Arial"/>
              </a:defRPr>
            </a:pPr>
          </a:p>
        </c:txPr>
        <c:crossAx val="8773519"/>
        <c:crossesAt val="1"/>
        <c:crossBetween val="midCat"/>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5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Daily DPR Completion Times</a:t>
            </a:r>
          </a:p>
        </c:rich>
      </c:tx>
      <c:layout>
        <c:manualLayout>
          <c:xMode val="edge"/>
          <c:yMode val="edge"/>
          <c:x val="0.288157803986482"/>
          <c:y val="0.0491269220745374"/>
        </c:manualLayout>
      </c:layout>
      <c:overlay val="0"/>
      <c:spPr>
        <a:noFill/>
        <a:ln w="0">
          <a:noFill/>
        </a:ln>
      </c:spPr>
    </c:title>
    <c:autoTitleDeleted val="0"/>
    <c:plotArea>
      <c:layout>
        <c:manualLayout>
          <c:xMode val="edge"/>
          <c:yMode val="edge"/>
          <c:x val="0.0819366852886406"/>
          <c:y val="0.198722960646338"/>
          <c:w val="0.77784674805159"/>
          <c:h val="0.694031795673703"/>
        </c:manualLayout>
      </c:layout>
      <c:lineChart>
        <c:grouping val="standard"/>
        <c:varyColors val="0"/>
        <c:ser>
          <c:idx val="0"/>
          <c:order val="0"/>
          <c:tx>
            <c:strRef>
              <c:f>[4]Chart!$AB$1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numCache>
            </c:numRef>
          </c:val>
          <c:smooth val="0"/>
        </c:ser>
        <c:ser>
          <c:idx val="1"/>
          <c:order val="1"/>
          <c:tx>
            <c:strRef>
              <c:f>[4]Chart!$AC$1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trendline>
            <c:spPr>
              <a:ln w="25200">
                <a:solidFill>
                  <a:srgbClr val="000000"/>
                </a:solidFill>
                <a:round/>
              </a:ln>
            </c:spPr>
            <c:trendlineType val="linear"/>
            <c:forward val="0"/>
            <c:backward val="0"/>
            <c:dispRSqr val="0"/>
            <c:dispEq val="0"/>
          </c:trendline>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numCache>
            </c:numRef>
          </c:val>
          <c:smooth val="0"/>
        </c:ser>
        <c:hiLowLines>
          <c:spPr>
            <a:ln w="0">
              <a:noFill/>
            </a:ln>
          </c:spPr>
        </c:hiLowLines>
        <c:marker val="1"/>
        <c:axId val="79401696"/>
        <c:axId val="34627028"/>
      </c:lineChart>
      <c:dateAx>
        <c:axId val="79401696"/>
        <c:scaling>
          <c:orientation val="minMax"/>
          <c:min val="37013"/>
        </c:scaling>
        <c:delete val="0"/>
        <c:axPos val="b"/>
        <c:title>
          <c:tx>
            <c:rich>
              <a:bodyPr rot="0"/>
              <a:lstStyle/>
              <a:p>
                <a:pPr>
                  <a:defRPr b="0" sz="1300" strike="noStrike" u="none">
                    <a:uFillTx/>
                    <a:latin typeface="Arial"/>
                  </a:defRPr>
                </a:pPr>
                <a:r>
                  <a:rPr b="1" sz="1025" strike="noStrike" u="none">
                    <a:solidFill>
                      <a:srgbClr val="000000"/>
                    </a:solidFill>
                    <a:uFillTx/>
                    <a:latin typeface="Arial"/>
                  </a:rPr>
                  <a:t>Report Week of</a:t>
                </a:r>
              </a:p>
              <a:p>
                <a:pPr>
                  <a:defRPr b="0" sz="1300" strike="noStrike" u="none">
                    <a:uFillTx/>
                    <a:latin typeface="Arial"/>
                  </a:defRPr>
                </a:pPr>
              </a:p>
            </c:rich>
          </c:tx>
          <c:layout>
            <c:manualLayout>
              <c:xMode val="edge"/>
              <c:yMode val="edge"/>
              <c:x val="0.412856059038554"/>
              <c:y val="0.827599687255669"/>
            </c:manualLayout>
          </c:layout>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550" strike="noStrike" u="none">
                <a:solidFill>
                  <a:srgbClr val="000000"/>
                </a:solidFill>
                <a:uFillTx/>
                <a:latin typeface="Times New Roman"/>
              </a:defRPr>
            </a:pPr>
          </a:p>
        </c:txPr>
        <c:crossAx val="34627028"/>
        <c:crossesAt val="0"/>
        <c:auto val="1"/>
        <c:lblOffset val="100"/>
        <c:majorUnit val="7"/>
        <c:majorTimeUnit val="days"/>
        <c:minorUnit val="7"/>
        <c:minorTimeUnit val="days"/>
        <c:noMultiLvlLbl val="0"/>
      </c:dateAx>
      <c:valAx>
        <c:axId val="34627028"/>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25"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79401696"/>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5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view3D>
      <c:rotX val="8"/>
      <c:rotY val="155"/>
      <c:rAngAx val="0"/>
      <c:perspective val="70"/>
    </c:view3D>
    <c:floor>
      <c:spPr>
        <a:solidFill>
          <a:srgbClr val="ffffff"/>
        </a:solidFill>
        <a:ln w="0">
          <a:solidFill>
            <a:srgbClr val="000000"/>
          </a:solidFill>
        </a:ln>
      </c:spPr>
    </c:floor>
    <c:sideWall>
      <c:spPr>
        <a:solidFill>
          <a:srgbClr val="ffffff"/>
        </a:solidFill>
        <a:ln w="12600">
          <a:solidFill>
            <a:srgbClr val="808080"/>
          </a:solidFill>
          <a:round/>
        </a:ln>
      </c:spPr>
    </c:sideWall>
    <c:backWall>
      <c:spPr>
        <a:solidFill>
          <a:srgbClr val="ffffff"/>
        </a:solidFill>
        <a:ln w="12600">
          <a:solidFill>
            <a:srgbClr val="808080"/>
          </a:solidFill>
          <a:round/>
        </a:ln>
      </c:spPr>
    </c:backWall>
    <c:plotArea>
      <c:layout>
        <c:manualLayout>
          <c:xMode val="edge"/>
          <c:yMode val="edge"/>
          <c:x val="0.0323516961964081"/>
          <c:y val="0.10008998407974"/>
          <c:w val="0.641591582511943"/>
          <c:h val="0.872637917906832"/>
        </c:manualLayout>
      </c:layout>
      <c:bar3DChart>
        <c:barDir val="col"/>
        <c:grouping val="standard"/>
        <c:varyColors val="0"/>
        <c:ser>
          <c:idx val="0"/>
          <c:order val="0"/>
          <c:tx>
            <c:strRef>
              <c:f>[6]Sheet1!$A$5</c:f>
              <c:strCache>
                <c:ptCount val="1"/>
                <c:pt idx="0">
                  <c:v>        CANADA GAS</c:v>
                </c:pt>
              </c:strCache>
            </c:strRef>
          </c:tx>
          <c:spPr>
            <a:solidFill>
              <a:srgbClr val="ccffff"/>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[6]Sheet1!$B$5:$W$5</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1568.83547</c:v>
                </c:pt>
                <c:pt idx="12">
                  <c:v>0</c:v>
                </c:pt>
                <c:pt idx="13">
                  <c:v>0</c:v>
                </c:pt>
                <c:pt idx="14">
                  <c:v>0</c:v>
                </c:pt>
                <c:pt idx="15">
                  <c:v>-638.2136</c:v>
                </c:pt>
                <c:pt idx="16">
                  <c:v>0</c:v>
                </c:pt>
                <c:pt idx="17">
                  <c:v>1508</c:v>
                </c:pt>
                <c:pt idx="18">
                  <c:v>-1392.65008</c:v>
                </c:pt>
                <c:pt idx="19">
                  <c:v>0</c:v>
                </c:pt>
                <c:pt idx="20">
                  <c:v>-1638.03309</c:v>
                </c:pt>
                <c:pt idx="21">
                  <c:v>0</c:v>
                </c:pt>
              </c:numCache>
            </c:numRef>
          </c:val>
        </c:ser>
        <c:ser>
          <c:idx val="1"/>
          <c:order val="1"/>
          <c:tx>
            <c:strRef>
              <c:f>[6]Sheet1!$A$6</c:f>
              <c:strCache>
                <c:ptCount val="1"/>
                <c:pt idx="0">
                  <c:v>       GAS ORIGINATION</c:v>
                </c:pt>
              </c:strCache>
            </c:strRef>
          </c:tx>
          <c:spPr>
            <a:solidFill>
              <a:srgbClr val="660066"/>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[6]Sheet1!$B$6:$W$6</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384.3</c:v>
                </c:pt>
                <c:pt idx="12">
                  <c:v>0</c:v>
                </c:pt>
                <c:pt idx="13">
                  <c:v>0</c:v>
                </c:pt>
                <c:pt idx="14">
                  <c:v>0</c:v>
                </c:pt>
                <c:pt idx="15">
                  <c:v>-14.872</c:v>
                </c:pt>
                <c:pt idx="16">
                  <c:v>0</c:v>
                </c:pt>
                <c:pt idx="17">
                  <c:v>0</c:v>
                </c:pt>
                <c:pt idx="18">
                  <c:v>0</c:v>
                </c:pt>
                <c:pt idx="19">
                  <c:v>0</c:v>
                </c:pt>
                <c:pt idx="20">
                  <c:v>0</c:v>
                </c:pt>
                <c:pt idx="21">
                  <c:v>0</c:v>
                </c:pt>
              </c:numCache>
            </c:numRef>
          </c:val>
        </c:ser>
        <c:ser>
          <c:idx val="2"/>
          <c:order val="2"/>
          <c:tx>
            <c:strRef>
              <c:f>[6]Sheet1!$A$7</c:f>
              <c:strCache>
                <c:ptCount val="1"/>
                <c:pt idx="0">
                  <c:v>             POWER CANADA</c:v>
                </c:pt>
              </c:strCache>
            </c:strRef>
          </c:tx>
          <c:spPr>
            <a:solidFill>
              <a:srgbClr val="ff8080"/>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[6]Sheet1!$B$7:$W$7</c:f>
              <c:numCache>
                <c:formatCode>General</c:formatCode>
                <c:ptCount val="22"/>
                <c:pt idx="0">
                  <c:v>14.9986000000001</c:v>
                </c:pt>
                <c:pt idx="1">
                  <c:v>-57.10714</c:v>
                </c:pt>
                <c:pt idx="2">
                  <c:v>0</c:v>
                </c:pt>
                <c:pt idx="3">
                  <c:v>-2.62652</c:v>
                </c:pt>
                <c:pt idx="4">
                  <c:v>72.0411</c:v>
                </c:pt>
                <c:pt idx="5">
                  <c:v>14.4232499999998</c:v>
                </c:pt>
                <c:pt idx="6">
                  <c:v>88.54675</c:v>
                </c:pt>
                <c:pt idx="7">
                  <c:v>1.53279000000003</c:v>
                </c:pt>
                <c:pt idx="8">
                  <c:v>-132.97836</c:v>
                </c:pt>
                <c:pt idx="9">
                  <c:v>-24.7559300000001</c:v>
                </c:pt>
                <c:pt idx="10">
                  <c:v>3.59503000000001</c:v>
                </c:pt>
                <c:pt idx="11">
                  <c:v>-792.74712</c:v>
                </c:pt>
                <c:pt idx="12">
                  <c:v>279.57121</c:v>
                </c:pt>
                <c:pt idx="13">
                  <c:v>45.4059500000003</c:v>
                </c:pt>
                <c:pt idx="14">
                  <c:v>12.02085</c:v>
                </c:pt>
                <c:pt idx="15">
                  <c:v>434.70652</c:v>
                </c:pt>
                <c:pt idx="16">
                  <c:v>185.27242</c:v>
                </c:pt>
                <c:pt idx="17">
                  <c:v>-82</c:v>
                </c:pt>
                <c:pt idx="18">
                  <c:v>126.74447</c:v>
                </c:pt>
                <c:pt idx="19">
                  <c:v>767.93436</c:v>
                </c:pt>
                <c:pt idx="20">
                  <c:v>1338.98768</c:v>
                </c:pt>
                <c:pt idx="21">
                  <c:v>206.895399999998</c:v>
                </c:pt>
              </c:numCache>
            </c:numRef>
          </c:val>
        </c:ser>
        <c:ser>
          <c:idx val="3"/>
          <c:order val="3"/>
          <c:tx>
            <c:strRef>
              <c:f>[6]Sheet1!$A$8</c:f>
              <c:strCache>
                <c:ptCount val="1"/>
                <c:pt idx="0">
                  <c:v>             POWER PORTFOLIO MGMT</c:v>
                </c:pt>
              </c:strCache>
            </c:strRef>
          </c:tx>
          <c:spPr>
            <a:solidFill>
              <a:srgbClr val="0066cc"/>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[6]Sheet1!$B$8:$W$8</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18603.439</c:v>
                </c:pt>
                <c:pt idx="12">
                  <c:v>0</c:v>
                </c:pt>
                <c:pt idx="13">
                  <c:v>0</c:v>
                </c:pt>
                <c:pt idx="14">
                  <c:v>-845.206</c:v>
                </c:pt>
                <c:pt idx="15">
                  <c:v>0</c:v>
                </c:pt>
                <c:pt idx="16">
                  <c:v>0</c:v>
                </c:pt>
                <c:pt idx="17">
                  <c:v>190</c:v>
                </c:pt>
                <c:pt idx="18">
                  <c:v>0</c:v>
                </c:pt>
                <c:pt idx="19">
                  <c:v>0</c:v>
                </c:pt>
                <c:pt idx="20">
                  <c:v>0</c:v>
                </c:pt>
                <c:pt idx="21">
                  <c:v>0</c:v>
                </c:pt>
              </c:numCache>
            </c:numRef>
          </c:val>
        </c:ser>
        <c:ser>
          <c:idx val="4"/>
          <c:order val="4"/>
          <c:tx>
            <c:strRef>
              <c:f>[6]Sheet1!$A$9</c:f>
              <c:strCache>
                <c:ptCount val="1"/>
                <c:pt idx="0">
                  <c:v>             POWER ORIGINATION</c:v>
                </c:pt>
              </c:strCache>
            </c:strRef>
          </c:tx>
          <c:spPr>
            <a:solidFill>
              <a:srgbClr val="ccccff"/>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[6]Sheet1!$B$9:$W$9</c:f>
              <c:numCache>
                <c:formatCode>General</c:formatCode>
                <c:ptCount val="22"/>
                <c:pt idx="0">
                  <c:v>-100</c:v>
                </c:pt>
                <c:pt idx="1">
                  <c:v>0</c:v>
                </c:pt>
                <c:pt idx="2">
                  <c:v>-2048</c:v>
                </c:pt>
                <c:pt idx="3">
                  <c:v>-10</c:v>
                </c:pt>
                <c:pt idx="4">
                  <c:v>-265</c:v>
                </c:pt>
                <c:pt idx="5">
                  <c:v>-9.2</c:v>
                </c:pt>
                <c:pt idx="6">
                  <c:v>0</c:v>
                </c:pt>
                <c:pt idx="7">
                  <c:v>-5</c:v>
                </c:pt>
                <c:pt idx="8">
                  <c:v>-6</c:v>
                </c:pt>
                <c:pt idx="9">
                  <c:v>-88</c:v>
                </c:pt>
                <c:pt idx="10">
                  <c:v>-1</c:v>
                </c:pt>
                <c:pt idx="11">
                  <c:v>0</c:v>
                </c:pt>
                <c:pt idx="12">
                  <c:v>-24</c:v>
                </c:pt>
                <c:pt idx="13">
                  <c:v>-63</c:v>
                </c:pt>
                <c:pt idx="14">
                  <c:v>-335</c:v>
                </c:pt>
                <c:pt idx="15">
                  <c:v>-208</c:v>
                </c:pt>
                <c:pt idx="16">
                  <c:v>10309.2</c:v>
                </c:pt>
                <c:pt idx="17">
                  <c:v>-55</c:v>
                </c:pt>
                <c:pt idx="18">
                  <c:v>-9</c:v>
                </c:pt>
                <c:pt idx="19">
                  <c:v>0</c:v>
                </c:pt>
                <c:pt idx="20">
                  <c:v>-0.36181</c:v>
                </c:pt>
                <c:pt idx="21">
                  <c:v>-1507.302</c:v>
                </c:pt>
              </c:numCache>
            </c:numRef>
          </c:val>
        </c:ser>
        <c:ser>
          <c:idx val="5"/>
          <c:order val="5"/>
          <c:tx>
            <c:strRef>
              <c:f>[6]Sheet1!$A$10</c:f>
              <c:strCache>
                <c:ptCount val="1"/>
                <c:pt idx="0">
                  <c:v>        SA GAS TRADING</c:v>
                </c:pt>
              </c:strCache>
            </c:strRef>
          </c:tx>
          <c:spPr>
            <a:solidFill>
              <a:srgbClr val="000080"/>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[6]Sheet1!$B$10:$W$10</c:f>
              <c:numCache>
                <c:formatCode>General</c:formatCode>
                <c:ptCount val="22"/>
                <c:pt idx="0">
                  <c:v>-18</c:v>
                </c:pt>
                <c:pt idx="1">
                  <c:v>0</c:v>
                </c:pt>
                <c:pt idx="2">
                  <c:v>0</c:v>
                </c:pt>
                <c:pt idx="3">
                  <c:v>0</c:v>
                </c:pt>
                <c:pt idx="4">
                  <c:v>-1.66955</c:v>
                </c:pt>
                <c:pt idx="5">
                  <c:v>0</c:v>
                </c:pt>
                <c:pt idx="6">
                  <c:v>0</c:v>
                </c:pt>
                <c:pt idx="7">
                  <c:v>0</c:v>
                </c:pt>
                <c:pt idx="8">
                  <c:v>0</c:v>
                </c:pt>
                <c:pt idx="9">
                  <c:v>0</c:v>
                </c:pt>
                <c:pt idx="10">
                  <c:v>0</c:v>
                </c:pt>
                <c:pt idx="11">
                  <c:v>-2.43677</c:v>
                </c:pt>
                <c:pt idx="12">
                  <c:v>0</c:v>
                </c:pt>
                <c:pt idx="13">
                  <c:v>0.0454699999999999</c:v>
                </c:pt>
                <c:pt idx="14">
                  <c:v>-1.3344</c:v>
                </c:pt>
                <c:pt idx="15">
                  <c:v>7.14566</c:v>
                </c:pt>
                <c:pt idx="16">
                  <c:v>0</c:v>
                </c:pt>
                <c:pt idx="17">
                  <c:v>10</c:v>
                </c:pt>
                <c:pt idx="18">
                  <c:v>0</c:v>
                </c:pt>
                <c:pt idx="19">
                  <c:v>0</c:v>
                </c:pt>
                <c:pt idx="20">
                  <c:v>10.90813</c:v>
                </c:pt>
                <c:pt idx="21">
                  <c:v>0.00207999999999942</c:v>
                </c:pt>
              </c:numCache>
            </c:numRef>
          </c:val>
        </c:ser>
        <c:ser>
          <c:idx val="6"/>
          <c:order val="6"/>
          <c:tx>
            <c:strRef>
              <c:f>[6]Sheet1!$A$11</c:f>
              <c:strCache>
                <c:ptCount val="1"/>
                <c:pt idx="0">
                  <c:v>        SA POWER TRADING</c:v>
                </c:pt>
              </c:strCache>
            </c:strRef>
          </c:tx>
          <c:spPr>
            <a:solidFill>
              <a:srgbClr val="ff99cc"/>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[6]Sheet1!$B$11:$W$11</c:f>
              <c:numCache>
                <c:formatCode>General</c:formatCode>
                <c:ptCount val="22"/>
                <c:pt idx="0">
                  <c:v>1325.171</c:v>
                </c:pt>
                <c:pt idx="1">
                  <c:v>0</c:v>
                </c:pt>
                <c:pt idx="2">
                  <c:v>-8.547</c:v>
                </c:pt>
                <c:pt idx="3">
                  <c:v>9.4054</c:v>
                </c:pt>
                <c:pt idx="4">
                  <c:v>0</c:v>
                </c:pt>
                <c:pt idx="5">
                  <c:v>0</c:v>
                </c:pt>
                <c:pt idx="6">
                  <c:v>0</c:v>
                </c:pt>
                <c:pt idx="7">
                  <c:v>0</c:v>
                </c:pt>
                <c:pt idx="8">
                  <c:v>0</c:v>
                </c:pt>
                <c:pt idx="9">
                  <c:v>0</c:v>
                </c:pt>
                <c:pt idx="10">
                  <c:v>0</c:v>
                </c:pt>
                <c:pt idx="11">
                  <c:v>-18859.546</c:v>
                </c:pt>
                <c:pt idx="12">
                  <c:v>0</c:v>
                </c:pt>
                <c:pt idx="13">
                  <c:v>0</c:v>
                </c:pt>
                <c:pt idx="14">
                  <c:v>0</c:v>
                </c:pt>
                <c:pt idx="15">
                  <c:v>0</c:v>
                </c:pt>
                <c:pt idx="16">
                  <c:v>0</c:v>
                </c:pt>
                <c:pt idx="17">
                  <c:v>-899</c:v>
                </c:pt>
                <c:pt idx="18">
                  <c:v>0</c:v>
                </c:pt>
                <c:pt idx="19">
                  <c:v>0</c:v>
                </c:pt>
                <c:pt idx="20">
                  <c:v>-20.13248</c:v>
                </c:pt>
                <c:pt idx="21">
                  <c:v>0.912200000000013</c:v>
                </c:pt>
              </c:numCache>
            </c:numRef>
          </c:val>
        </c:ser>
        <c:ser>
          <c:idx val="7"/>
          <c:order val="7"/>
          <c:tx>
            <c:strRef>
              <c:f>[6]Sheet1!$A$12</c:f>
              <c:strCache>
                <c:ptCount val="1"/>
                <c:pt idx="0">
                  <c:v>        EES</c:v>
                </c:pt>
              </c:strCache>
            </c:strRef>
          </c:tx>
          <c:spPr>
            <a:solidFill>
              <a:srgbClr val="ffff00"/>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[6]Sheet1!$B$12:$W$12</c:f>
              <c:numCache>
                <c:formatCode>General</c:formatCode>
                <c:ptCount val="22"/>
                <c:pt idx="0">
                  <c:v>-2282</c:v>
                </c:pt>
                <c:pt idx="1">
                  <c:v>-1190</c:v>
                </c:pt>
                <c:pt idx="2">
                  <c:v>5697</c:v>
                </c:pt>
                <c:pt idx="3">
                  <c:v>17913</c:v>
                </c:pt>
                <c:pt idx="4">
                  <c:v>484</c:v>
                </c:pt>
                <c:pt idx="5">
                  <c:v>32137</c:v>
                </c:pt>
                <c:pt idx="6">
                  <c:v>2999</c:v>
                </c:pt>
                <c:pt idx="7">
                  <c:v>-1302</c:v>
                </c:pt>
                <c:pt idx="8">
                  <c:v>1722</c:v>
                </c:pt>
                <c:pt idx="9">
                  <c:v>347</c:v>
                </c:pt>
                <c:pt idx="10">
                  <c:v>-815</c:v>
                </c:pt>
                <c:pt idx="11">
                  <c:v>6361</c:v>
                </c:pt>
                <c:pt idx="12">
                  <c:v>15482</c:v>
                </c:pt>
                <c:pt idx="13">
                  <c:v>-6097</c:v>
                </c:pt>
                <c:pt idx="14">
                  <c:v>-1232</c:v>
                </c:pt>
                <c:pt idx="15">
                  <c:v>-6397</c:v>
                </c:pt>
                <c:pt idx="16">
                  <c:v>1085</c:v>
                </c:pt>
                <c:pt idx="17">
                  <c:v>4935</c:v>
                </c:pt>
                <c:pt idx="18">
                  <c:v>-3707</c:v>
                </c:pt>
                <c:pt idx="19">
                  <c:v>3286.64</c:v>
                </c:pt>
                <c:pt idx="20">
                  <c:v>-11373.92</c:v>
                </c:pt>
                <c:pt idx="21">
                  <c:v>2078.66</c:v>
                </c:pt>
              </c:numCache>
            </c:numRef>
          </c:val>
        </c:ser>
        <c:ser>
          <c:idx val="8"/>
          <c:order val="8"/>
          <c:tx>
            <c:strRef>
              <c:f>[6]Sheet1!$A$3</c:f>
              <c:strCache>
                <c:ptCount val="1"/>
                <c:pt idx="0">
                  <c:v>        POWER WEST</c:v>
                </c:pt>
              </c:strCache>
            </c:strRef>
          </c:tx>
          <c:spPr>
            <a:solidFill>
              <a:srgbClr val="ffcc99"/>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[6]Sheet1!$B$3:$W$3</c:f>
              <c:numCache>
                <c:formatCode>General</c:formatCode>
                <c:ptCount val="22"/>
                <c:pt idx="0">
                  <c:v>-552.864</c:v>
                </c:pt>
                <c:pt idx="1">
                  <c:v>-471.229940000001</c:v>
                </c:pt>
                <c:pt idx="2">
                  <c:v>-516.749530000001</c:v>
                </c:pt>
                <c:pt idx="3">
                  <c:v>-221.87242</c:v>
                </c:pt>
                <c:pt idx="4">
                  <c:v>-411.27679</c:v>
                </c:pt>
                <c:pt idx="5">
                  <c:v>-391.364290000001</c:v>
                </c:pt>
                <c:pt idx="6">
                  <c:v>-390.547360000001</c:v>
                </c:pt>
                <c:pt idx="7">
                  <c:v>-312.37961</c:v>
                </c:pt>
                <c:pt idx="8">
                  <c:v>-1949.36564</c:v>
                </c:pt>
                <c:pt idx="9">
                  <c:v>-950.8698</c:v>
                </c:pt>
                <c:pt idx="10">
                  <c:v>388.816949999997</c:v>
                </c:pt>
                <c:pt idx="11">
                  <c:v>-15844.63568</c:v>
                </c:pt>
                <c:pt idx="12">
                  <c:v>-963.56814</c:v>
                </c:pt>
                <c:pt idx="13">
                  <c:v>-2721.17248</c:v>
                </c:pt>
                <c:pt idx="14">
                  <c:v>-248.328480000001</c:v>
                </c:pt>
                <c:pt idx="15">
                  <c:v>-2967.52237</c:v>
                </c:pt>
                <c:pt idx="16">
                  <c:v>9174.62885</c:v>
                </c:pt>
                <c:pt idx="17">
                  <c:v>8036</c:v>
                </c:pt>
                <c:pt idx="18">
                  <c:v>-291.792299999999</c:v>
                </c:pt>
                <c:pt idx="19">
                  <c:v>-96.8248000000001</c:v>
                </c:pt>
                <c:pt idx="20">
                  <c:v>-21797.64587</c:v>
                </c:pt>
                <c:pt idx="21">
                  <c:v>-27.2765499999996</c:v>
                </c:pt>
              </c:numCache>
            </c:numRef>
          </c:val>
        </c:ser>
        <c:ser>
          <c:idx val="9"/>
          <c:order val="9"/>
          <c:tx>
            <c:strRef>
              <c:f>[6]Sheet1!$A$2</c:f>
              <c:strCache>
                <c:ptCount val="1"/>
                <c:pt idx="0">
                  <c:v>        POWER EAST</c:v>
                </c:pt>
              </c:strCache>
            </c:strRef>
          </c:tx>
          <c:spPr>
            <a:solidFill>
              <a:srgbClr val="ccffcc"/>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[6]Sheet1!$B$2:$W$2</c:f>
              <c:numCache>
                <c:formatCode>General</c:formatCode>
                <c:ptCount val="22"/>
                <c:pt idx="0">
                  <c:v>274.271119999999</c:v>
                </c:pt>
                <c:pt idx="1">
                  <c:v>-351.908819999997</c:v>
                </c:pt>
                <c:pt idx="2">
                  <c:v>7455.68723</c:v>
                </c:pt>
                <c:pt idx="3">
                  <c:v>-77.8567799999998</c:v>
                </c:pt>
                <c:pt idx="4">
                  <c:v>235.555200000001</c:v>
                </c:pt>
                <c:pt idx="5">
                  <c:v>497.139710000001</c:v>
                </c:pt>
                <c:pt idx="6">
                  <c:v>322.924319999998</c:v>
                </c:pt>
                <c:pt idx="7">
                  <c:v>-93.19118</c:v>
                </c:pt>
                <c:pt idx="8">
                  <c:v>304.99468</c:v>
                </c:pt>
                <c:pt idx="9">
                  <c:v>560.85924</c:v>
                </c:pt>
                <c:pt idx="10">
                  <c:v>0.633109999999761</c:v>
                </c:pt>
                <c:pt idx="11">
                  <c:v>4013.65688</c:v>
                </c:pt>
                <c:pt idx="12">
                  <c:v>115.147690000002</c:v>
                </c:pt>
                <c:pt idx="13">
                  <c:v>14.1950900000011</c:v>
                </c:pt>
                <c:pt idx="14">
                  <c:v>389.330670000003</c:v>
                </c:pt>
                <c:pt idx="15">
                  <c:v>18484.8043</c:v>
                </c:pt>
                <c:pt idx="16">
                  <c:v>-2.23673000000053</c:v>
                </c:pt>
                <c:pt idx="17">
                  <c:v>3032</c:v>
                </c:pt>
                <c:pt idx="18">
                  <c:v>-164.41062</c:v>
                </c:pt>
                <c:pt idx="19">
                  <c:v>-327.19721</c:v>
                </c:pt>
                <c:pt idx="20">
                  <c:v>-17907.0961</c:v>
                </c:pt>
                <c:pt idx="21">
                  <c:v>8.39062999999987</c:v>
                </c:pt>
              </c:numCache>
            </c:numRef>
          </c:val>
        </c:ser>
        <c:ser>
          <c:idx val="10"/>
          <c:order val="10"/>
          <c:tx>
            <c:strRef>
              <c:f>[6]Sheet1!$A$4</c:f>
              <c:strCache>
                <c:ptCount val="1"/>
                <c:pt idx="0">
                  <c:v>        US NATURAL GAS</c:v>
                </c:pt>
              </c:strCache>
            </c:strRef>
          </c:tx>
          <c:spPr>
            <a:solidFill>
              <a:srgbClr val="ffffcc"/>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[6]Sheet1!$B$4:$W$4</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33545.77993</c:v>
                </c:pt>
                <c:pt idx="12">
                  <c:v>0</c:v>
                </c:pt>
                <c:pt idx="13">
                  <c:v>0</c:v>
                </c:pt>
                <c:pt idx="14">
                  <c:v>0</c:v>
                </c:pt>
                <c:pt idx="15">
                  <c:v>6290.17826</c:v>
                </c:pt>
                <c:pt idx="16">
                  <c:v>0</c:v>
                </c:pt>
                <c:pt idx="17">
                  <c:v>-16652</c:v>
                </c:pt>
                <c:pt idx="18">
                  <c:v>505.389090000001</c:v>
                </c:pt>
                <c:pt idx="19">
                  <c:v>0</c:v>
                </c:pt>
                <c:pt idx="20">
                  <c:v>18257.04098</c:v>
                </c:pt>
                <c:pt idx="21">
                  <c:v>0</c:v>
                </c:pt>
              </c:numCache>
            </c:numRef>
          </c:val>
        </c:ser>
        <c:ser>
          <c:idx val="11"/>
          <c:order val="11"/>
          <c:tx>
            <c:strRef>
              <c:f>"Total"</c:f>
              <c:strCache>
                <c:ptCount val="1"/>
                <c:pt idx="0">
                  <c:v>Total</c:v>
                </c:pt>
              </c:strCache>
            </c:strRef>
          </c:tx>
          <c:spPr>
            <a:solidFill>
              <a:srgbClr val="00ffff"/>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[6]Sheet1!$B$17:$W$17</c:f>
              <c:numCache>
                <c:formatCode>General</c:formatCode>
                <c:ptCount val="22"/>
                <c:pt idx="0">
                  <c:v>-6848.42328</c:v>
                </c:pt>
                <c:pt idx="1">
                  <c:v>-1896.92925</c:v>
                </c:pt>
                <c:pt idx="2">
                  <c:v>9998.06835</c:v>
                </c:pt>
                <c:pt idx="3">
                  <c:v>17555.23202</c:v>
                </c:pt>
                <c:pt idx="4">
                  <c:v>-203.317249999999</c:v>
                </c:pt>
                <c:pt idx="5">
                  <c:v>31307.3582</c:v>
                </c:pt>
                <c:pt idx="6">
                  <c:v>2899.93587</c:v>
                </c:pt>
                <c:pt idx="7">
                  <c:v>-1927.78446</c:v>
                </c:pt>
                <c:pt idx="8">
                  <c:v>718.48042</c:v>
                </c:pt>
                <c:pt idx="9">
                  <c:v>-1485.35973</c:v>
                </c:pt>
                <c:pt idx="10">
                  <c:v>-2920.13576</c:v>
                </c:pt>
                <c:pt idx="11">
                  <c:v>35552.05763</c:v>
                </c:pt>
                <c:pt idx="12">
                  <c:v>14908.01257</c:v>
                </c:pt>
                <c:pt idx="13">
                  <c:v>-10218.54455</c:v>
                </c:pt>
                <c:pt idx="14">
                  <c:v>-2537.25512</c:v>
                </c:pt>
                <c:pt idx="15">
                  <c:v>14232.83224</c:v>
                </c:pt>
                <c:pt idx="16">
                  <c:v>20719.79677</c:v>
                </c:pt>
                <c:pt idx="17">
                  <c:v>4997</c:v>
                </c:pt>
                <c:pt idx="18">
                  <c:v>-5625.8477</c:v>
                </c:pt>
                <c:pt idx="19">
                  <c:v>3661.63982</c:v>
                </c:pt>
                <c:pt idx="20">
                  <c:v>-37101.63561</c:v>
                </c:pt>
                <c:pt idx="21">
                  <c:v>1874.15252</c:v>
                </c:pt>
              </c:numCache>
            </c:numRef>
          </c:val>
        </c:ser>
        <c:gapWidth val="80"/>
        <c:shape val="box"/>
        <c:axId val="87055115"/>
        <c:axId val="84253753"/>
      </c:bar3DChart>
      <c:catAx>
        <c:axId val="87055115"/>
        <c:scaling>
          <c:orientation val="minMax"/>
        </c:scaling>
        <c:delete val="0"/>
        <c:axPos val="b"/>
        <c:numFmt formatCode="General" sourceLinked="1"/>
        <c:majorTickMark val="out"/>
        <c:minorTickMark val="none"/>
        <c:tickLblPos val="low"/>
        <c:spPr>
          <a:ln w="0">
            <a:solidFill>
              <a:srgbClr val="000000"/>
            </a:solidFill>
          </a:ln>
        </c:spPr>
        <c:txPr>
          <a:bodyPr rot="-5400000"/>
          <a:lstStyle/>
          <a:p>
            <a:pPr>
              <a:defRPr b="0" sz="800" strike="noStrike" u="none">
                <a:solidFill>
                  <a:srgbClr val="000000"/>
                </a:solidFill>
                <a:uFillTx/>
                <a:latin typeface="Arial"/>
              </a:defRPr>
            </a:pPr>
          </a:p>
        </c:txPr>
        <c:crossAx val="84253753"/>
        <c:crossesAt val="0"/>
        <c:auto val="1"/>
        <c:lblAlgn val="ctr"/>
        <c:lblOffset val="100"/>
        <c:noMultiLvlLbl val="0"/>
      </c:catAx>
      <c:valAx>
        <c:axId val="84253753"/>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87055115"/>
        <c:crossesAt val="1"/>
        <c:crossBetween val="midCat"/>
      </c:valAx>
    </c:plotArea>
    <c:legend>
      <c:legendPos val="r"/>
      <c:layout>
        <c:manualLayout>
          <c:xMode val="edge"/>
          <c:yMode val="edge"/>
          <c:x val="0.668259055451412"/>
          <c:y val="0.294594033363328"/>
        </c:manualLayout>
      </c:layout>
      <c:overlay val="0"/>
      <c:spPr>
        <a:solidFill>
          <a:srgbClr val="ffffff"/>
        </a:solidFill>
        <a:ln w="0">
          <a:solidFill>
            <a:srgbClr val="000000"/>
          </a:solidFill>
        </a:ln>
      </c:spPr>
      <c:txPr>
        <a:bodyPr/>
        <a:lstStyle/>
        <a:p>
          <a:pPr>
            <a:defRPr b="0" sz="800" strike="noStrike" u="none">
              <a:solidFill>
                <a:srgbClr val="000000"/>
              </a:solidFill>
              <a:uFillTx/>
              <a:latin typeface="Arial"/>
            </a:defRPr>
          </a:pPr>
        </a:p>
      </c:txPr>
    </c:legend>
    <c:plotVisOnly val="1"/>
    <c:dispBlanksAs val="gap"/>
  </c:chart>
  <c:spPr>
    <a:noFill/>
    <a:ln w="25200">
      <a:solidFill>
        <a:srgbClr val="000080"/>
      </a:solidFill>
      <a:round/>
    </a:ln>
  </c:spPr>
</c:chartSpace>
</file>

<file path=xl/charts/chart5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For 05/18 - 05/25</a:t>
            </a:r>
          </a:p>
          <a:p>
            <a:pPr>
              <a:defRPr b="0" sz="1300" strike="noStrike" u="none">
                <a:uFillTx/>
                <a:latin typeface="Arial"/>
              </a:defRPr>
            </a:pPr>
          </a:p>
        </c:rich>
      </c:tx>
      <c:overlay val="0"/>
      <c:spPr>
        <a:noFill/>
        <a:ln w="0">
          <a:noFill/>
        </a:ln>
      </c:spPr>
    </c:title>
    <c:autoTitleDeleted val="0"/>
    <c:plotArea>
      <c:layout>
        <c:manualLayout>
          <c:layoutTarget val="inner"/>
          <c:xMode val="edge"/>
          <c:yMode val="edge"/>
          <c:x val="0.0799318923520787"/>
          <c:y val="0.194950632827513"/>
          <c:w val="0.851960459726624"/>
          <c:h val="0.633887747664171"/>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Data'!$A$32:$A$39</c:f>
              <c:strCache>
                <c:ptCount val="8"/>
                <c:pt idx="0">
                  <c:v>Deal Capture</c:v>
                </c:pt>
                <c:pt idx="1">
                  <c:v>Deal Valuation</c:v>
                </c:pt>
                <c:pt idx="2">
                  <c:v>Breakdown in Officializing Process- Human</c:v>
                </c:pt>
                <c:pt idx="3">
                  <c:v>Breakdown in Officializing Process- IT</c:v>
                </c:pt>
                <c:pt idx="4">
                  <c:v>Curve Issues</c:v>
                </c:pt>
                <c:pt idx="5">
                  <c:v>Uncontrollable-System Needs to Change</c:v>
                </c:pt>
                <c:pt idx="6">
                  <c:v>Miscellaneous</c:v>
                </c:pt>
                <c:pt idx="7">
                  <c:v>Not identified</c:v>
                </c:pt>
              </c:strCache>
            </c:strRef>
          </c:cat>
          <c:val>
            <c:numRef>
              <c:f>'Graphing Data'!$B$32:$B$39</c:f>
              <c:numCache>
                <c:formatCode>General</c:formatCode>
                <c:ptCount val="8"/>
                <c:pt idx="2">
                  <c:v>2</c:v>
                </c:pt>
                <c:pt idx="3">
                  <c:v>7</c:v>
                </c:pt>
                <c:pt idx="4">
                  <c:v>1</c:v>
                </c:pt>
                <c:pt idx="6">
                  <c:v>1</c:v>
                </c:pt>
              </c:numCache>
            </c:numRef>
          </c:val>
        </c:ser>
        <c:firstSliceAng val="0"/>
      </c:pieChart>
      <c:spPr>
        <a:noFill/>
        <a:ln w="12600">
          <a:noFill/>
        </a:ln>
      </c:spPr>
    </c:plotArea>
    <c:legend>
      <c:legendPos val="r"/>
      <c:layout>
        <c:manualLayout>
          <c:xMode val="edge"/>
          <c:yMode val="edge"/>
          <c:x val="0.0645603745920636"/>
          <c:y val="0.884832019084222"/>
          <c:w val="1.00113512746536"/>
          <c:h val="0.100523490822344"/>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5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For 05/18 - 05/24</a:t>
            </a:r>
          </a:p>
        </c:rich>
      </c:tx>
      <c:overlay val="0"/>
      <c:spPr>
        <a:noFill/>
        <a:ln w="0">
          <a:noFill/>
        </a:ln>
      </c:spPr>
    </c:title>
    <c:autoTitleDeleted val="0"/>
    <c:plotArea>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Data'!$D$32:$D$39</c:f>
              <c:strCache>
                <c:ptCount val="8"/>
                <c:pt idx="0">
                  <c:v>EIM</c:v>
                </c:pt>
                <c:pt idx="1">
                  <c:v>EGM</c:v>
                </c:pt>
                <c:pt idx="2">
                  <c:v>EEL</c:v>
                </c:pt>
                <c:pt idx="3">
                  <c:v>EA-CAN</c:v>
                </c:pt>
                <c:pt idx="4">
                  <c:v>EA - GAS</c:v>
                </c:pt>
                <c:pt idx="5">
                  <c:v>EA - POWER</c:v>
                </c:pt>
                <c:pt idx="6">
                  <c:v>EES</c:v>
                </c:pt>
                <c:pt idx="7">
                  <c:v>EBS</c:v>
                </c:pt>
              </c:strCache>
            </c:strRef>
          </c:cat>
          <c:val>
            <c:numRef>
              <c:f>'Graphing Data'!$E$32:$E$39</c:f>
              <c:numCache>
                <c:formatCode>General</c:formatCode>
                <c:ptCount val="8"/>
                <c:pt idx="1">
                  <c:v>1</c:v>
                </c:pt>
                <c:pt idx="2">
                  <c:v>8</c:v>
                </c:pt>
                <c:pt idx="5">
                  <c:v>2</c:v>
                </c:pt>
              </c:numCache>
            </c:numRef>
          </c:val>
        </c:ser>
        <c:firstSliceAng val="0"/>
      </c:pieChart>
      <c:spPr>
        <a:noFill/>
        <a:ln w="12600">
          <a:noFill/>
        </a:ln>
      </c:spPr>
    </c:plotArea>
    <c:legend>
      <c:legendPos val="b"/>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5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400" strike="noStrike" u="none">
                <a:solidFill>
                  <a:srgbClr val="000000"/>
                </a:solidFill>
                <a:uFillTx/>
                <a:latin typeface="Arial"/>
              </a:rPr>
              <a:t>Summary For 05/10 - 05/17</a:t>
            </a:r>
          </a:p>
        </c:rich>
      </c:tx>
      <c:layout>
        <c:manualLayout>
          <c:xMode val="edge"/>
          <c:yMode val="edge"/>
          <c:x val="0.370855602327011"/>
          <c:y val="0.0409515605327679"/>
        </c:manualLayout>
      </c:layout>
      <c:overlay val="0"/>
      <c:spPr>
        <a:noFill/>
        <a:ln w="0">
          <a:noFill/>
        </a:ln>
      </c:spPr>
    </c:title>
    <c:autoTitleDeleted val="0"/>
    <c:plotArea>
      <c:layout>
        <c:manualLayout>
          <c:layoutTarget val="inner"/>
          <c:xMode val="edge"/>
          <c:yMode val="edge"/>
          <c:x val="0.0791751407085087"/>
          <c:y val="0.166191769929097"/>
          <c:w val="0.852717211370193"/>
          <c:h val="0.659996024120337"/>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Data'!$A$2:$A$9</c:f>
              <c:strCache>
                <c:ptCount val="8"/>
                <c:pt idx="0">
                  <c:v>Deal Capture</c:v>
                </c:pt>
                <c:pt idx="1">
                  <c:v>Deal Valuation</c:v>
                </c:pt>
                <c:pt idx="2">
                  <c:v>Breakdown in Officializing Process- Human</c:v>
                </c:pt>
                <c:pt idx="3">
                  <c:v>Breakdown in Officializing Process- IT</c:v>
                </c:pt>
                <c:pt idx="4">
                  <c:v>Curve Issues</c:v>
                </c:pt>
                <c:pt idx="5">
                  <c:v>Uncontrollable-System Needs to Change</c:v>
                </c:pt>
                <c:pt idx="6">
                  <c:v>Miscellaneous</c:v>
                </c:pt>
                <c:pt idx="7">
                  <c:v>Not identified</c:v>
                </c:pt>
              </c:strCache>
            </c:strRef>
          </c:cat>
          <c:val>
            <c:numRef>
              <c:f>'Graphing Data'!$B$2:$B$9</c:f>
              <c:numCache>
                <c:formatCode>General</c:formatCode>
                <c:ptCount val="8"/>
                <c:pt idx="2">
                  <c:v>7</c:v>
                </c:pt>
                <c:pt idx="3">
                  <c:v>5</c:v>
                </c:pt>
                <c:pt idx="5">
                  <c:v>1</c:v>
                </c:pt>
              </c:numCache>
            </c:numRef>
          </c:val>
        </c:ser>
        <c:firstSliceAng val="0"/>
      </c:pieChart>
      <c:spPr>
        <a:noFill/>
        <a:ln w="12600">
          <a:noFill/>
        </a:ln>
      </c:spPr>
    </c:plotArea>
    <c:legend>
      <c:legendPos val="r"/>
      <c:layout>
        <c:manualLayout>
          <c:xMode val="edge"/>
          <c:yMode val="edge"/>
          <c:x val="0.00766211039114601"/>
          <c:y val="0.872241733483533"/>
          <c:w val="1.12628293052074"/>
          <c:h val="0.114571598966271"/>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5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400" strike="noStrike" u="none">
                <a:solidFill>
                  <a:srgbClr val="000000"/>
                </a:solidFill>
                <a:uFillTx/>
                <a:latin typeface="Arial"/>
              </a:rPr>
              <a:t>Summary For 05/10 - 05/17 By Group</a:t>
            </a:r>
          </a:p>
          <a:p>
            <a:pPr>
              <a:defRPr b="0" sz="1300" strike="noStrike" u="none">
                <a:uFillTx/>
                <a:latin typeface="Arial"/>
              </a:defRPr>
            </a:pPr>
          </a:p>
        </c:rich>
      </c:tx>
      <c:overlay val="0"/>
      <c:spPr>
        <a:noFill/>
        <a:ln w="0">
          <a:noFill/>
        </a:ln>
      </c:spPr>
    </c:title>
    <c:autoTitleDeleted val="0"/>
    <c:plotArea>
      <c:layout>
        <c:manualLayout>
          <c:layoutTarget val="inner"/>
          <c:xMode val="edge"/>
          <c:yMode val="edge"/>
          <c:x val="0.0791751407085087"/>
          <c:y val="0.207739712411371"/>
          <c:w val="0.852717211370193"/>
          <c:h val="0.682724802862633"/>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Data'!$A$12:$A$19</c:f>
              <c:strCache>
                <c:ptCount val="8"/>
                <c:pt idx="0">
                  <c:v>EIM</c:v>
                </c:pt>
                <c:pt idx="1">
                  <c:v>EGM</c:v>
                </c:pt>
                <c:pt idx="2">
                  <c:v>EEL</c:v>
                </c:pt>
                <c:pt idx="3">
                  <c:v>EA-CAN</c:v>
                </c:pt>
                <c:pt idx="4">
                  <c:v>EA - GAS</c:v>
                </c:pt>
                <c:pt idx="5">
                  <c:v>EA - POWER</c:v>
                </c:pt>
                <c:pt idx="6">
                  <c:v>EES</c:v>
                </c:pt>
                <c:pt idx="7">
                  <c:v>EBS</c:v>
                </c:pt>
              </c:strCache>
            </c:strRef>
          </c:cat>
          <c:val>
            <c:numRef>
              <c:f>'Graphing Data'!$B$12:$B$19</c:f>
              <c:numCache>
                <c:formatCode>General</c:formatCode>
                <c:ptCount val="8"/>
                <c:pt idx="0">
                  <c:v>1</c:v>
                </c:pt>
                <c:pt idx="1">
                  <c:v>3</c:v>
                </c:pt>
                <c:pt idx="2">
                  <c:v>5</c:v>
                </c:pt>
                <c:pt idx="3">
                  <c:v>1</c:v>
                </c:pt>
                <c:pt idx="4">
                  <c:v>1</c:v>
                </c:pt>
                <c:pt idx="5">
                  <c:v>2</c:v>
                </c:pt>
              </c:numCache>
            </c:numRef>
          </c:val>
        </c:ser>
        <c:firstSliceAng val="0"/>
      </c:pieChart>
      <c:spPr>
        <a:noFill/>
        <a:ln w="12600">
          <a:noFill/>
        </a:ln>
      </c:spPr>
    </c:plotArea>
    <c:legend>
      <c:legendPos val="r"/>
      <c:layout>
        <c:manualLayout>
          <c:xMode val="edge"/>
          <c:yMode val="edge"/>
          <c:x val="0.160005675637327"/>
          <c:y val="0.939897952421973"/>
          <c:w val="0.787541976067729"/>
          <c:h val="0.0397587966337552"/>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60 Days DPR Completion Times</a:t>
            </a:r>
          </a:p>
        </c:rich>
      </c:tx>
      <c:layout>
        <c:manualLayout>
          <c:xMode val="edge"/>
          <c:yMode val="edge"/>
          <c:x val="0.326597520267048"/>
          <c:y val="0.0437076111529766"/>
        </c:manualLayout>
      </c:layout>
      <c:overlay val="0"/>
      <c:spPr>
        <a:noFill/>
        <a:ln w="0">
          <a:noFill/>
        </a:ln>
      </c:spPr>
    </c:title>
    <c:autoTitleDeleted val="0"/>
    <c:plotArea>
      <c:layout>
        <c:manualLayout>
          <c:xMode val="edge"/>
          <c:yMode val="edge"/>
          <c:x val="0.0850023843586075"/>
          <c:y val="0.150392937883518"/>
          <c:w val="0.776049117787315"/>
          <c:h val="0.73086446334374"/>
        </c:manualLayout>
      </c:layout>
      <c:lineChart>
        <c:grouping val="standard"/>
        <c:varyColors val="0"/>
        <c:ser>
          <c:idx val="0"/>
          <c:order val="0"/>
          <c:tx>
            <c:strRef>
              <c:f>[3]Chart!$AB$1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[3]Chart!$AA$2:$AA$355</c:f>
              <c:strCach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5">
                  <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pt idx="64">
                  <c:v>37099</c:v>
                </c:pt>
                <c:pt idx="65">
                  <c:v>37102</c:v>
                </c:pt>
                <c:pt idx="66">
                  <c:v>37103</c:v>
                </c:pt>
                <c:pt idx="67">
                  <c:v/>
                </c:pt>
                <c:pt idx="68">
                  <c:v>37104</c:v>
                </c:pt>
                <c:pt idx="69">
                  <c:v>37105</c:v>
                </c:pt>
                <c:pt idx="70">
                  <c:v>37106</c:v>
                </c:pt>
                <c:pt idx="71">
                  <c:v>37109</c:v>
                </c:pt>
                <c:pt idx="72">
                  <c:v>37110</c:v>
                </c:pt>
                <c:pt idx="73">
                  <c:v>37111</c:v>
                </c:pt>
                <c:pt idx="74">
                  <c:v/>
                </c:pt>
                <c:pt idx="75">
                  <c:v/>
                </c:pt>
                <c:pt idx="76">
                  <c:v/>
                </c:pt>
                <c:pt idx="77">
                  <c:v/>
                </c:pt>
                <c:pt idx="78">
                  <c:v/>
                </c:pt>
                <c:pt idx="79">
                  <c:v/>
                </c:pt>
                <c:pt idx="80">
                  <c:v/>
                </c:pt>
                <c:pt idx="81">
                  <c:v/>
                </c:pt>
                <c:pt idx="82">
                  <c:v/>
                </c:pt>
                <c:pt idx="83">
                  <c:v/>
                </c:pt>
                <c:pt idx="84">
                  <c:v/>
                </c:pt>
                <c:pt idx="85">
                  <c:v/>
                </c:pt>
                <c:pt idx="86">
                  <c:v/>
                </c:pt>
                <c:pt idx="87">
                  <c:v/>
                </c:pt>
                <c:pt idx="88">
                  <c:v/>
                </c:pt>
                <c:pt idx="89">
                  <c:v/>
                </c:pt>
                <c:pt idx="90">
                  <c:v/>
                </c:pt>
                <c:pt idx="91">
                  <c:v/>
                </c:pt>
                <c:pt idx="92">
                  <c:v/>
                </c:pt>
                <c:pt idx="93">
                  <c:v/>
                </c:pt>
                <c:pt idx="94">
                  <c:v/>
                </c:pt>
                <c:pt idx="95">
                  <c:v/>
                </c:pt>
                <c:pt idx="96">
                  <c:v/>
                </c:pt>
                <c:pt idx="97">
                  <c:v/>
                </c:pt>
                <c:pt idx="98">
                  <c:v/>
                </c:pt>
                <c:pt idx="99">
                  <c:v/>
                </c:pt>
                <c:pt idx="100">
                  <c:v/>
                </c:pt>
                <c:pt idx="101">
                  <c:v/>
                </c:pt>
                <c:pt idx="102">
                  <c:v/>
                </c:pt>
                <c:pt idx="103">
                  <c:v/>
                </c:pt>
                <c:pt idx="104">
                  <c:v/>
                </c:pt>
                <c:pt idx="105">
                  <c:v/>
                </c:pt>
                <c:pt idx="106">
                  <c:v/>
                </c:pt>
                <c:pt idx="107">
                  <c:v/>
                </c:pt>
                <c:pt idx="108">
                  <c:v/>
                </c:pt>
                <c:pt idx="109">
                  <c:v/>
                </c:pt>
                <c:pt idx="110">
                  <c:v/>
                </c:pt>
                <c:pt idx="111">
                  <c:v/>
                </c:pt>
                <c:pt idx="112">
                  <c:v/>
                </c:pt>
                <c:pt idx="113">
                  <c:v/>
                </c:pt>
                <c:pt idx="114">
                  <c:v/>
                </c:pt>
                <c:pt idx="115">
                  <c:v/>
                </c:pt>
                <c:pt idx="116">
                  <c:v/>
                </c:pt>
                <c:pt idx="117">
                  <c:v/>
                </c:pt>
                <c:pt idx="118">
                  <c:v/>
                </c:pt>
                <c:pt idx="119">
                  <c:v/>
                </c:pt>
                <c:pt idx="120">
                  <c:v/>
                </c:pt>
                <c:pt idx="121">
                  <c:v/>
                </c:pt>
                <c:pt idx="122">
                  <c:v/>
                </c:pt>
                <c:pt idx="123">
                  <c:v/>
                </c:pt>
                <c:pt idx="124">
                  <c:v/>
                </c:pt>
                <c:pt idx="125">
                  <c:v/>
                </c:pt>
                <c:pt idx="126">
                  <c:v/>
                </c:pt>
                <c:pt idx="127">
                  <c:v/>
                </c:pt>
                <c:pt idx="128">
                  <c:v/>
                </c:pt>
                <c:pt idx="129">
                  <c:v/>
                </c:pt>
                <c:pt idx="130">
                  <c:v/>
                </c:pt>
                <c:pt idx="131">
                  <c:v/>
                </c:pt>
                <c:pt idx="132">
                  <c:v/>
                </c:pt>
                <c:pt idx="133">
                  <c:v/>
                </c:pt>
                <c:pt idx="134">
                  <c:v/>
                </c:pt>
                <c:pt idx="135">
                  <c:v/>
                </c:pt>
                <c:pt idx="136">
                  <c:v/>
                </c:pt>
                <c:pt idx="137">
                  <c:v/>
                </c:pt>
                <c:pt idx="138">
                  <c:v/>
                </c:pt>
                <c:pt idx="139">
                  <c:v/>
                </c:pt>
                <c:pt idx="140">
                  <c:v/>
                </c:pt>
                <c:pt idx="141">
                  <c:v/>
                </c:pt>
                <c:pt idx="142">
                  <c:v/>
                </c:pt>
                <c:pt idx="143">
                  <c:v/>
                </c:pt>
                <c:pt idx="144">
                  <c:v/>
                </c:pt>
                <c:pt idx="145">
                  <c:v/>
                </c:pt>
                <c:pt idx="146">
                  <c:v/>
                </c:pt>
                <c:pt idx="147">
                  <c:v/>
                </c:pt>
                <c:pt idx="148">
                  <c:v/>
                </c:pt>
                <c:pt idx="149">
                  <c:v/>
                </c:pt>
                <c:pt idx="150">
                  <c:v/>
                </c:pt>
                <c:pt idx="151">
                  <c:v/>
                </c:pt>
                <c:pt idx="152">
                  <c:v/>
                </c:pt>
                <c:pt idx="153">
                  <c:v/>
                </c:pt>
                <c:pt idx="154">
                  <c:v/>
                </c:pt>
                <c:pt idx="155">
                  <c:v/>
                </c:pt>
                <c:pt idx="156">
                  <c:v/>
                </c:pt>
                <c:pt idx="157">
                  <c:v/>
                </c:pt>
                <c:pt idx="158">
                  <c:v/>
                </c:pt>
                <c:pt idx="159">
                  <c:v/>
                </c:pt>
                <c:pt idx="160">
                  <c:v/>
                </c:pt>
                <c:pt idx="161">
                  <c:v/>
                </c:pt>
                <c:pt idx="162">
                  <c:v/>
                </c:pt>
                <c:pt idx="163">
                  <c:v/>
                </c:pt>
                <c:pt idx="164">
                  <c:v/>
                </c:pt>
                <c:pt idx="165">
                  <c:v/>
                </c:pt>
                <c:pt idx="166">
                  <c:v/>
                </c:pt>
                <c:pt idx="167">
                  <c:v/>
                </c:pt>
                <c:pt idx="168">
                  <c:v/>
                </c:pt>
                <c:pt idx="169">
                  <c:v/>
                </c:pt>
                <c:pt idx="170">
                  <c:v/>
                </c:pt>
                <c:pt idx="171">
                  <c:v/>
                </c:pt>
                <c:pt idx="172">
                  <c:v/>
                </c:pt>
                <c:pt idx="173">
                  <c:v/>
                </c:pt>
                <c:pt idx="174">
                  <c:v/>
                </c:pt>
                <c:pt idx="175">
                  <c:v/>
                </c:pt>
                <c:pt idx="176">
                  <c:v/>
                </c:pt>
                <c:pt idx="177">
                  <c:v/>
                </c:pt>
                <c:pt idx="178">
                  <c:v/>
                </c:pt>
                <c:pt idx="179">
                  <c:v/>
                </c:pt>
                <c:pt idx="180">
                  <c:v/>
                </c:pt>
                <c:pt idx="181">
                  <c:v/>
                </c:pt>
                <c:pt idx="182">
                  <c:v/>
                </c:pt>
                <c:pt idx="183">
                  <c:v/>
                </c:pt>
                <c:pt idx="184">
                  <c:v/>
                </c:pt>
                <c:pt idx="185">
                  <c:v/>
                </c:pt>
                <c:pt idx="186">
                  <c:v/>
                </c:pt>
                <c:pt idx="187">
                  <c:v/>
                </c:pt>
                <c:pt idx="188">
                  <c:v/>
                </c:pt>
                <c:pt idx="189">
                  <c:v/>
                </c:pt>
                <c:pt idx="190">
                  <c:v/>
                </c:pt>
                <c:pt idx="191">
                  <c:v/>
                </c:pt>
                <c:pt idx="192">
                  <c:v/>
                </c:pt>
                <c:pt idx="193">
                  <c:v/>
                </c:pt>
                <c:pt idx="194">
                  <c:v/>
                </c:pt>
                <c:pt idx="195">
                  <c:v/>
                </c:pt>
                <c:pt idx="196">
                  <c:v/>
                </c:pt>
                <c:pt idx="197">
                  <c:v/>
                </c:pt>
                <c:pt idx="198">
                  <c:v/>
                </c:pt>
                <c:pt idx="199">
                  <c:v/>
                </c:pt>
                <c:pt idx="200">
                  <c:v/>
                </c:pt>
                <c:pt idx="201">
                  <c:v/>
                </c:pt>
                <c:pt idx="202">
                  <c:v/>
                </c:pt>
                <c:pt idx="203">
                  <c:v/>
                </c:pt>
                <c:pt idx="204">
                  <c:v/>
                </c:pt>
                <c:pt idx="205">
                  <c:v/>
                </c:pt>
                <c:pt idx="206">
                  <c:v/>
                </c:pt>
                <c:pt idx="207">
                  <c:v/>
                </c:pt>
                <c:pt idx="208">
                  <c:v/>
                </c:pt>
                <c:pt idx="209">
                  <c:v/>
                </c:pt>
                <c:pt idx="210">
                  <c:v/>
                </c:pt>
                <c:pt idx="211">
                  <c:v/>
                </c:pt>
                <c:pt idx="212">
                  <c:v/>
                </c:pt>
                <c:pt idx="213">
                  <c:v/>
                </c:pt>
                <c:pt idx="214">
                  <c:v/>
                </c:pt>
                <c:pt idx="215">
                  <c:v/>
                </c:pt>
                <c:pt idx="216">
                  <c:v/>
                </c:pt>
                <c:pt idx="217">
                  <c:v/>
                </c:pt>
                <c:pt idx="218">
                  <c:v/>
                </c:pt>
                <c:pt idx="219">
                  <c:v/>
                </c:pt>
                <c:pt idx="220">
                  <c:v/>
                </c:pt>
                <c:pt idx="221">
                  <c:v/>
                </c:pt>
                <c:pt idx="222">
                  <c:v/>
                </c:pt>
                <c:pt idx="223">
                  <c:v/>
                </c:pt>
                <c:pt idx="224">
                  <c:v/>
                </c:pt>
                <c:pt idx="225">
                  <c:v/>
                </c:pt>
                <c:pt idx="226">
                  <c:v/>
                </c:pt>
                <c:pt idx="227">
                  <c:v/>
                </c:pt>
                <c:pt idx="228">
                  <c:v/>
                </c:pt>
                <c:pt idx="229">
                  <c:v/>
                </c:pt>
                <c:pt idx="230">
                  <c:v/>
                </c:pt>
                <c:pt idx="231">
                  <c:v/>
                </c:pt>
                <c:pt idx="232">
                  <c:v/>
                </c:pt>
                <c:pt idx="233">
                  <c:v/>
                </c:pt>
                <c:pt idx="234">
                  <c:v/>
                </c:pt>
                <c:pt idx="235">
                  <c:v/>
                </c:pt>
                <c:pt idx="236">
                  <c:v/>
                </c:pt>
                <c:pt idx="237">
                  <c:v/>
                </c:pt>
                <c:pt idx="238">
                  <c:v/>
                </c:pt>
                <c:pt idx="239">
                  <c:v/>
                </c:pt>
                <c:pt idx="240">
                  <c:v/>
                </c:pt>
                <c:pt idx="241">
                  <c:v/>
                </c:pt>
                <c:pt idx="242">
                  <c:v/>
                </c:pt>
                <c:pt idx="243">
                  <c:v/>
                </c:pt>
                <c:pt idx="244">
                  <c:v/>
                </c:pt>
                <c:pt idx="245">
                  <c:v/>
                </c:pt>
                <c:pt idx="246">
                  <c:v/>
                </c:pt>
                <c:pt idx="247">
                  <c:v/>
                </c:pt>
                <c:pt idx="248">
                  <c:v/>
                </c:pt>
                <c:pt idx="249">
                  <c:v/>
                </c:pt>
                <c:pt idx="250">
                  <c:v/>
                </c:pt>
                <c:pt idx="251">
                  <c:v/>
                </c:pt>
                <c:pt idx="252">
                  <c:v/>
                </c:pt>
                <c:pt idx="253">
                  <c:v/>
                </c:pt>
                <c:pt idx="254">
                  <c:v/>
                </c:pt>
                <c:pt idx="255">
                  <c:v/>
                </c:pt>
                <c:pt idx="256">
                  <c:v/>
                </c:pt>
                <c:pt idx="257">
                  <c:v/>
                </c:pt>
                <c:pt idx="258">
                  <c:v/>
                </c:pt>
                <c:pt idx="259">
                  <c:v/>
                </c:pt>
                <c:pt idx="260">
                  <c:v/>
                </c:pt>
                <c:pt idx="261">
                  <c:v/>
                </c:pt>
                <c:pt idx="262">
                  <c:v/>
                </c:pt>
                <c:pt idx="263">
                  <c:v/>
                </c:pt>
                <c:pt idx="264">
                  <c:v/>
                </c:pt>
                <c:pt idx="265">
                  <c:v/>
                </c:pt>
                <c:pt idx="266">
                  <c:v/>
                </c:pt>
                <c:pt idx="267">
                  <c:v/>
                </c:pt>
                <c:pt idx="268">
                  <c:v/>
                </c:pt>
                <c:pt idx="269">
                  <c:v/>
                </c:pt>
                <c:pt idx="270">
                  <c:v/>
                </c:pt>
                <c:pt idx="271">
                  <c:v/>
                </c:pt>
                <c:pt idx="272">
                  <c:v/>
                </c:pt>
                <c:pt idx="273">
                  <c:v/>
                </c:pt>
                <c:pt idx="274">
                  <c:v/>
                </c:pt>
                <c:pt idx="275">
                  <c:v/>
                </c:pt>
                <c:pt idx="276">
                  <c:v/>
                </c:pt>
                <c:pt idx="277">
                  <c:v/>
                </c:pt>
                <c:pt idx="278">
                  <c:v/>
                </c:pt>
                <c:pt idx="279">
                  <c:v/>
                </c:pt>
                <c:pt idx="280">
                  <c:v/>
                </c:pt>
                <c:pt idx="281">
                  <c:v/>
                </c:pt>
                <c:pt idx="282">
                  <c:v/>
                </c:pt>
                <c:pt idx="283">
                  <c:v/>
                </c:pt>
                <c:pt idx="284">
                  <c:v/>
                </c:pt>
                <c:pt idx="285">
                  <c:v/>
                </c:pt>
                <c:pt idx="286">
                  <c:v/>
                </c:pt>
                <c:pt idx="287">
                  <c:v/>
                </c:pt>
                <c:pt idx="288">
                  <c:v/>
                </c:pt>
                <c:pt idx="289">
                  <c:v/>
                </c:pt>
                <c:pt idx="290">
                  <c:v/>
                </c:pt>
                <c:pt idx="291">
                  <c:v/>
                </c:pt>
                <c:pt idx="292">
                  <c:v/>
                </c:pt>
                <c:pt idx="293">
                  <c:v/>
                </c:pt>
                <c:pt idx="294">
                  <c:v/>
                </c:pt>
                <c:pt idx="295">
                  <c:v/>
                </c:pt>
                <c:pt idx="296">
                  <c:v/>
                </c:pt>
                <c:pt idx="297">
                  <c:v/>
                </c:pt>
                <c:pt idx="298">
                  <c:v/>
                </c:pt>
                <c:pt idx="299">
                  <c:v/>
                </c:pt>
                <c:pt idx="300">
                  <c:v/>
                </c:pt>
                <c:pt idx="301">
                  <c:v/>
                </c:pt>
                <c:pt idx="302">
                  <c:v/>
                </c:pt>
                <c:pt idx="303">
                  <c:v/>
                </c:pt>
                <c:pt idx="304">
                  <c:v/>
                </c:pt>
                <c:pt idx="305">
                  <c:v/>
                </c:pt>
                <c:pt idx="306">
                  <c:v/>
                </c:pt>
                <c:pt idx="307">
                  <c:v/>
                </c:pt>
                <c:pt idx="308">
                  <c:v/>
                </c:pt>
                <c:pt idx="309">
                  <c:v/>
                </c:pt>
                <c:pt idx="310">
                  <c:v/>
                </c:pt>
                <c:pt idx="311">
                  <c:v/>
                </c:pt>
                <c:pt idx="312">
                  <c:v/>
                </c:pt>
                <c:pt idx="313">
                  <c:v/>
                </c:pt>
                <c:pt idx="314">
                  <c:v/>
                </c:pt>
                <c:pt idx="315">
                  <c:v/>
                </c:pt>
                <c:pt idx="316">
                  <c:v/>
                </c:pt>
                <c:pt idx="317">
                  <c:v/>
                </c:pt>
                <c:pt idx="318">
                  <c:v/>
                </c:pt>
                <c:pt idx="319">
                  <c:v/>
                </c:pt>
                <c:pt idx="320">
                  <c:v/>
                </c:pt>
                <c:pt idx="321">
                  <c:v/>
                </c:pt>
                <c:pt idx="322">
                  <c:v/>
                </c:pt>
                <c:pt idx="323">
                  <c:v/>
                </c:pt>
                <c:pt idx="324">
                  <c:v/>
                </c:pt>
                <c:pt idx="325">
                  <c:v/>
                </c:pt>
                <c:pt idx="326">
                  <c:v/>
                </c:pt>
                <c:pt idx="327">
                  <c:v/>
                </c:pt>
                <c:pt idx="328">
                  <c:v/>
                </c:pt>
                <c:pt idx="329">
                  <c:v/>
                </c:pt>
                <c:pt idx="330">
                  <c:v/>
                </c:pt>
                <c:pt idx="331">
                  <c:v/>
                </c:pt>
                <c:pt idx="332">
                  <c:v/>
                </c:pt>
                <c:pt idx="333">
                  <c:v/>
                </c:pt>
                <c:pt idx="334">
                  <c:v/>
                </c:pt>
                <c:pt idx="335">
                  <c:v/>
                </c:pt>
                <c:pt idx="336">
                  <c:v/>
                </c:pt>
                <c:pt idx="337">
                  <c:v/>
                </c:pt>
                <c:pt idx="338">
                  <c:v/>
                </c:pt>
                <c:pt idx="339">
                  <c:v/>
                </c:pt>
                <c:pt idx="340">
                  <c:v/>
                </c:pt>
                <c:pt idx="341">
                  <c:v/>
                </c:pt>
                <c:pt idx="342">
                  <c:v/>
                </c:pt>
                <c:pt idx="343">
                  <c:v/>
                </c:pt>
                <c:pt idx="344">
                  <c:v/>
                </c:pt>
                <c:pt idx="345">
                  <c:v/>
                </c:pt>
                <c:pt idx="346">
                  <c:v/>
                </c:pt>
                <c:pt idx="347">
                  <c:v/>
                </c:pt>
                <c:pt idx="348">
                  <c:v/>
                </c:pt>
                <c:pt idx="349">
                  <c:v/>
                </c:pt>
                <c:pt idx="350">
                  <c:v/>
                </c:pt>
                <c:pt idx="351">
                  <c:v/>
                </c:pt>
                <c:pt idx="352">
                  <c:v/>
                </c:pt>
                <c:pt idx="353">
                  <c:v/>
                </c:pt>
              </c:strCache>
            </c:strRef>
          </c:cat>
          <c:val>
            <c:numRef>
              <c:f>[3]Chart!$AB$2:$AB$355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pt idx="46">
                  <c:v>0.319444444444445</c:v>
                </c:pt>
                <c:pt idx="47">
                  <c:v>0.319444444444444</c:v>
                </c:pt>
                <c:pt idx="48">
                  <c:v>0.319444444444444</c:v>
                </c:pt>
                <c:pt idx="49">
                  <c:v>0.317361111111111</c:v>
                </c:pt>
                <c:pt idx="50">
                  <c:v>0.319444444444445</c:v>
                </c:pt>
                <c:pt idx="51">
                  <c:v>0.319444444444445</c:v>
                </c:pt>
                <c:pt idx="52">
                  <c:v>0.319444444444444</c:v>
                </c:pt>
                <c:pt idx="53">
                  <c:v>0.317361111111111</c:v>
                </c:pt>
                <c:pt idx="54">
                  <c:v>0.320138888888889</c:v>
                </c:pt>
                <c:pt idx="55">
                  <c:v>0.321527777777778</c:v>
                </c:pt>
                <c:pt idx="56">
                  <c:v>0.318055555555556</c:v>
                </c:pt>
                <c:pt idx="57">
                  <c:v>0.320138888888889</c:v>
                </c:pt>
                <c:pt idx="58">
                  <c:v>0.320138888888889</c:v>
                </c:pt>
                <c:pt idx="59">
                  <c:v>0.315277777777778</c:v>
                </c:pt>
                <c:pt idx="60">
                  <c:v>0.313888888888889</c:v>
                </c:pt>
                <c:pt idx="61">
                  <c:v>0.318055555555556</c:v>
                </c:pt>
                <c:pt idx="62">
                  <c:v>0.316666666666667</c:v>
                </c:pt>
                <c:pt idx="63">
                  <c:v>0.319444444444445</c:v>
                </c:pt>
                <c:pt idx="64">
                  <c:v>0.319444444444445</c:v>
                </c:pt>
                <c:pt idx="65">
                  <c:v>0.319444444444445</c:v>
                </c:pt>
                <c:pt idx="66">
                  <c:v>0.322916666666667</c:v>
                </c:pt>
                <c:pt idx="68">
                  <c:v>0.31875</c:v>
                </c:pt>
                <c:pt idx="69">
                  <c:v>0.318055555555556</c:v>
                </c:pt>
                <c:pt idx="70">
                  <c:v>0.320138888888889</c:v>
                </c:pt>
                <c:pt idx="71">
                  <c:v>0.319444444444445</c:v>
                </c:pt>
                <c:pt idx="72">
                  <c:v>0.313888888888889</c:v>
                </c:pt>
                <c:pt idx="73">
                  <c:v>0.315277777777778</c:v>
                </c:pt>
              </c:numCache>
            </c:numRef>
          </c:val>
          <c:smooth val="0"/>
        </c:ser>
        <c:ser>
          <c:idx val="1"/>
          <c:order val="1"/>
          <c:tx>
            <c:strRef>
              <c:f>[3]Chart!$AC$1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[3]Chart!$AA$2:$AA$355</c:f>
              <c:strCach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5">
                  <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pt idx="64">
                  <c:v>37099</c:v>
                </c:pt>
                <c:pt idx="65">
                  <c:v>37102</c:v>
                </c:pt>
                <c:pt idx="66">
                  <c:v>37103</c:v>
                </c:pt>
                <c:pt idx="67">
                  <c:v/>
                </c:pt>
                <c:pt idx="68">
                  <c:v>37104</c:v>
                </c:pt>
                <c:pt idx="69">
                  <c:v>37105</c:v>
                </c:pt>
                <c:pt idx="70">
                  <c:v>37106</c:v>
                </c:pt>
                <c:pt idx="71">
                  <c:v>37109</c:v>
                </c:pt>
                <c:pt idx="72">
                  <c:v>37110</c:v>
                </c:pt>
                <c:pt idx="73">
                  <c:v>37111</c:v>
                </c:pt>
                <c:pt idx="74">
                  <c:v/>
                </c:pt>
                <c:pt idx="75">
                  <c:v/>
                </c:pt>
                <c:pt idx="76">
                  <c:v/>
                </c:pt>
                <c:pt idx="77">
                  <c:v/>
                </c:pt>
                <c:pt idx="78">
                  <c:v/>
                </c:pt>
                <c:pt idx="79">
                  <c:v/>
                </c:pt>
                <c:pt idx="80">
                  <c:v/>
                </c:pt>
                <c:pt idx="81">
                  <c:v/>
                </c:pt>
                <c:pt idx="82">
                  <c:v/>
                </c:pt>
                <c:pt idx="83">
                  <c:v/>
                </c:pt>
                <c:pt idx="84">
                  <c:v/>
                </c:pt>
                <c:pt idx="85">
                  <c:v/>
                </c:pt>
                <c:pt idx="86">
                  <c:v/>
                </c:pt>
                <c:pt idx="87">
                  <c:v/>
                </c:pt>
                <c:pt idx="88">
                  <c:v/>
                </c:pt>
                <c:pt idx="89">
                  <c:v/>
                </c:pt>
                <c:pt idx="90">
                  <c:v/>
                </c:pt>
                <c:pt idx="91">
                  <c:v/>
                </c:pt>
                <c:pt idx="92">
                  <c:v/>
                </c:pt>
                <c:pt idx="93">
                  <c:v/>
                </c:pt>
                <c:pt idx="94">
                  <c:v/>
                </c:pt>
                <c:pt idx="95">
                  <c:v/>
                </c:pt>
                <c:pt idx="96">
                  <c:v/>
                </c:pt>
                <c:pt idx="97">
                  <c:v/>
                </c:pt>
                <c:pt idx="98">
                  <c:v/>
                </c:pt>
                <c:pt idx="99">
                  <c:v/>
                </c:pt>
                <c:pt idx="100">
                  <c:v/>
                </c:pt>
                <c:pt idx="101">
                  <c:v/>
                </c:pt>
                <c:pt idx="102">
                  <c:v/>
                </c:pt>
                <c:pt idx="103">
                  <c:v/>
                </c:pt>
                <c:pt idx="104">
                  <c:v/>
                </c:pt>
                <c:pt idx="105">
                  <c:v/>
                </c:pt>
                <c:pt idx="106">
                  <c:v/>
                </c:pt>
                <c:pt idx="107">
                  <c:v/>
                </c:pt>
                <c:pt idx="108">
                  <c:v/>
                </c:pt>
                <c:pt idx="109">
                  <c:v/>
                </c:pt>
                <c:pt idx="110">
                  <c:v/>
                </c:pt>
                <c:pt idx="111">
                  <c:v/>
                </c:pt>
                <c:pt idx="112">
                  <c:v/>
                </c:pt>
                <c:pt idx="113">
                  <c:v/>
                </c:pt>
                <c:pt idx="114">
                  <c:v/>
                </c:pt>
                <c:pt idx="115">
                  <c:v/>
                </c:pt>
                <c:pt idx="116">
                  <c:v/>
                </c:pt>
                <c:pt idx="117">
                  <c:v/>
                </c:pt>
                <c:pt idx="118">
                  <c:v/>
                </c:pt>
                <c:pt idx="119">
                  <c:v/>
                </c:pt>
                <c:pt idx="120">
                  <c:v/>
                </c:pt>
                <c:pt idx="121">
                  <c:v/>
                </c:pt>
                <c:pt idx="122">
                  <c:v/>
                </c:pt>
                <c:pt idx="123">
                  <c:v/>
                </c:pt>
                <c:pt idx="124">
                  <c:v/>
                </c:pt>
                <c:pt idx="125">
                  <c:v/>
                </c:pt>
                <c:pt idx="126">
                  <c:v/>
                </c:pt>
                <c:pt idx="127">
                  <c:v/>
                </c:pt>
                <c:pt idx="128">
                  <c:v/>
                </c:pt>
                <c:pt idx="129">
                  <c:v/>
                </c:pt>
                <c:pt idx="130">
                  <c:v/>
                </c:pt>
                <c:pt idx="131">
                  <c:v/>
                </c:pt>
                <c:pt idx="132">
                  <c:v/>
                </c:pt>
                <c:pt idx="133">
                  <c:v/>
                </c:pt>
                <c:pt idx="134">
                  <c:v/>
                </c:pt>
                <c:pt idx="135">
                  <c:v/>
                </c:pt>
                <c:pt idx="136">
                  <c:v/>
                </c:pt>
                <c:pt idx="137">
                  <c:v/>
                </c:pt>
                <c:pt idx="138">
                  <c:v/>
                </c:pt>
                <c:pt idx="139">
                  <c:v/>
                </c:pt>
                <c:pt idx="140">
                  <c:v/>
                </c:pt>
                <c:pt idx="141">
                  <c:v/>
                </c:pt>
                <c:pt idx="142">
                  <c:v/>
                </c:pt>
                <c:pt idx="143">
                  <c:v/>
                </c:pt>
                <c:pt idx="144">
                  <c:v/>
                </c:pt>
                <c:pt idx="145">
                  <c:v/>
                </c:pt>
                <c:pt idx="146">
                  <c:v/>
                </c:pt>
                <c:pt idx="147">
                  <c:v/>
                </c:pt>
                <c:pt idx="148">
                  <c:v/>
                </c:pt>
                <c:pt idx="149">
                  <c:v/>
                </c:pt>
                <c:pt idx="150">
                  <c:v/>
                </c:pt>
                <c:pt idx="151">
                  <c:v/>
                </c:pt>
                <c:pt idx="152">
                  <c:v/>
                </c:pt>
                <c:pt idx="153">
                  <c:v/>
                </c:pt>
                <c:pt idx="154">
                  <c:v/>
                </c:pt>
                <c:pt idx="155">
                  <c:v/>
                </c:pt>
                <c:pt idx="156">
                  <c:v/>
                </c:pt>
                <c:pt idx="157">
                  <c:v/>
                </c:pt>
                <c:pt idx="158">
                  <c:v/>
                </c:pt>
                <c:pt idx="159">
                  <c:v/>
                </c:pt>
                <c:pt idx="160">
                  <c:v/>
                </c:pt>
                <c:pt idx="161">
                  <c:v/>
                </c:pt>
                <c:pt idx="162">
                  <c:v/>
                </c:pt>
                <c:pt idx="163">
                  <c:v/>
                </c:pt>
                <c:pt idx="164">
                  <c:v/>
                </c:pt>
                <c:pt idx="165">
                  <c:v/>
                </c:pt>
                <c:pt idx="166">
                  <c:v/>
                </c:pt>
                <c:pt idx="167">
                  <c:v/>
                </c:pt>
                <c:pt idx="168">
                  <c:v/>
                </c:pt>
                <c:pt idx="169">
                  <c:v/>
                </c:pt>
                <c:pt idx="170">
                  <c:v/>
                </c:pt>
                <c:pt idx="171">
                  <c:v/>
                </c:pt>
                <c:pt idx="172">
                  <c:v/>
                </c:pt>
                <c:pt idx="173">
                  <c:v/>
                </c:pt>
                <c:pt idx="174">
                  <c:v/>
                </c:pt>
                <c:pt idx="175">
                  <c:v/>
                </c:pt>
                <c:pt idx="176">
                  <c:v/>
                </c:pt>
                <c:pt idx="177">
                  <c:v/>
                </c:pt>
                <c:pt idx="178">
                  <c:v/>
                </c:pt>
                <c:pt idx="179">
                  <c:v/>
                </c:pt>
                <c:pt idx="180">
                  <c:v/>
                </c:pt>
                <c:pt idx="181">
                  <c:v/>
                </c:pt>
                <c:pt idx="182">
                  <c:v/>
                </c:pt>
                <c:pt idx="183">
                  <c:v/>
                </c:pt>
                <c:pt idx="184">
                  <c:v/>
                </c:pt>
                <c:pt idx="185">
                  <c:v/>
                </c:pt>
                <c:pt idx="186">
                  <c:v/>
                </c:pt>
                <c:pt idx="187">
                  <c:v/>
                </c:pt>
                <c:pt idx="188">
                  <c:v/>
                </c:pt>
                <c:pt idx="189">
                  <c:v/>
                </c:pt>
                <c:pt idx="190">
                  <c:v/>
                </c:pt>
                <c:pt idx="191">
                  <c:v/>
                </c:pt>
                <c:pt idx="192">
                  <c:v/>
                </c:pt>
                <c:pt idx="193">
                  <c:v/>
                </c:pt>
                <c:pt idx="194">
                  <c:v/>
                </c:pt>
                <c:pt idx="195">
                  <c:v/>
                </c:pt>
                <c:pt idx="196">
                  <c:v/>
                </c:pt>
                <c:pt idx="197">
                  <c:v/>
                </c:pt>
                <c:pt idx="198">
                  <c:v/>
                </c:pt>
                <c:pt idx="199">
                  <c:v/>
                </c:pt>
                <c:pt idx="200">
                  <c:v/>
                </c:pt>
                <c:pt idx="201">
                  <c:v/>
                </c:pt>
                <c:pt idx="202">
                  <c:v/>
                </c:pt>
                <c:pt idx="203">
                  <c:v/>
                </c:pt>
                <c:pt idx="204">
                  <c:v/>
                </c:pt>
                <c:pt idx="205">
                  <c:v/>
                </c:pt>
                <c:pt idx="206">
                  <c:v/>
                </c:pt>
                <c:pt idx="207">
                  <c:v/>
                </c:pt>
                <c:pt idx="208">
                  <c:v/>
                </c:pt>
                <c:pt idx="209">
                  <c:v/>
                </c:pt>
                <c:pt idx="210">
                  <c:v/>
                </c:pt>
                <c:pt idx="211">
                  <c:v/>
                </c:pt>
                <c:pt idx="212">
                  <c:v/>
                </c:pt>
                <c:pt idx="213">
                  <c:v/>
                </c:pt>
                <c:pt idx="214">
                  <c:v/>
                </c:pt>
                <c:pt idx="215">
                  <c:v/>
                </c:pt>
                <c:pt idx="216">
                  <c:v/>
                </c:pt>
                <c:pt idx="217">
                  <c:v/>
                </c:pt>
                <c:pt idx="218">
                  <c:v/>
                </c:pt>
                <c:pt idx="219">
                  <c:v/>
                </c:pt>
                <c:pt idx="220">
                  <c:v/>
                </c:pt>
                <c:pt idx="221">
                  <c:v/>
                </c:pt>
                <c:pt idx="222">
                  <c:v/>
                </c:pt>
                <c:pt idx="223">
                  <c:v/>
                </c:pt>
                <c:pt idx="224">
                  <c:v/>
                </c:pt>
                <c:pt idx="225">
                  <c:v/>
                </c:pt>
                <c:pt idx="226">
                  <c:v/>
                </c:pt>
                <c:pt idx="227">
                  <c:v/>
                </c:pt>
                <c:pt idx="228">
                  <c:v/>
                </c:pt>
                <c:pt idx="229">
                  <c:v/>
                </c:pt>
                <c:pt idx="230">
                  <c:v/>
                </c:pt>
                <c:pt idx="231">
                  <c:v/>
                </c:pt>
                <c:pt idx="232">
                  <c:v/>
                </c:pt>
                <c:pt idx="233">
                  <c:v/>
                </c:pt>
                <c:pt idx="234">
                  <c:v/>
                </c:pt>
                <c:pt idx="235">
                  <c:v/>
                </c:pt>
                <c:pt idx="236">
                  <c:v/>
                </c:pt>
                <c:pt idx="237">
                  <c:v/>
                </c:pt>
                <c:pt idx="238">
                  <c:v/>
                </c:pt>
                <c:pt idx="239">
                  <c:v/>
                </c:pt>
                <c:pt idx="240">
                  <c:v/>
                </c:pt>
                <c:pt idx="241">
                  <c:v/>
                </c:pt>
                <c:pt idx="242">
                  <c:v/>
                </c:pt>
                <c:pt idx="243">
                  <c:v/>
                </c:pt>
                <c:pt idx="244">
                  <c:v/>
                </c:pt>
                <c:pt idx="245">
                  <c:v/>
                </c:pt>
                <c:pt idx="246">
                  <c:v/>
                </c:pt>
                <c:pt idx="247">
                  <c:v/>
                </c:pt>
                <c:pt idx="248">
                  <c:v/>
                </c:pt>
                <c:pt idx="249">
                  <c:v/>
                </c:pt>
                <c:pt idx="250">
                  <c:v/>
                </c:pt>
                <c:pt idx="251">
                  <c:v/>
                </c:pt>
                <c:pt idx="252">
                  <c:v/>
                </c:pt>
                <c:pt idx="253">
                  <c:v/>
                </c:pt>
                <c:pt idx="254">
                  <c:v/>
                </c:pt>
                <c:pt idx="255">
                  <c:v/>
                </c:pt>
                <c:pt idx="256">
                  <c:v/>
                </c:pt>
                <c:pt idx="257">
                  <c:v/>
                </c:pt>
                <c:pt idx="258">
                  <c:v/>
                </c:pt>
                <c:pt idx="259">
                  <c:v/>
                </c:pt>
                <c:pt idx="260">
                  <c:v/>
                </c:pt>
                <c:pt idx="261">
                  <c:v/>
                </c:pt>
                <c:pt idx="262">
                  <c:v/>
                </c:pt>
                <c:pt idx="263">
                  <c:v/>
                </c:pt>
                <c:pt idx="264">
                  <c:v/>
                </c:pt>
                <c:pt idx="265">
                  <c:v/>
                </c:pt>
                <c:pt idx="266">
                  <c:v/>
                </c:pt>
                <c:pt idx="267">
                  <c:v/>
                </c:pt>
                <c:pt idx="268">
                  <c:v/>
                </c:pt>
                <c:pt idx="269">
                  <c:v/>
                </c:pt>
                <c:pt idx="270">
                  <c:v/>
                </c:pt>
                <c:pt idx="271">
                  <c:v/>
                </c:pt>
                <c:pt idx="272">
                  <c:v/>
                </c:pt>
                <c:pt idx="273">
                  <c:v/>
                </c:pt>
                <c:pt idx="274">
                  <c:v/>
                </c:pt>
                <c:pt idx="275">
                  <c:v/>
                </c:pt>
                <c:pt idx="276">
                  <c:v/>
                </c:pt>
                <c:pt idx="277">
                  <c:v/>
                </c:pt>
                <c:pt idx="278">
                  <c:v/>
                </c:pt>
                <c:pt idx="279">
                  <c:v/>
                </c:pt>
                <c:pt idx="280">
                  <c:v/>
                </c:pt>
                <c:pt idx="281">
                  <c:v/>
                </c:pt>
                <c:pt idx="282">
                  <c:v/>
                </c:pt>
                <c:pt idx="283">
                  <c:v/>
                </c:pt>
                <c:pt idx="284">
                  <c:v/>
                </c:pt>
                <c:pt idx="285">
                  <c:v/>
                </c:pt>
                <c:pt idx="286">
                  <c:v/>
                </c:pt>
                <c:pt idx="287">
                  <c:v/>
                </c:pt>
                <c:pt idx="288">
                  <c:v/>
                </c:pt>
                <c:pt idx="289">
                  <c:v/>
                </c:pt>
                <c:pt idx="290">
                  <c:v/>
                </c:pt>
                <c:pt idx="291">
                  <c:v/>
                </c:pt>
                <c:pt idx="292">
                  <c:v/>
                </c:pt>
                <c:pt idx="293">
                  <c:v/>
                </c:pt>
                <c:pt idx="294">
                  <c:v/>
                </c:pt>
                <c:pt idx="295">
                  <c:v/>
                </c:pt>
                <c:pt idx="296">
                  <c:v/>
                </c:pt>
                <c:pt idx="297">
                  <c:v/>
                </c:pt>
                <c:pt idx="298">
                  <c:v/>
                </c:pt>
                <c:pt idx="299">
                  <c:v/>
                </c:pt>
                <c:pt idx="300">
                  <c:v/>
                </c:pt>
                <c:pt idx="301">
                  <c:v/>
                </c:pt>
                <c:pt idx="302">
                  <c:v/>
                </c:pt>
                <c:pt idx="303">
                  <c:v/>
                </c:pt>
                <c:pt idx="304">
                  <c:v/>
                </c:pt>
                <c:pt idx="305">
                  <c:v/>
                </c:pt>
                <c:pt idx="306">
                  <c:v/>
                </c:pt>
                <c:pt idx="307">
                  <c:v/>
                </c:pt>
                <c:pt idx="308">
                  <c:v/>
                </c:pt>
                <c:pt idx="309">
                  <c:v/>
                </c:pt>
                <c:pt idx="310">
                  <c:v/>
                </c:pt>
                <c:pt idx="311">
                  <c:v/>
                </c:pt>
                <c:pt idx="312">
                  <c:v/>
                </c:pt>
                <c:pt idx="313">
                  <c:v/>
                </c:pt>
                <c:pt idx="314">
                  <c:v/>
                </c:pt>
                <c:pt idx="315">
                  <c:v/>
                </c:pt>
                <c:pt idx="316">
                  <c:v/>
                </c:pt>
                <c:pt idx="317">
                  <c:v/>
                </c:pt>
                <c:pt idx="318">
                  <c:v/>
                </c:pt>
                <c:pt idx="319">
                  <c:v/>
                </c:pt>
                <c:pt idx="320">
                  <c:v/>
                </c:pt>
                <c:pt idx="321">
                  <c:v/>
                </c:pt>
                <c:pt idx="322">
                  <c:v/>
                </c:pt>
                <c:pt idx="323">
                  <c:v/>
                </c:pt>
                <c:pt idx="324">
                  <c:v/>
                </c:pt>
                <c:pt idx="325">
                  <c:v/>
                </c:pt>
                <c:pt idx="326">
                  <c:v/>
                </c:pt>
                <c:pt idx="327">
                  <c:v/>
                </c:pt>
                <c:pt idx="328">
                  <c:v/>
                </c:pt>
                <c:pt idx="329">
                  <c:v/>
                </c:pt>
                <c:pt idx="330">
                  <c:v/>
                </c:pt>
                <c:pt idx="331">
                  <c:v/>
                </c:pt>
                <c:pt idx="332">
                  <c:v/>
                </c:pt>
                <c:pt idx="333">
                  <c:v/>
                </c:pt>
                <c:pt idx="334">
                  <c:v/>
                </c:pt>
                <c:pt idx="335">
                  <c:v/>
                </c:pt>
                <c:pt idx="336">
                  <c:v/>
                </c:pt>
                <c:pt idx="337">
                  <c:v/>
                </c:pt>
                <c:pt idx="338">
                  <c:v/>
                </c:pt>
                <c:pt idx="339">
                  <c:v/>
                </c:pt>
                <c:pt idx="340">
                  <c:v/>
                </c:pt>
                <c:pt idx="341">
                  <c:v/>
                </c:pt>
                <c:pt idx="342">
                  <c:v/>
                </c:pt>
                <c:pt idx="343">
                  <c:v/>
                </c:pt>
                <c:pt idx="344">
                  <c:v/>
                </c:pt>
                <c:pt idx="345">
                  <c:v/>
                </c:pt>
                <c:pt idx="346">
                  <c:v/>
                </c:pt>
                <c:pt idx="347">
                  <c:v/>
                </c:pt>
                <c:pt idx="348">
                  <c:v/>
                </c:pt>
                <c:pt idx="349">
                  <c:v/>
                </c:pt>
                <c:pt idx="350">
                  <c:v/>
                </c:pt>
                <c:pt idx="351">
                  <c:v/>
                </c:pt>
                <c:pt idx="352">
                  <c:v/>
                </c:pt>
                <c:pt idx="353">
                  <c:v/>
                </c:pt>
              </c:strCache>
            </c:strRef>
          </c:cat>
          <c:val>
            <c:numRef>
              <c:f>[3]Chart!$AC$2:$AC$355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pt idx="46">
                  <c:v>0.875</c:v>
                </c:pt>
                <c:pt idx="47">
                  <c:v>0.875</c:v>
                </c:pt>
                <c:pt idx="48">
                  <c:v>0.875</c:v>
                </c:pt>
                <c:pt idx="49">
                  <c:v>0.78125</c:v>
                </c:pt>
                <c:pt idx="50">
                  <c:v>0.723611111111111</c:v>
                </c:pt>
                <c:pt idx="51">
                  <c:v>0.661111111111111</c:v>
                </c:pt>
                <c:pt idx="52">
                  <c:v>0.69375</c:v>
                </c:pt>
                <c:pt idx="53">
                  <c:v>0.635416666666667</c:v>
                </c:pt>
                <c:pt idx="54">
                  <c:v>0.695138888888889</c:v>
                </c:pt>
                <c:pt idx="55">
                  <c:v>0.695833333333333</c:v>
                </c:pt>
                <c:pt idx="56">
                  <c:v>0.688888888888889</c:v>
                </c:pt>
                <c:pt idx="57">
                  <c:v>0.608333333333333</c:v>
                </c:pt>
                <c:pt idx="58">
                  <c:v>0.688888888888889</c:v>
                </c:pt>
                <c:pt idx="59">
                  <c:v>0.709722222222222</c:v>
                </c:pt>
                <c:pt idx="60">
                  <c:v>0.688888888888889</c:v>
                </c:pt>
                <c:pt idx="61">
                  <c:v>0.654166666666667</c:v>
                </c:pt>
                <c:pt idx="62">
                  <c:v>0.720138888888889</c:v>
                </c:pt>
                <c:pt idx="63">
                  <c:v>0.854861111111111</c:v>
                </c:pt>
                <c:pt idx="65">
                  <c:v>0.779861111111111</c:v>
                </c:pt>
                <c:pt idx="69">
                  <c:v>0.717361111111111</c:v>
                </c:pt>
                <c:pt idx="70">
                  <c:v>0.788194444444445</c:v>
                </c:pt>
                <c:pt idx="71">
                  <c:v>0.78125</c:v>
                </c:pt>
                <c:pt idx="72">
                  <c:v>0.6</c:v>
                </c:pt>
                <c:pt idx="73">
                  <c:v>0.708333333333333</c:v>
                </c:pt>
              </c:numCache>
            </c:numRef>
          </c:val>
          <c:smooth val="0"/>
        </c:ser>
        <c:hiLowLines>
          <c:spPr>
            <a:ln w="0">
              <a:noFill/>
            </a:ln>
          </c:spPr>
        </c:hiLowLines>
        <c:marker val="1"/>
        <c:axId val="1114832"/>
        <c:axId val="88703515"/>
      </c:lineChart>
      <c:catAx>
        <c:axId val="1114832"/>
        <c:scaling>
          <c:orientation val="minMax"/>
          <c:max val="37113"/>
          <c:min val="37048"/>
        </c:scaling>
        <c:delete val="0"/>
        <c:axPos val="b"/>
        <c:title>
          <c:tx>
            <c:rich>
              <a:bodyPr rot="0"/>
              <a:lstStyle/>
              <a:p>
                <a:pPr>
                  <a:defRPr b="0" sz="1300" strike="noStrike" u="none">
                    <a:uFillTx/>
                    <a:latin typeface="Arial"/>
                  </a:defRPr>
                </a:pPr>
                <a:r>
                  <a:rPr b="1" sz="90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900" strike="noStrike" u="none">
                <a:solidFill>
                  <a:srgbClr val="000000"/>
                </a:solidFill>
                <a:uFillTx/>
                <a:latin typeface="Times New Roman"/>
              </a:defRPr>
            </a:pPr>
          </a:p>
        </c:txPr>
        <c:crossAx val="88703515"/>
        <c:crossesAt val="0"/>
        <c:auto val="1"/>
        <c:lblAlgn val="ctr"/>
        <c:lblOffset val="100"/>
        <c:noMultiLvlLbl val="0"/>
      </c:catAx>
      <c:valAx>
        <c:axId val="88703515"/>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900"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1114832"/>
        <c:crossesAt val="37048"/>
        <c:crossBetween val="midCat"/>
        <c:majorUnit val="0.04"/>
        <c:minorUnit val="0.04"/>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userShapes r:id="rId1"/>
</c:chartSpace>
</file>

<file path=xl/charts/chart6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400" strike="noStrike" u="none">
                <a:solidFill>
                  <a:srgbClr val="000000"/>
                </a:solidFill>
                <a:uFillTx/>
                <a:latin typeface="Arial"/>
              </a:rPr>
              <a:t>Summary For 05/02 - 05/09</a:t>
            </a:r>
          </a:p>
        </c:rich>
      </c:tx>
      <c:overlay val="0"/>
      <c:spPr>
        <a:noFill/>
        <a:ln w="0">
          <a:noFill/>
        </a:ln>
      </c:spPr>
    </c:title>
    <c:autoTitleDeleted val="0"/>
    <c:plotArea>
      <c:layout>
        <c:manualLayout>
          <c:layoutTarget val="inner"/>
          <c:xMode val="edge"/>
          <c:yMode val="edge"/>
          <c:x val="0.0791751407085087"/>
          <c:y val="0.166191769929097"/>
          <c:w val="0.852717211370193"/>
          <c:h val="0.659996024120337"/>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Data'!$D$2:$D$9</c:f>
              <c:strCache>
                <c:ptCount val="8"/>
                <c:pt idx="0">
                  <c:v>Deal Capture</c:v>
                </c:pt>
                <c:pt idx="1">
                  <c:v>Deal Valuation</c:v>
                </c:pt>
                <c:pt idx="2">
                  <c:v>Breakdown in Officializing Process- Human</c:v>
                </c:pt>
                <c:pt idx="3">
                  <c:v>Breakdown in Officializing Process- IT</c:v>
                </c:pt>
                <c:pt idx="4">
                  <c:v>Curve Issues</c:v>
                </c:pt>
                <c:pt idx="5">
                  <c:v>Uncontrollable-System Needs to Change</c:v>
                </c:pt>
                <c:pt idx="6">
                  <c:v>Miscellaneous</c:v>
                </c:pt>
                <c:pt idx="7">
                  <c:v>Not identified</c:v>
                </c:pt>
              </c:strCache>
            </c:strRef>
          </c:cat>
          <c:val>
            <c:numRef>
              <c:f>'Graphing Data'!$E$2:$E$9</c:f>
              <c:numCache>
                <c:formatCode>General</c:formatCode>
                <c:ptCount val="8"/>
                <c:pt idx="2">
                  <c:v>13</c:v>
                </c:pt>
                <c:pt idx="3">
                  <c:v>6</c:v>
                </c:pt>
                <c:pt idx="5">
                  <c:v>2</c:v>
                </c:pt>
                <c:pt idx="6">
                  <c:v>1</c:v>
                </c:pt>
              </c:numCache>
            </c:numRef>
          </c:val>
        </c:ser>
        <c:firstSliceAng val="0"/>
      </c:pieChart>
      <c:spPr>
        <a:noFill/>
        <a:ln w="12600">
          <a:noFill/>
        </a:ln>
      </c:spPr>
    </c:plotArea>
    <c:legend>
      <c:legendPos val="r"/>
      <c:layout>
        <c:manualLayout>
          <c:xMode val="edge"/>
          <c:yMode val="edge"/>
          <c:x val="0.0132904507401977"/>
          <c:y val="0.872241733483533"/>
          <c:w val="1.11956675968406"/>
          <c:h val="0.114571598966271"/>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6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400" strike="noStrike" u="none">
                <a:solidFill>
                  <a:srgbClr val="000000"/>
                </a:solidFill>
                <a:uFillTx/>
                <a:latin typeface="Arial"/>
              </a:rPr>
              <a:t>Summary For 05/02 - 05/09</a:t>
            </a:r>
          </a:p>
        </c:rich>
      </c:tx>
      <c:overlay val="0"/>
      <c:spPr>
        <a:noFill/>
        <a:ln w="0">
          <a:noFill/>
        </a:ln>
      </c:spPr>
    </c:title>
    <c:autoTitleDeleted val="0"/>
    <c:plotArea>
      <c:layout>
        <c:manualLayout>
          <c:layoutTarget val="inner"/>
          <c:xMode val="edge"/>
          <c:yMode val="edge"/>
          <c:x val="0.0791751407085087"/>
          <c:y val="0.171294148830429"/>
          <c:w val="0.852717211370193"/>
          <c:h val="0.718242661188788"/>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Data'!$D$12:$D$19</c:f>
              <c:strCache>
                <c:ptCount val="8"/>
                <c:pt idx="0">
                  <c:v>EIM</c:v>
                </c:pt>
                <c:pt idx="1">
                  <c:v>EGM</c:v>
                </c:pt>
                <c:pt idx="2">
                  <c:v>EEL</c:v>
                </c:pt>
                <c:pt idx="3">
                  <c:v>EA-CAN</c:v>
                </c:pt>
                <c:pt idx="4">
                  <c:v>EA - GAS</c:v>
                </c:pt>
                <c:pt idx="5">
                  <c:v>EA - POWER</c:v>
                </c:pt>
                <c:pt idx="6">
                  <c:v>EES</c:v>
                </c:pt>
                <c:pt idx="7">
                  <c:v>EBS</c:v>
                </c:pt>
              </c:strCache>
            </c:strRef>
          </c:cat>
          <c:val>
            <c:numRef>
              <c:f>'Graphing Data'!$E$12:$E$19</c:f>
              <c:numCache>
                <c:formatCode>General</c:formatCode>
                <c:ptCount val="8"/>
                <c:pt idx="0">
                  <c:v>1</c:v>
                </c:pt>
                <c:pt idx="1">
                  <c:v>2</c:v>
                </c:pt>
                <c:pt idx="2">
                  <c:v>8</c:v>
                </c:pt>
                <c:pt idx="3">
                  <c:v>2</c:v>
                </c:pt>
                <c:pt idx="4">
                  <c:v>6</c:v>
                </c:pt>
                <c:pt idx="5">
                  <c:v>3</c:v>
                </c:pt>
              </c:numCache>
            </c:numRef>
          </c:val>
        </c:ser>
        <c:firstSliceAng val="0"/>
      </c:pieChart>
      <c:spPr>
        <a:noFill/>
        <a:ln w="12600">
          <a:noFill/>
        </a:ln>
      </c:spPr>
    </c:plotArea>
    <c:legend>
      <c:legendPos val="r"/>
      <c:layout>
        <c:manualLayout>
          <c:xMode val="edge"/>
          <c:yMode val="edge"/>
          <c:x val="0.14657333396396"/>
          <c:y val="0.939897952421973"/>
          <c:w val="0.850967223194438"/>
          <c:h val="0.0397587966337552"/>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6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400" strike="noStrike" u="none">
                <a:solidFill>
                  <a:srgbClr val="000000"/>
                </a:solidFill>
                <a:uFillTx/>
                <a:latin typeface="Arial"/>
              </a:rPr>
              <a:t>Estimated Number of Officialized Books for May 17</a:t>
            </a:r>
          </a:p>
        </c:rich>
      </c:tx>
      <c:layout>
        <c:manualLayout>
          <c:xMode val="edge"/>
          <c:yMode val="edge"/>
          <c:x val="0.306910088445348"/>
          <c:y val="0.0349214763766483"/>
        </c:manualLayout>
      </c:layout>
      <c:overlay val="0"/>
      <c:spPr>
        <a:noFill/>
        <a:ln w="0">
          <a:noFill/>
        </a:ln>
      </c:spPr>
    </c:title>
    <c:autoTitleDeleted val="0"/>
    <c:plotArea>
      <c:layout>
        <c:manualLayout>
          <c:xMode val="edge"/>
          <c:yMode val="edge"/>
          <c:x val="0.214917466773873"/>
          <c:y val="0.123186004903585"/>
          <c:w val="0.773636664617131"/>
          <c:h val="0.80889271751375"/>
        </c:manualLayout>
      </c:layout>
      <c:barChart>
        <c:barDir val="col"/>
        <c:grouping val="clustered"/>
        <c:varyColors val="0"/>
        <c:ser>
          <c:idx val="0"/>
          <c:order val="0"/>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'Graphing Data'!$G$2:$G$9</c:f>
              <c:strCache>
                <c:ptCount val="8"/>
                <c:pt idx="0">
                  <c:v>EIM</c:v>
                </c:pt>
                <c:pt idx="1">
                  <c:v>EGM</c:v>
                </c:pt>
                <c:pt idx="2">
                  <c:v>EEL</c:v>
                </c:pt>
                <c:pt idx="3">
                  <c:v>EA-CAN</c:v>
                </c:pt>
                <c:pt idx="4">
                  <c:v>EA - GAS</c:v>
                </c:pt>
                <c:pt idx="5">
                  <c:v>EA - POWER</c:v>
                </c:pt>
                <c:pt idx="6">
                  <c:v>EES</c:v>
                </c:pt>
                <c:pt idx="7">
                  <c:v>EBS</c:v>
                </c:pt>
              </c:strCache>
            </c:strRef>
          </c:cat>
          <c:val>
            <c:numRef>
              <c:f>'Graphing Data'!$H$2:$H$9</c:f>
              <c:numCache>
                <c:formatCode>General</c:formatCode>
                <c:ptCount val="8"/>
                <c:pt idx="0">
                  <c:v>30</c:v>
                </c:pt>
                <c:pt idx="1">
                  <c:v>530</c:v>
                </c:pt>
                <c:pt idx="2">
                  <c:v>13</c:v>
                </c:pt>
                <c:pt idx="3">
                  <c:v>36</c:v>
                </c:pt>
                <c:pt idx="4">
                  <c:v>285</c:v>
                </c:pt>
                <c:pt idx="5">
                  <c:v>126</c:v>
                </c:pt>
                <c:pt idx="6">
                  <c:v>9</c:v>
                </c:pt>
                <c:pt idx="7">
                  <c:v>10</c:v>
                </c:pt>
              </c:numCache>
            </c:numRef>
          </c:val>
        </c:ser>
        <c:gapWidth val="150"/>
        <c:overlap val="0"/>
        <c:axId val="50797707"/>
        <c:axId val="97560228"/>
      </c:barChart>
      <c:catAx>
        <c:axId val="50797707"/>
        <c:scaling>
          <c:orientation val="minMax"/>
        </c:scaling>
        <c:delete val="0"/>
        <c:axPos val="b"/>
        <c:title>
          <c:tx>
            <c:rich>
              <a:bodyPr rot="-120000"/>
              <a:lstStyle/>
              <a:p>
                <a:pPr>
                  <a:defRPr b="0" sz="1300" strike="noStrike" u="none">
                    <a:uFillTx/>
                    <a:latin typeface="Arial"/>
                  </a:defRPr>
                </a:pPr>
                <a:r>
                  <a:rPr b="1" sz="1200"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97560228"/>
        <c:crossesAt val="0"/>
        <c:auto val="1"/>
        <c:lblAlgn val="ctr"/>
        <c:lblOffset val="100"/>
        <c:noMultiLvlLbl val="0"/>
      </c:catAx>
      <c:valAx>
        <c:axId val="97560228"/>
        <c:scaling>
          <c:orientation val="minMax"/>
        </c:scaling>
        <c:delete val="0"/>
        <c:axPos val="l"/>
        <c:majorGridlines>
          <c:spPr>
            <a:ln w="0">
              <a:solidFill>
                <a:srgbClr val="000000"/>
              </a:solidFill>
            </a:ln>
          </c:spPr>
        </c:majorGridlines>
        <c:title>
          <c:tx>
            <c:rich>
              <a:bodyPr rot="0"/>
              <a:lstStyle/>
              <a:p>
                <a:pPr>
                  <a:defRPr b="0" sz="1300" strike="noStrike" u="none">
                    <a:uFillTx/>
                    <a:latin typeface="Arial"/>
                  </a:defRPr>
                </a:pPr>
                <a:r>
                  <a:rPr b="1" sz="1200" strike="noStrike" u="none">
                    <a:solidFill>
                      <a:srgbClr val="000000"/>
                    </a:solidFill>
                    <a:uFillTx/>
                    <a:latin typeface="Arial"/>
                  </a:rPr>
                  <a:t>Number Of Officialized Books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50797707"/>
        <c:crossesAt val="1"/>
        <c:crossBetween val="midCat"/>
      </c:valAx>
      <c:spPr>
        <a:solidFill>
          <a:srgbClr val="c0c0c0"/>
        </a:solidFill>
        <a:ln w="12600">
          <a:solidFill>
            <a:srgbClr val="808080"/>
          </a:solidFill>
          <a:round/>
        </a:ln>
      </c:spPr>
    </c:plotArea>
    <c:plotVisOnly val="1"/>
    <c:dispBlanksAs val="gap"/>
  </c:chart>
  <c:spPr>
    <a:noFill/>
    <a:ln w="12600">
      <a:noFill/>
    </a:ln>
  </c:spPr>
</c:chartSpace>
</file>

<file path=xl/charts/chart6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Estimated Number Of Books From May 17 - 30</a:t>
            </a:r>
          </a:p>
        </c:rich>
      </c:tx>
      <c:overlay val="0"/>
      <c:spPr>
        <a:noFill/>
        <a:ln w="0">
          <a:noFill/>
        </a:ln>
      </c:spPr>
    </c:title>
    <c:autoTitleDeleted val="0"/>
    <c:plotArea>
      <c:barChart>
        <c:barDir val="col"/>
        <c:grouping val="clustered"/>
        <c:varyColors val="0"/>
        <c:ser>
          <c:idx val="0"/>
          <c:order val="0"/>
          <c:tx>
            <c:strRef>
              <c:f>"Books As Of May 19"</c:f>
              <c:strCache>
                <c:ptCount val="1"/>
                <c:pt idx="0">
                  <c:v>Books As Of May 19</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'Graphing Data'!$G$2:$G$9</c:f>
              <c:strCache>
                <c:ptCount val="8"/>
                <c:pt idx="0">
                  <c:v>EIM</c:v>
                </c:pt>
                <c:pt idx="1">
                  <c:v>EGM</c:v>
                </c:pt>
                <c:pt idx="2">
                  <c:v>EEL</c:v>
                </c:pt>
                <c:pt idx="3">
                  <c:v>EA-CAN</c:v>
                </c:pt>
                <c:pt idx="4">
                  <c:v>EA - GAS</c:v>
                </c:pt>
                <c:pt idx="5">
                  <c:v>EA - POWER</c:v>
                </c:pt>
                <c:pt idx="6">
                  <c:v>EES</c:v>
                </c:pt>
                <c:pt idx="7">
                  <c:v>EBS</c:v>
                </c:pt>
              </c:strCache>
            </c:strRef>
          </c:cat>
          <c:val>
            <c:numRef>
              <c:f>'Graphing Data'!$H$2:$H$9</c:f>
              <c:numCache>
                <c:formatCode>General</c:formatCode>
                <c:ptCount val="8"/>
                <c:pt idx="0">
                  <c:v>30</c:v>
                </c:pt>
                <c:pt idx="1">
                  <c:v>530</c:v>
                </c:pt>
                <c:pt idx="2">
                  <c:v>13</c:v>
                </c:pt>
                <c:pt idx="3">
                  <c:v>36</c:v>
                </c:pt>
                <c:pt idx="4">
                  <c:v>285</c:v>
                </c:pt>
                <c:pt idx="5">
                  <c:v>126</c:v>
                </c:pt>
                <c:pt idx="6">
                  <c:v>9</c:v>
                </c:pt>
                <c:pt idx="7">
                  <c:v>10</c:v>
                </c:pt>
              </c:numCache>
            </c:numRef>
          </c:val>
        </c:ser>
        <c:ser>
          <c:idx val="1"/>
          <c:order val="1"/>
          <c:tx>
            <c:strRef>
              <c:f>"Books As Of May 30"</c:f>
              <c:strCache>
                <c:ptCount val="1"/>
                <c:pt idx="0">
                  <c:v>Books As Of May 30</c:v>
                </c:pt>
              </c:strCache>
            </c:strRef>
          </c:tx>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'Graphing Data'!$G$2:$G$9</c:f>
              <c:strCache>
                <c:ptCount val="8"/>
                <c:pt idx="0">
                  <c:v>EIM</c:v>
                </c:pt>
                <c:pt idx="1">
                  <c:v>EGM</c:v>
                </c:pt>
                <c:pt idx="2">
                  <c:v>EEL</c:v>
                </c:pt>
                <c:pt idx="3">
                  <c:v>EA-CAN</c:v>
                </c:pt>
                <c:pt idx="4">
                  <c:v>EA - GAS</c:v>
                </c:pt>
                <c:pt idx="5">
                  <c:v>EA - POWER</c:v>
                </c:pt>
                <c:pt idx="6">
                  <c:v>EES</c:v>
                </c:pt>
                <c:pt idx="7">
                  <c:v>EBS</c:v>
                </c:pt>
              </c:strCache>
            </c:strRef>
          </c:cat>
          <c:val>
            <c:numRef>
              <c:f>'Graphing Data'!$I$2:$I$9</c:f>
              <c:numCache>
                <c:formatCode>General</c:formatCode>
                <c:ptCount val="8"/>
                <c:pt idx="0">
                  <c:v>33</c:v>
                </c:pt>
                <c:pt idx="1">
                  <c:v>540</c:v>
                </c:pt>
                <c:pt idx="2">
                  <c:v>13</c:v>
                </c:pt>
                <c:pt idx="3">
                  <c:v>36</c:v>
                </c:pt>
                <c:pt idx="4">
                  <c:v>288</c:v>
                </c:pt>
                <c:pt idx="5">
                  <c:v>132</c:v>
                </c:pt>
                <c:pt idx="6">
                  <c:v>9</c:v>
                </c:pt>
                <c:pt idx="7">
                  <c:v>10</c:v>
                </c:pt>
              </c:numCache>
            </c:numRef>
          </c:val>
        </c:ser>
        <c:gapWidth val="150"/>
        <c:overlap val="0"/>
        <c:axId val="27746072"/>
        <c:axId val="96444868"/>
      </c:barChart>
      <c:catAx>
        <c:axId val="27746072"/>
        <c:scaling>
          <c:orientation val="minMax"/>
        </c:scaling>
        <c:delete val="0"/>
        <c:axPos val="b"/>
        <c:title>
          <c:tx>
            <c:rich>
              <a:bodyPr rot="0"/>
              <a:lstStyle/>
              <a:p>
                <a:pPr>
                  <a:defRPr b="0" sz="1300" strike="noStrike" u="none">
                    <a:uFillTx/>
                    <a:latin typeface="Arial"/>
                  </a:defRPr>
                </a:pPr>
                <a:r>
                  <a:rPr b="1" sz="1000" strike="noStrike" u="none">
                    <a:solidFill>
                      <a:srgbClr val="000000"/>
                    </a:solidFill>
                    <a:uFillTx/>
                    <a:latin typeface="Arial"/>
                  </a:rPr>
                  <a:t>Group </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96444868"/>
        <c:crossesAt val="0"/>
        <c:auto val="1"/>
        <c:lblAlgn val="ctr"/>
        <c:lblOffset val="100"/>
        <c:noMultiLvlLbl val="0"/>
      </c:catAx>
      <c:valAx>
        <c:axId val="96444868"/>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00" strike="noStrike" u="none">
                    <a:solidFill>
                      <a:srgbClr val="000000"/>
                    </a:solidFill>
                    <a:uFillTx/>
                    <a:latin typeface="Arial"/>
                  </a:rPr>
                  <a:t>Number Of Officialized Books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27746072"/>
        <c:crossesAt val="1"/>
        <c:crossBetween val="midCat"/>
      </c:valAx>
      <c:spPr>
        <a:solidFill>
          <a:srgbClr val="c0c0c0"/>
        </a:solidFill>
        <a:ln w="12600">
          <a:solidFill>
            <a:srgbClr val="808080"/>
          </a:solidFill>
          <a:round/>
        </a:ln>
      </c:spPr>
    </c:plotArea>
    <c:legend>
      <c:legendPos val="b"/>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6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75"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62555561505918"/>
          <c:y val="0.146620542841937"/>
          <c:w val="0.900498045306057"/>
          <c:h val="0.676955827567855"/>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150"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May 28'!$G$11:$N$11</c:f>
              <c:multiLvlStrCache>
                <c:ptCount val="1"/>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May 28'!$G$10:$N$10</c:f>
              <c:numCache>
                <c:formatCode>General</c:formatCode>
                <c:ptCount val="8"/>
                <c:pt idx="0">
                  <c:v>44</c:v>
                </c:pt>
                <c:pt idx="1">
                  <c:v>16</c:v>
                </c:pt>
                <c:pt idx="2">
                  <c:v>19</c:v>
                </c:pt>
                <c:pt idx="3">
                  <c:v>26</c:v>
                </c:pt>
                <c:pt idx="4">
                  <c:v>22</c:v>
                </c:pt>
                <c:pt idx="5">
                  <c:v>13</c:v>
                </c:pt>
                <c:pt idx="6">
                  <c:v>11</c:v>
                </c:pt>
                <c:pt idx="7">
                  <c:v>17</c:v>
                </c:pt>
              </c:numCache>
            </c:numRef>
          </c:val>
          <c:smooth val="0"/>
        </c:ser>
        <c:hiLowLines>
          <c:spPr>
            <a:ln w="0">
              <a:noFill/>
            </a:ln>
          </c:spPr>
        </c:hiLowLines>
        <c:marker val="1"/>
        <c:axId val="31040060"/>
        <c:axId val="88296393"/>
      </c:lineChart>
      <c:dateAx>
        <c:axId val="31040060"/>
        <c:scaling>
          <c:orientation val="minMax"/>
          <c:max val="37042"/>
          <c:min val="36986"/>
        </c:scaling>
        <c:delete val="0"/>
        <c:axPos val="b"/>
        <c:title>
          <c:tx>
            <c:rich>
              <a:bodyPr rot="0"/>
              <a:lstStyle/>
              <a:p>
                <a:pPr>
                  <a:defRPr b="0" sz="1300" strike="noStrike" u="none">
                    <a:uFillTx/>
                    <a:latin typeface="Arial"/>
                  </a:defRPr>
                </a:pPr>
                <a:r>
                  <a:rPr b="1" sz="1150" strike="noStrike" u="none">
                    <a:solidFill>
                      <a:srgbClr val="000000"/>
                    </a:solidFill>
                    <a:uFillTx/>
                    <a:latin typeface="Arial"/>
                  </a:rPr>
                  <a:t>Week Of</a:t>
                </a:r>
              </a:p>
            </c:rich>
          </c:tx>
          <c:overlay val="0"/>
          <c:spPr>
            <a:noFill/>
            <a:ln w="0">
              <a:noFill/>
            </a:ln>
          </c:spPr>
        </c:title>
        <c:numFmt formatCode="[$-409]m/d/yyyy" sourceLinked="1"/>
        <c:majorTickMark val="out"/>
        <c:minorTickMark val="none"/>
        <c:tickLblPos val="nextTo"/>
        <c:spPr>
          <a:ln w="0">
            <a:solidFill>
              <a:srgbClr val="000000"/>
            </a:solidFill>
          </a:ln>
        </c:spPr>
        <c:txPr>
          <a:bodyPr rot="-2700000"/>
          <a:lstStyle/>
          <a:p>
            <a:pPr>
              <a:defRPr b="0" sz="1150" strike="noStrike" u="none">
                <a:solidFill>
                  <a:srgbClr val="000000"/>
                </a:solidFill>
                <a:uFillTx/>
                <a:latin typeface="Arial"/>
              </a:defRPr>
            </a:pPr>
          </a:p>
        </c:txPr>
        <c:crossAx val="88296393"/>
        <c:crossesAt val="0"/>
        <c:auto val="1"/>
        <c:lblOffset val="100"/>
        <c:majorUnit val="7"/>
        <c:majorTimeUnit val="days"/>
        <c:minorUnit val="7"/>
        <c:minorTimeUnit val="days"/>
        <c:noMultiLvlLbl val="0"/>
      </c:dateAx>
      <c:valAx>
        <c:axId val="88296393"/>
        <c:scaling>
          <c:orientation val="minMax"/>
          <c:max val="50"/>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50"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31040060"/>
        <c:crossesAt val="36982"/>
        <c:crossBetween val="midCat"/>
        <c:majorUnit val="10"/>
        <c:minorUnit val="10"/>
      </c:valAx>
      <c:spPr>
        <a:solidFill>
          <a:srgbClr val="ffffff"/>
        </a:solidFill>
        <a:ln w="12600">
          <a:solidFill>
            <a:srgbClr val="808080"/>
          </a:solidFill>
          <a:round/>
        </a:ln>
      </c:spPr>
    </c:plotArea>
    <c:legend>
      <c:legendPos val="r"/>
      <c:layout>
        <c:manualLayout>
          <c:xMode val="edge"/>
          <c:yMode val="edge"/>
          <c:x val="0.134311572859208"/>
          <c:y val="0.869478445981905"/>
        </c:manualLayout>
      </c:layout>
      <c:overlay val="0"/>
      <c:spPr>
        <a:solidFill>
          <a:srgbClr val="ffffff"/>
        </a:solidFill>
        <a:ln w="0">
          <a:solidFill>
            <a:srgbClr val="000000"/>
          </a:solidFill>
        </a:ln>
      </c:spPr>
      <c:txPr>
        <a:bodyPr/>
        <a:lstStyle/>
        <a:p>
          <a:pPr>
            <a:defRPr b="0" sz="975"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6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286108979278588"/>
          <c:y val="0.0363416111447608"/>
        </c:manualLayout>
      </c:layout>
      <c:overlay val="0"/>
      <c:spPr>
        <a:noFill/>
        <a:ln w="0">
          <a:noFill/>
        </a:ln>
      </c:spPr>
    </c:title>
    <c:autoTitleDeleted val="0"/>
    <c:plotArea>
      <c:layout>
        <c:manualLayout>
          <c:xMode val="edge"/>
          <c:yMode val="edge"/>
          <c:x val="0.0163008442056792"/>
          <c:y val="0.189097516656572"/>
          <c:w val="0.798096699923254"/>
          <c:h val="0.706965475469413"/>
        </c:manualLayout>
      </c:layout>
      <c:barChart>
        <c:barDir val="col"/>
        <c:grouping val="percentStacked"/>
        <c:varyColors val="0"/>
        <c:ser>
          <c:idx val="0"/>
          <c:order val="0"/>
          <c:tx>
            <c:strRef>
              <c:f>'Graph Data May 28'!$A$2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28'!$G$2:$N$2</c:f>
              <c:numCache>
                <c:formatCode>General</c:formatCode>
                <c:ptCount val="8"/>
                <c:pt idx="1">
                  <c:v>2</c:v>
                </c:pt>
                <c:pt idx="3">
                  <c:v>1</c:v>
                </c:pt>
              </c:numCache>
            </c:numRef>
          </c:val>
        </c:ser>
        <c:ser>
          <c:idx val="1"/>
          <c:order val="1"/>
          <c:tx>
            <c:strRef>
              <c:f>'Graph Data May 28'!$A$3</c:f>
              <c:strCache>
                <c:ptCount val="1"/>
                <c:pt idx="0">
                  <c:v>Deal Valuation</c:v>
                </c:pt>
              </c:strCache>
            </c:strRef>
          </c:tx>
          <c:spPr>
            <a:solidFill>
              <a:srgbClr val="ffcc00"/>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28'!$G$3:$N$3</c:f>
              <c:numCache>
                <c:formatCode>General</c:formatCode>
                <c:ptCount val="8"/>
                <c:pt idx="7">
                  <c:v>1</c:v>
                </c:pt>
              </c:numCache>
            </c:numRef>
          </c:val>
        </c:ser>
        <c:ser>
          <c:idx val="2"/>
          <c:order val="2"/>
          <c:tx>
            <c:strRef>
              <c:f>'Graph Data May 28'!$A$4</c:f>
              <c:strCache>
                <c:ptCount val="1"/>
                <c:pt idx="0">
                  <c:v>Breakdown in Officializing Process- Human</c:v>
                </c:pt>
              </c:strCache>
            </c:strRef>
          </c:tx>
          <c:spPr>
            <a:solidFill>
              <a:srgbClr val="ffffcc"/>
            </a:solidFill>
            <a:ln w="12600">
              <a:solidFill>
                <a:srgbClr val="000000"/>
              </a:solidFill>
              <a:round/>
            </a:ln>
          </c:spPr>
          <c:invertIfNegative val="0"/>
          <c:dPt>
            <c:idx val="1"/>
            <c:invertIfNegative val="0"/>
            <c:spPr>
              <a:solidFill>
                <a:srgbClr val="ffffcc"/>
              </a:solidFill>
              <a:ln w="12600">
                <a:solidFill>
                  <a:srgbClr val="000000"/>
                </a:solidFill>
                <a:round/>
              </a:ln>
            </c:spPr>
          </c:dPt>
          <c:dLbls>
            <c:dLbl>
              <c:idx val="1"/>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dLbl>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28'!$G$4:$N$4</c:f>
              <c:numCache>
                <c:formatCode>General</c:formatCode>
                <c:ptCount val="8"/>
                <c:pt idx="0">
                  <c:v>30</c:v>
                </c:pt>
                <c:pt idx="1">
                  <c:v>6</c:v>
                </c:pt>
                <c:pt idx="2">
                  <c:v>10</c:v>
                </c:pt>
                <c:pt idx="3">
                  <c:v>19</c:v>
                </c:pt>
                <c:pt idx="4">
                  <c:v>13</c:v>
                </c:pt>
                <c:pt idx="5">
                  <c:v>7</c:v>
                </c:pt>
                <c:pt idx="6">
                  <c:v>2</c:v>
                </c:pt>
                <c:pt idx="7">
                  <c:v>8</c:v>
                </c:pt>
              </c:numCache>
            </c:numRef>
          </c:val>
        </c:ser>
        <c:ser>
          <c:idx val="3"/>
          <c:order val="3"/>
          <c:tx>
            <c:strRef>
              <c:f>'Graph Data May 28'!$A$5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28'!$G$5:$N$5</c:f>
              <c:numCache>
                <c:formatCode>General</c:formatCode>
                <c:ptCount val="8"/>
                <c:pt idx="0">
                  <c:v>5</c:v>
                </c:pt>
                <c:pt idx="1">
                  <c:v>3</c:v>
                </c:pt>
                <c:pt idx="2">
                  <c:v>3</c:v>
                </c:pt>
                <c:pt idx="3">
                  <c:v>2</c:v>
                </c:pt>
                <c:pt idx="4">
                  <c:v>6</c:v>
                </c:pt>
                <c:pt idx="5">
                  <c:v>5</c:v>
                </c:pt>
                <c:pt idx="6">
                  <c:v>6</c:v>
                </c:pt>
                <c:pt idx="7">
                  <c:v>4</c:v>
                </c:pt>
              </c:numCache>
            </c:numRef>
          </c:val>
        </c:ser>
        <c:ser>
          <c:idx val="4"/>
          <c:order val="4"/>
          <c:tx>
            <c:strRef>
              <c:f>'Graph Data May 28'!$A$6</c:f>
              <c:strCache>
                <c:ptCount val="1"/>
                <c:pt idx="0">
                  <c:v>Breakdown in Officializing Process- IT (US)</c:v>
                </c:pt>
              </c:strCache>
            </c:strRef>
          </c:tx>
          <c:spPr>
            <a:solidFill>
              <a:srgbClr val="ccffcc"/>
            </a:solidFill>
            <a:ln w="12600">
              <a:solidFill>
                <a:srgbClr val="000000"/>
              </a:solidFill>
              <a:round/>
            </a:ln>
          </c:spPr>
          <c:invertIfNegative val="0"/>
          <c:dPt>
            <c:idx val="0"/>
            <c:invertIfNegative val="0"/>
            <c:spPr>
              <a:solidFill>
                <a:srgbClr val="ccffcc"/>
              </a:solidFill>
              <a:ln w="12600">
                <a:solidFill>
                  <a:srgbClr val="000000"/>
                </a:solidFill>
                <a:round/>
              </a:ln>
            </c:spPr>
          </c:dPt>
          <c:dLbls>
            <c:dLbl>
              <c:idx val="0"/>
              <c:txPr>
                <a:bodyPr wrap="none"/>
                <a:lstStyle/>
                <a:p>
                  <a:pPr>
                    <a:defRPr b="0" sz="1100" strike="noStrike" u="none" baseline="33000">
                      <a:solidFill>
                        <a:srgbClr val="0000ff"/>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28'!$G$6:$N$6</c:f>
              <c:numCache>
                <c:formatCode>General</c:formatCode>
                <c:ptCount val="8"/>
                <c:pt idx="0">
                  <c:v>2</c:v>
                </c:pt>
                <c:pt idx="1">
                  <c:v>4</c:v>
                </c:pt>
                <c:pt idx="2">
                  <c:v>1</c:v>
                </c:pt>
                <c:pt idx="3">
                  <c:v>3</c:v>
                </c:pt>
                <c:pt idx="6">
                  <c:v>1</c:v>
                </c:pt>
              </c:numCache>
            </c:numRef>
          </c:val>
        </c:ser>
        <c:ser>
          <c:idx val="5"/>
          <c:order val="5"/>
          <c:tx>
            <c:strRef>
              <c:f>'Graph Data May 28'!$A$7</c:f>
              <c:strCache>
                <c:ptCount val="1"/>
                <c:pt idx="0">
                  <c:v>Curve Issues</c:v>
                </c:pt>
              </c:strCache>
            </c:strRef>
          </c:tx>
          <c:spPr>
            <a:solidFill>
              <a:srgbClr val="ffcc99"/>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28'!$G$7:$N$7</c:f>
              <c:numCache>
                <c:formatCode>General</c:formatCode>
                <c:ptCount val="8"/>
                <c:pt idx="0">
                  <c:v>3</c:v>
                </c:pt>
                <c:pt idx="6">
                  <c:v>1</c:v>
                </c:pt>
                <c:pt idx="7">
                  <c:v>1</c:v>
                </c:pt>
              </c:numCache>
            </c:numRef>
          </c:val>
        </c:ser>
        <c:ser>
          <c:idx val="6"/>
          <c:order val="6"/>
          <c:tx>
            <c:strRef>
              <c:f>'Graph Data May 28'!$A$8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28'!$G$8:$N$8</c:f>
              <c:numCache>
                <c:formatCode>General</c:formatCode>
                <c:ptCount val="8"/>
                <c:pt idx="0">
                  <c:v>4</c:v>
                </c:pt>
                <c:pt idx="1">
                  <c:v>1</c:v>
                </c:pt>
                <c:pt idx="2">
                  <c:v>5</c:v>
                </c:pt>
                <c:pt idx="3">
                  <c:v>1</c:v>
                </c:pt>
                <c:pt idx="4">
                  <c:v>2</c:v>
                </c:pt>
                <c:pt idx="5">
                  <c:v>1</c:v>
                </c:pt>
                <c:pt idx="7">
                  <c:v>3</c:v>
                </c:pt>
              </c:numCache>
            </c:numRef>
          </c:val>
        </c:ser>
        <c:ser>
          <c:idx val="7"/>
          <c:order val="7"/>
          <c:tx>
            <c:strRef>
              <c:f>'Graph Data May 28'!$A$9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28'!$G$9:$N$9</c:f>
              <c:numCache>
                <c:formatCode>General</c:formatCode>
                <c:ptCount val="8"/>
                <c:pt idx="4">
                  <c:v>1</c:v>
                </c:pt>
                <c:pt idx="6">
                  <c:v>1</c:v>
                </c:pt>
              </c:numCache>
            </c:numRef>
          </c:val>
        </c:ser>
        <c:gapWidth val="50"/>
        <c:overlap val="100"/>
        <c:axId val="61869995"/>
        <c:axId val="89819836"/>
      </c:barChart>
      <c:catAx>
        <c:axId val="61869995"/>
        <c:scaling>
          <c:orientation val="minMax"/>
        </c:scaling>
        <c:delete val="0"/>
        <c:axPos val="b"/>
        <c:title>
          <c:tx>
            <c:rich>
              <a:bodyPr rot="0"/>
              <a:lstStyle/>
              <a:p>
                <a:pPr>
                  <a:defRPr b="0" sz="1300" strike="noStrike" u="none">
                    <a:uFillTx/>
                    <a:latin typeface="Arial"/>
                  </a:defRPr>
                </a:pPr>
                <a:r>
                  <a:rPr b="1" sz="1075" strike="noStrike" u="none">
                    <a:solidFill>
                      <a:srgbClr val="000000"/>
                    </a:solidFill>
                    <a:uFillTx/>
                    <a:latin typeface="Arial"/>
                  </a:rPr>
                  <a:t>Week Of</a:t>
                </a:r>
              </a:p>
            </c:rich>
          </c:tx>
          <c:overlay val="0"/>
          <c:spPr>
            <a:noFill/>
            <a:ln w="0">
              <a:noFill/>
            </a:ln>
          </c:spPr>
        </c:title>
        <c:numFmt formatCode="[$-409]m/d/yyyy" sourceLinked="0"/>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89819836"/>
        <c:crossesAt val="0"/>
        <c:auto val="1"/>
        <c:lblAlgn val="ctr"/>
        <c:lblOffset val="100"/>
        <c:noMultiLvlLbl val="0"/>
      </c:catAx>
      <c:valAx>
        <c:axId val="89819836"/>
        <c:scaling>
          <c:orientation val="minMax"/>
        </c:scaling>
        <c:delete val="1"/>
        <c:axPos val="l"/>
        <c:numFmt formatCode="[$-409]0%" sourceLinked="1"/>
        <c:majorTickMark val="out"/>
        <c:minorTickMark val="none"/>
        <c:tickLblPos val="nextTo"/>
        <c:spPr>
          <a:ln w="0">
            <a:noFill/>
          </a:ln>
        </c:spPr>
        <c:txPr>
          <a:bodyPr/>
          <a:lstStyle/>
          <a:p>
            <a:pPr>
              <a:defRPr b="0" sz="1075" strike="noStrike" u="none">
                <a:solidFill>
                  <a:srgbClr val="000000"/>
                </a:solidFill>
                <a:uFillTx/>
                <a:latin typeface="Arial"/>
              </a:defRPr>
            </a:pPr>
          </a:p>
        </c:txPr>
        <c:crossAx val="61869995"/>
        <c:crossBetween val="midCat"/>
      </c:valAx>
      <c:spPr>
        <a:solidFill>
          <a:srgbClr val="ffffff"/>
        </a:solidFill>
        <a:ln w="12600">
          <a:solidFill>
            <a:srgbClr val="c0c0c0"/>
          </a:solidFill>
          <a:round/>
        </a:ln>
      </c:spPr>
    </c:plotArea>
    <c:legend>
      <c:legendPos val="r"/>
      <c:layout>
        <c:manualLayout>
          <c:xMode val="edge"/>
          <c:yMode val="edge"/>
          <c:x val="0.827874136607828"/>
          <c:y val="0.0828588734100545"/>
          <c:w val="0.150544896392939"/>
          <c:h val="0.893155663234403"/>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6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05/28</a:t>
            </a:r>
          </a:p>
        </c:rich>
      </c:tx>
      <c:overlay val="0"/>
      <c:spPr>
        <a:noFill/>
        <a:ln w="0">
          <a:noFill/>
        </a:ln>
      </c:spPr>
    </c:title>
    <c:autoTitleDeleted val="0"/>
    <c:view3D>
      <c:rotX val="20"/>
      <c:rotY val="71"/>
      <c:rAngAx val="0"/>
      <c:perspective val="30"/>
    </c:view3D>
    <c:floor>
      <c:spPr>
        <a:solidFill>
          <a:srgbClr val="ffffff"/>
        </a:solidFill>
        <a:ln w="0">
          <a:solidFill>
            <a:srgbClr val="000000"/>
          </a:solidFill>
        </a:ln>
      </c:spPr>
    </c:floor>
    <c:sideWall>
      <c:spPr>
        <a:solidFill>
          <a:srgbClr val="ffffff"/>
        </a:solidFill>
        <a:ln w="12600">
          <a:solidFill>
            <a:srgbClr val="808080"/>
          </a:solidFill>
          <a:round/>
        </a:ln>
      </c:spPr>
    </c:sideWall>
    <c:backWall>
      <c:spPr>
        <a:solidFill>
          <a:srgbClr val="ffffff"/>
        </a:solidFill>
        <a:ln w="12600">
          <a:solidFill>
            <a:srgbClr val="808080"/>
          </a:solidFill>
          <a:round/>
        </a:ln>
      </c:spPr>
    </c:backWall>
    <c:plotArea>
      <c:layout>
        <c:manualLayout>
          <c:xMode val="edge"/>
          <c:yMode val="edge"/>
          <c:x val="0.0181963752820438"/>
          <c:y val="0.199580107597428"/>
          <c:w val="0.693936967756023"/>
          <c:h val="0.800419892402572"/>
        </c:manualLayout>
      </c:layout>
      <c:bar3DChart>
        <c:barDir val="col"/>
        <c:grouping val="standard"/>
        <c:varyColors val="0"/>
        <c:ser>
          <c:idx val="0"/>
          <c:order val="0"/>
          <c:tx>
            <c:strRef>
              <c:f>"Ratio of Errors to Books"</c:f>
              <c:strCache>
                <c:ptCount val="1"/>
                <c:pt idx="0">
                  <c:v>Ratio of Errors to Books</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50"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28'!$A$109:$A$116</c:f>
              <c:strCache>
                <c:ptCount val="8"/>
                <c:pt idx="0">
                  <c:v>EIM</c:v>
                </c:pt>
                <c:pt idx="1">
                  <c:v>EGM</c:v>
                </c:pt>
                <c:pt idx="2">
                  <c:v>EEL</c:v>
                </c:pt>
                <c:pt idx="3">
                  <c:v>EA-CAN</c:v>
                </c:pt>
                <c:pt idx="4">
                  <c:v>EA - GAS</c:v>
                </c:pt>
                <c:pt idx="5">
                  <c:v>EA - POWER</c:v>
                </c:pt>
                <c:pt idx="6">
                  <c:v>EES</c:v>
                </c:pt>
                <c:pt idx="7">
                  <c:v>EBS</c:v>
                </c:pt>
              </c:strCache>
            </c:strRef>
          </c:cat>
          <c:val>
            <c:numRef>
              <c:f>'Graph Data May 28'!$B$109:$B$116</c:f>
              <c:numCache>
                <c:formatCode>0%</c:formatCode>
                <c:ptCount val="8"/>
                <c:pt idx="0">
                  <c:v>0</c:v>
                </c:pt>
                <c:pt idx="1">
                  <c:v>0.00185185185185185</c:v>
                </c:pt>
                <c:pt idx="2">
                  <c:v>0.615384615384615</c:v>
                </c:pt>
                <c:pt idx="3">
                  <c:v>0</c:v>
                </c:pt>
                <c:pt idx="4">
                  <c:v>0.0138888888888889</c:v>
                </c:pt>
                <c:pt idx="5">
                  <c:v>0.0151515151515152</c:v>
                </c:pt>
                <c:pt idx="6">
                  <c:v>0</c:v>
                </c:pt>
                <c:pt idx="7">
                  <c:v>0.2</c:v>
                </c:pt>
              </c:numCache>
            </c:numRef>
          </c:val>
        </c:ser>
        <c:ser>
          <c:idx val="1"/>
          <c:order val="1"/>
          <c:tx>
            <c:strRef>
              <c:f>"Number of Errors"</c:f>
              <c:strCache>
                <c:ptCount val="1"/>
                <c:pt idx="0">
                  <c:v>Number of Errors</c:v>
                </c:pt>
              </c:strCache>
            </c:strRef>
          </c:tx>
          <c:spPr>
            <a:solidFill>
              <a:srgbClr val="ffcc99"/>
            </a:solidFill>
            <a:ln w="0">
              <a:solidFill>
                <a:srgbClr val="000000"/>
              </a:solidFill>
            </a:ln>
          </c:spPr>
          <c:invertIfNegative val="0"/>
          <c:dPt>
            <c:idx val="6"/>
            <c:invertIfNegative val="0"/>
            <c:spPr>
              <a:solidFill>
                <a:srgbClr val="ffcc99"/>
              </a:solidFill>
              <a:ln w="0">
                <a:solidFill>
                  <a:srgbClr val="000000"/>
                </a:solidFill>
              </a:ln>
            </c:spPr>
          </c:dPt>
          <c:dLbls>
            <c:dLbl>
              <c:idx val="6"/>
              <c:txPr>
                <a:bodyPr wrap="none"/>
                <a:lstStyle/>
                <a:p>
                  <a:pPr>
                    <a:defRPr b="0" sz="140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40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28'!$A$109:$A$116</c:f>
              <c:strCache>
                <c:ptCount val="8"/>
                <c:pt idx="0">
                  <c:v>EIM</c:v>
                </c:pt>
                <c:pt idx="1">
                  <c:v>EGM</c:v>
                </c:pt>
                <c:pt idx="2">
                  <c:v>EEL</c:v>
                </c:pt>
                <c:pt idx="3">
                  <c:v>EA-CAN</c:v>
                </c:pt>
                <c:pt idx="4">
                  <c:v>EA - GAS</c:v>
                </c:pt>
                <c:pt idx="5">
                  <c:v>EA - POWER</c:v>
                </c:pt>
                <c:pt idx="6">
                  <c:v>EES</c:v>
                </c:pt>
                <c:pt idx="7">
                  <c:v>EBS</c:v>
                </c:pt>
              </c:strCache>
            </c:strRef>
          </c:cat>
          <c:val>
            <c:numRef>
              <c:f>'Graph Data May 28'!$C$109:$C$116</c:f>
              <c:numCache>
                <c:formatCode>General</c:formatCode>
                <c:ptCount val="8"/>
                <c:pt idx="0">
                  <c:v>0</c:v>
                </c:pt>
                <c:pt idx="1">
                  <c:v>1</c:v>
                </c:pt>
                <c:pt idx="2">
                  <c:v>8</c:v>
                </c:pt>
                <c:pt idx="3">
                  <c:v>0</c:v>
                </c:pt>
                <c:pt idx="4">
                  <c:v>4</c:v>
                </c:pt>
                <c:pt idx="5">
                  <c:v>2</c:v>
                </c:pt>
                <c:pt idx="6">
                  <c:v>0</c:v>
                </c:pt>
                <c:pt idx="7">
                  <c:v>2</c:v>
                </c:pt>
              </c:numCache>
            </c:numRef>
          </c:val>
        </c:ser>
        <c:ser>
          <c:idx val="2"/>
          <c:order val="2"/>
          <c:tx>
            <c:strRef>
              <c:f>"Books by Group"</c:f>
              <c:strCache>
                <c:ptCount val="1"/>
                <c:pt idx="0">
                  <c:v>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28'!$A$109:$A$116</c:f>
              <c:strCache>
                <c:ptCount val="8"/>
                <c:pt idx="0">
                  <c:v>EIM</c:v>
                </c:pt>
                <c:pt idx="1">
                  <c:v>EGM</c:v>
                </c:pt>
                <c:pt idx="2">
                  <c:v>EEL</c:v>
                </c:pt>
                <c:pt idx="3">
                  <c:v>EA-CAN</c:v>
                </c:pt>
                <c:pt idx="4">
                  <c:v>EA - GAS</c:v>
                </c:pt>
                <c:pt idx="5">
                  <c:v>EA - POWER</c:v>
                </c:pt>
                <c:pt idx="6">
                  <c:v>EES</c:v>
                </c:pt>
                <c:pt idx="7">
                  <c:v>EBS</c:v>
                </c:pt>
              </c:strCache>
            </c:strRef>
          </c:cat>
          <c:val>
            <c:numRef>
              <c:f>'Graph Data May 28'!$D$109:$D$116</c:f>
              <c:numCache>
                <c:formatCode>General</c:formatCode>
                <c:ptCount val="8"/>
                <c:pt idx="0">
                  <c:v>33</c:v>
                </c:pt>
                <c:pt idx="1">
                  <c:v>540</c:v>
                </c:pt>
                <c:pt idx="2">
                  <c:v>13</c:v>
                </c:pt>
                <c:pt idx="3">
                  <c:v>36</c:v>
                </c:pt>
                <c:pt idx="4">
                  <c:v>288</c:v>
                </c:pt>
                <c:pt idx="5">
                  <c:v>132</c:v>
                </c:pt>
                <c:pt idx="6">
                  <c:v>9</c:v>
                </c:pt>
                <c:pt idx="7">
                  <c:v>10</c:v>
                </c:pt>
              </c:numCache>
            </c:numRef>
          </c:val>
        </c:ser>
        <c:gapWidth val="150"/>
        <c:shape val="box"/>
        <c:axId val="48689848"/>
        <c:axId val="39976291"/>
      </c:bar3DChart>
      <c:catAx>
        <c:axId val="48689848"/>
        <c:scaling>
          <c:orientation val="minMax"/>
        </c:scaling>
        <c:delete val="0"/>
        <c:axPos val="b"/>
        <c:title>
          <c:tx>
            <c:rich>
              <a:bodyPr rot="0"/>
              <a:lstStyle/>
              <a:p>
                <a:pPr>
                  <a:defRPr b="0" sz="1300" strike="noStrike" u="none">
                    <a:uFillTx/>
                    <a:latin typeface="Arial"/>
                  </a:defRPr>
                </a:pPr>
                <a:r>
                  <a:rPr b="1" sz="1000"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low"/>
        <c:spPr>
          <a:ln w="0">
            <a:solidFill>
              <a:srgbClr val="000000"/>
            </a:solidFill>
          </a:ln>
        </c:spPr>
        <c:txPr>
          <a:bodyPr/>
          <a:lstStyle/>
          <a:p>
            <a:pPr>
              <a:defRPr b="0" sz="1000" strike="noStrike" u="none">
                <a:solidFill>
                  <a:srgbClr val="800000"/>
                </a:solidFill>
                <a:uFillTx/>
                <a:latin typeface="Arial"/>
              </a:defRPr>
            </a:pPr>
          </a:p>
        </c:txPr>
        <c:crossAx val="39976291"/>
        <c:crossesAt val="0"/>
        <c:auto val="1"/>
        <c:lblAlgn val="ctr"/>
        <c:lblOffset val="100"/>
        <c:noMultiLvlLbl val="0"/>
      </c:catAx>
      <c:valAx>
        <c:axId val="39976291"/>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1000" strike="noStrike" u="none">
                <a:solidFill>
                  <a:srgbClr val="000000"/>
                </a:solidFill>
                <a:uFillTx/>
                <a:latin typeface="Arial"/>
              </a:defRPr>
            </a:pPr>
          </a:p>
        </c:txPr>
        <c:crossAx val="48689848"/>
        <c:crossBetween val="midCat"/>
      </c:valAx>
    </c:plotArea>
    <c:legend>
      <c:legendPos val="r"/>
      <c:layout>
        <c:manualLayout>
          <c:xMode val="edge"/>
          <c:yMode val="edge"/>
          <c:x val="0.662639202270908"/>
          <c:y val="0.165463849888466"/>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6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Daily DPR Completion Times</a:t>
            </a:r>
          </a:p>
        </c:rich>
      </c:tx>
      <c:overlay val="0"/>
      <c:spPr>
        <a:noFill/>
        <a:ln w="0">
          <a:noFill/>
        </a:ln>
      </c:spPr>
    </c:title>
    <c:autoTitleDeleted val="0"/>
    <c:plotArea>
      <c:layout>
        <c:manualLayout>
          <c:xMode val="edge"/>
          <c:yMode val="edge"/>
          <c:x val="0.0719342007685566"/>
          <c:y val="0.19683199169047"/>
          <c:w val="0.733634463695813"/>
          <c:h val="0.695663464035316"/>
        </c:manualLayout>
      </c:layout>
      <c:lineChart>
        <c:grouping val="standard"/>
        <c:varyColors val="0"/>
        <c:ser>
          <c:idx val="0"/>
          <c:order val="0"/>
          <c:tx>
            <c:strRef>
              <c:f>"Prelim"</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[4]Chart!$AA$3:$AA$26</c:f>
              <c:strCache>
                <c:ptCount val="24"/>
                <c:pt idx="0">
                  <c:v>37013</c:v>
                </c:pt>
                <c:pt idx="1">
                  <c:v>37014</c:v>
                </c:pt>
                <c:pt idx="2">
                  <c:v>37015</c:v>
                </c:pt>
                <c:pt idx="3">
                  <c:v>37018</c:v>
                </c:pt>
                <c:pt idx="4">
                  <c:v>37019</c:v>
                </c:pt>
                <c:pt idx="5">
                  <c:v>37020</c:v>
                </c:pt>
                <c:pt idx="6">
                  <c:v>37021</c:v>
                </c:pt>
                <c:pt idx="7">
                  <c:v>37022</c:v>
                </c:pt>
                <c:pt idx="8">
                  <c:v>37025</c:v>
                </c:pt>
                <c:pt idx="9">
                  <c:v>37026</c:v>
                </c:pt>
                <c:pt idx="10">
                  <c:v>37027</c:v>
                </c:pt>
                <c:pt idx="11">
                  <c:v>37028</c:v>
                </c:pt>
                <c:pt idx="12">
                  <c:v>37029</c:v>
                </c:pt>
                <c:pt idx="13">
                  <c:v>37032</c:v>
                </c:pt>
                <c:pt idx="14">
                  <c:v>37033</c:v>
                </c:pt>
                <c:pt idx="15">
                  <c:v>37034</c:v>
                </c:pt>
                <c:pt idx="16">
                  <c:v>37035</c:v>
                </c:pt>
                <c:pt idx="17">
                  <c:v>37036</c:v>
                </c:pt>
                <c:pt idx="18">
                  <c:v/>
                </c:pt>
                <c:pt idx="19">
                  <c:v>37040</c:v>
                </c:pt>
                <c:pt idx="20">
                  <c:v>37041</c:v>
                </c:pt>
                <c:pt idx="21">
                  <c:v>37042</c:v>
                </c:pt>
                <c:pt idx="22">
                  <c:v/>
                </c:pt>
                <c:pt idx="23">
                  <c:v>37043</c:v>
                </c:pt>
              </c:strCache>
            </c:strRef>
          </c:cat>
          <c:val>
            <c:numRef>
              <c:f>[4]Chart!$AB$3:$AB$26</c:f>
              <c:numCache>
                <c:formatCode>General</c:formatCode>
                <c:ptCount val="24"/>
                <c:pt idx="0">
                  <c:v>0.316666666666667</c:v>
                </c:pt>
                <c:pt idx="1">
                  <c:v>0.318055555555556</c:v>
                </c:pt>
                <c:pt idx="2">
                  <c:v>0.319444444444445</c:v>
                </c:pt>
                <c:pt idx="3">
                  <c:v>0.316666666666667</c:v>
                </c:pt>
                <c:pt idx="4">
                  <c:v>0.318055555555556</c:v>
                </c:pt>
                <c:pt idx="5">
                  <c:v>0.318055555555556</c:v>
                </c:pt>
                <c:pt idx="6">
                  <c:v>0.31875</c:v>
                </c:pt>
                <c:pt idx="7">
                  <c:v>0.319444444444445</c:v>
                </c:pt>
                <c:pt idx="8">
                  <c:v>0.318055555555556</c:v>
                </c:pt>
                <c:pt idx="9">
                  <c:v>0.315972222222222</c:v>
                </c:pt>
                <c:pt idx="10">
                  <c:v>0.318055555555556</c:v>
                </c:pt>
                <c:pt idx="11">
                  <c:v>0.316666666666667</c:v>
                </c:pt>
                <c:pt idx="12">
                  <c:v>0.313194444444444</c:v>
                </c:pt>
                <c:pt idx="13">
                  <c:v>0.314583333333333</c:v>
                </c:pt>
                <c:pt idx="14">
                  <c:v>0.311805555555556</c:v>
                </c:pt>
                <c:pt idx="15">
                  <c:v>0.313888888888889</c:v>
                </c:pt>
                <c:pt idx="16">
                  <c:v>0.316666666666667</c:v>
                </c:pt>
                <c:pt idx="17">
                  <c:v>0.319444444444445</c:v>
                </c:pt>
                <c:pt idx="19">
                  <c:v>0.319444444444445</c:v>
                </c:pt>
                <c:pt idx="20">
                  <c:v>0.319444444444444</c:v>
                </c:pt>
                <c:pt idx="21">
                  <c:v>0.322916666666667</c:v>
                </c:pt>
                <c:pt idx="23">
                  <c:v>0.319444444444445</c:v>
                </c:pt>
              </c:numCache>
            </c:numRef>
          </c:val>
          <c:smooth val="0"/>
        </c:ser>
        <c:ser>
          <c:idx val="1"/>
          <c:order val="1"/>
          <c:tx>
            <c:strRef>
              <c:f>"Final"</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exp"/>
            <c:forward val="0"/>
            <c:backward val="0"/>
            <c:dispRSqr val="0"/>
            <c:dispEq val="0"/>
          </c:trendline>
          <c:cat>
            <c:strRef>
              <c:f>[4]Chart!$AA$3:$AA$26</c:f>
              <c:strCache>
                <c:ptCount val="24"/>
                <c:pt idx="0">
                  <c:v>37013</c:v>
                </c:pt>
                <c:pt idx="1">
                  <c:v>37014</c:v>
                </c:pt>
                <c:pt idx="2">
                  <c:v>37015</c:v>
                </c:pt>
                <c:pt idx="3">
                  <c:v>37018</c:v>
                </c:pt>
                <c:pt idx="4">
                  <c:v>37019</c:v>
                </c:pt>
                <c:pt idx="5">
                  <c:v>37020</c:v>
                </c:pt>
                <c:pt idx="6">
                  <c:v>37021</c:v>
                </c:pt>
                <c:pt idx="7">
                  <c:v>37022</c:v>
                </c:pt>
                <c:pt idx="8">
                  <c:v>37025</c:v>
                </c:pt>
                <c:pt idx="9">
                  <c:v>37026</c:v>
                </c:pt>
                <c:pt idx="10">
                  <c:v>37027</c:v>
                </c:pt>
                <c:pt idx="11">
                  <c:v>37028</c:v>
                </c:pt>
                <c:pt idx="12">
                  <c:v>37029</c:v>
                </c:pt>
                <c:pt idx="13">
                  <c:v>37032</c:v>
                </c:pt>
                <c:pt idx="14">
                  <c:v>37033</c:v>
                </c:pt>
                <c:pt idx="15">
                  <c:v>37034</c:v>
                </c:pt>
                <c:pt idx="16">
                  <c:v>37035</c:v>
                </c:pt>
                <c:pt idx="17">
                  <c:v>37036</c:v>
                </c:pt>
                <c:pt idx="18">
                  <c:v/>
                </c:pt>
                <c:pt idx="19">
                  <c:v>37040</c:v>
                </c:pt>
                <c:pt idx="20">
                  <c:v>37041</c:v>
                </c:pt>
                <c:pt idx="21">
                  <c:v>37042</c:v>
                </c:pt>
                <c:pt idx="22">
                  <c:v/>
                </c:pt>
                <c:pt idx="23">
                  <c:v>37043</c:v>
                </c:pt>
              </c:strCache>
            </c:strRef>
          </c:cat>
          <c:val>
            <c:numRef>
              <c:f>[4]Chart!$AC$3:$AC$26</c:f>
              <c:numCache>
                <c:formatCode>General</c:formatCode>
                <c:ptCount val="24"/>
                <c:pt idx="0">
                  <c:v>0.71875</c:v>
                </c:pt>
                <c:pt idx="1">
                  <c:v>0.7375</c:v>
                </c:pt>
                <c:pt idx="2">
                  <c:v>0.734722222222222</c:v>
                </c:pt>
                <c:pt idx="3">
                  <c:v>0.760416666666667</c:v>
                </c:pt>
                <c:pt idx="4">
                  <c:v>0.734722222222222</c:v>
                </c:pt>
                <c:pt idx="5">
                  <c:v>0.76875</c:v>
                </c:pt>
                <c:pt idx="6">
                  <c:v>0.763888888888889</c:v>
                </c:pt>
                <c:pt idx="7">
                  <c:v>0.697916666666667</c:v>
                </c:pt>
                <c:pt idx="8">
                  <c:v>0.69375</c:v>
                </c:pt>
                <c:pt idx="9">
                  <c:v>0.640972222222222</c:v>
                </c:pt>
                <c:pt idx="10">
                  <c:v>0.634027777777778</c:v>
                </c:pt>
                <c:pt idx="11">
                  <c:v>0.664583333333333</c:v>
                </c:pt>
                <c:pt idx="12">
                  <c:v>0.714583333333333</c:v>
                </c:pt>
                <c:pt idx="13">
                  <c:v>0.663194444444444</c:v>
                </c:pt>
                <c:pt idx="14">
                  <c:v>0.647222222222222</c:v>
                </c:pt>
                <c:pt idx="15">
                  <c:v>0.620138888888889</c:v>
                </c:pt>
                <c:pt idx="16">
                  <c:v>0.665972222222222</c:v>
                </c:pt>
                <c:pt idx="17">
                  <c:v>0.727083333333333</c:v>
                </c:pt>
                <c:pt idx="19">
                  <c:v>0.709722222222222</c:v>
                </c:pt>
                <c:pt idx="20">
                  <c:v>0.753472222222222</c:v>
                </c:pt>
                <c:pt idx="21">
                  <c:v>0.550694444444445</c:v>
                </c:pt>
                <c:pt idx="23">
                  <c:v>0.669444444444444</c:v>
                </c:pt>
              </c:numCache>
            </c:numRef>
          </c:val>
          <c:smooth val="0"/>
        </c:ser>
        <c:hiLowLines>
          <c:spPr>
            <a:ln w="0">
              <a:noFill/>
            </a:ln>
          </c:spPr>
        </c:hiLowLines>
        <c:marker val="1"/>
        <c:axId val="37686096"/>
        <c:axId val="65194061"/>
      </c:lineChart>
      <c:catAx>
        <c:axId val="37686096"/>
        <c:scaling>
          <c:orientation val="minMax"/>
        </c:scaling>
        <c:delete val="0"/>
        <c:axPos val="b"/>
        <c:title>
          <c:tx>
            <c:rich>
              <a:bodyPr rot="0"/>
              <a:lstStyle/>
              <a:p>
                <a:pPr>
                  <a:defRPr b="0" sz="1300" strike="noStrike" u="none">
                    <a:uFillTx/>
                    <a:latin typeface="Arial"/>
                  </a:defRPr>
                </a:pPr>
                <a:r>
                  <a:rPr b="1" sz="115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Times New Roman"/>
              </a:defRPr>
            </a:pPr>
          </a:p>
        </c:txPr>
        <c:crossAx val="65194061"/>
        <c:crossesAt val="0"/>
        <c:auto val="1"/>
        <c:lblAlgn val="ctr"/>
        <c:lblOffset val="100"/>
        <c:noMultiLvlLbl val="0"/>
      </c:catAx>
      <c:valAx>
        <c:axId val="65194061"/>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50"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37686096"/>
        <c:crossesAt val="1"/>
        <c:crossBetween val="midCat"/>
        <c:majorUnit val="0.04"/>
        <c:minorUnit val="0.04"/>
      </c:valAx>
      <c:spPr>
        <a:solidFill>
          <a:srgbClr val="ffffff"/>
        </a:solidFill>
        <a:ln w="12600">
          <a:solidFill>
            <a:srgbClr val="808080"/>
          </a:solidFill>
          <a:round/>
        </a:ln>
      </c:spPr>
    </c:plotArea>
    <c:legend>
      <c:legendPos val="r"/>
      <c:layout>
        <c:manualLayout>
          <c:xMode val="edge"/>
          <c:yMode val="edge"/>
          <c:x val="0.808265354277624"/>
          <c:y val="0.146065956894313"/>
          <c:w val="0.161733971549922"/>
          <c:h val="0.421448974292392"/>
        </c:manualLayout>
      </c:layout>
      <c:overlay val="0"/>
      <c:spPr>
        <a:solidFill>
          <a:srgbClr val="ffffff"/>
        </a:solidFill>
        <a:ln w="0">
          <a:solidFill>
            <a:srgbClr val="000000"/>
          </a:solidFill>
        </a:ln>
      </c:spPr>
      <c:txPr>
        <a:bodyPr/>
        <a:lstStyle/>
        <a:p>
          <a:pPr>
            <a:defRPr b="0" sz="105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6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Number of Days Deadline for Final DPR not met.</a:t>
            </a:r>
          </a:p>
        </c:rich>
      </c:tx>
      <c:overlay val="0"/>
      <c:spPr>
        <a:noFill/>
        <a:ln w="0">
          <a:noFill/>
        </a:ln>
      </c:spPr>
    </c:title>
    <c:autoTitleDeleted val="0"/>
    <c:plotArea>
      <c:barChart>
        <c:barDir val="col"/>
        <c:grouping val="clustered"/>
        <c:varyColors val="0"/>
        <c:ser>
          <c:idx val="0"/>
          <c:order val="0"/>
          <c:tx>
            <c:strRef>
              <c:f>#NAME?</c:f>
              <c:strCache>
                <c:ptCount val="1"/>
                <c:pt idx="0">
                  <c:v/>
                </c:pt>
              </c:strCache>
            </c:strRef>
          </c:tx>
          <c:spPr>
            <a:solidFill>
              <a:srgbClr val="9999ff"/>
            </a:solidFill>
            <a:ln w="12600">
              <a:solidFill>
                <a:srgbClr val="000000"/>
              </a:solidFill>
              <a:round/>
            </a:ln>
          </c:spPr>
          <c:invertIfNegative val="0"/>
          <c:cat>
            <c:strRef>
              <c:f>#NAME?</c:f>
              <c:strCache>
                <c:ptCount val="0"/>
              </c:strCache>
            </c:strRef>
          </c:cat>
          <c:val>
            <c:numRef>
              <c:f>#NAME?</c:f>
              <c:numCache>
                <c:formatCode>General</c:formatCode>
                <c:ptCount val="0"/>
              </c:numCache>
            </c:numRef>
          </c:val>
        </c:ser>
        <c:gapWidth val="150"/>
        <c:overlap val="0"/>
        <c:axId val="67578232"/>
        <c:axId val="47663510"/>
      </c:barChart>
      <c:catAx>
        <c:axId val="67578232"/>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47663510"/>
        <c:crossesAt val="0"/>
        <c:auto val="1"/>
        <c:lblAlgn val="ctr"/>
        <c:lblOffset val="100"/>
        <c:noMultiLvlLbl val="0"/>
      </c:catAx>
      <c:valAx>
        <c:axId val="47663510"/>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67578232"/>
        <c:crossesAt val="1"/>
        <c:crossBetween val="midCat"/>
      </c:valAx>
      <c:spPr>
        <a:solidFill>
          <a:srgbClr val="ffffff"/>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6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DPR Completion Times</a:t>
            </a:r>
          </a:p>
        </c:rich>
      </c:tx>
      <c:overlay val="0"/>
      <c:spPr>
        <a:noFill/>
        <a:ln w="0">
          <a:noFill/>
        </a:ln>
      </c:spPr>
    </c:title>
    <c:autoTitleDeleted val="0"/>
    <c:plotArea>
      <c:layout>
        <c:manualLayout>
          <c:xMode val="edge"/>
          <c:yMode val="edge"/>
          <c:x val="0.0817234367056431"/>
          <c:y val="0.149986536217575"/>
          <c:w val="0.757816471784443"/>
          <c:h val="0.759536845884571"/>
        </c:manualLayout>
      </c:layout>
      <c:lineChart>
        <c:grouping val="standard"/>
        <c:varyColors val="0"/>
        <c:ser>
          <c:idx val="0"/>
          <c:order val="0"/>
          <c:tx>
            <c:strRef>
              <c:f>[7]Chart!$AB$1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[7]Chart!$AA$3:$AA$25</c:f>
              <c:strCache>
                <c:ptCount val="23"/>
                <c:pt idx="0">
                  <c:v>37013</c:v>
                </c:pt>
                <c:pt idx="1">
                  <c:v>37014</c:v>
                </c:pt>
                <c:pt idx="2">
                  <c:v>37015</c:v>
                </c:pt>
                <c:pt idx="3">
                  <c:v>37018</c:v>
                </c:pt>
                <c:pt idx="4">
                  <c:v>37019</c:v>
                </c:pt>
                <c:pt idx="5">
                  <c:v>37020</c:v>
                </c:pt>
                <c:pt idx="6">
                  <c:v>37021</c:v>
                </c:pt>
                <c:pt idx="7">
                  <c:v>37022</c:v>
                </c:pt>
                <c:pt idx="8">
                  <c:v>37025</c:v>
                </c:pt>
                <c:pt idx="9">
                  <c:v>37026</c:v>
                </c:pt>
                <c:pt idx="10">
                  <c:v>37027</c:v>
                </c:pt>
                <c:pt idx="11">
                  <c:v>37028</c:v>
                </c:pt>
                <c:pt idx="12">
                  <c:v>37029</c:v>
                </c:pt>
                <c:pt idx="13">
                  <c:v>37032</c:v>
                </c:pt>
                <c:pt idx="14">
                  <c:v>37033</c:v>
                </c:pt>
                <c:pt idx="15">
                  <c:v>37034</c:v>
                </c:pt>
                <c:pt idx="16">
                  <c:v>37035</c:v>
                </c:pt>
                <c:pt idx="17">
                  <c:v>37036</c:v>
                </c:pt>
                <c:pt idx="18">
                  <c:v>37039</c:v>
                </c:pt>
                <c:pt idx="19">
                  <c:v>37040</c:v>
                </c:pt>
                <c:pt idx="20">
                  <c:v>37041</c:v>
                </c:pt>
                <c:pt idx="21">
                  <c:v>37042</c:v>
                </c:pt>
                <c:pt idx="22">
                  <c:v>37043</c:v>
                </c:pt>
              </c:strCache>
            </c:strRef>
          </c:cat>
          <c:val>
            <c:numRef>
              <c:f>[7]Chart!$AB$3:$AB$25</c:f>
              <c:numCache>
                <c:formatCode>General</c:formatCode>
                <c:ptCount val="23"/>
                <c:pt idx="0">
                  <c:v>0.316666666666667</c:v>
                </c:pt>
                <c:pt idx="1">
                  <c:v>0.318055555555556</c:v>
                </c:pt>
                <c:pt idx="2">
                  <c:v>0.319444444444445</c:v>
                </c:pt>
                <c:pt idx="3">
                  <c:v>0.316666666666667</c:v>
                </c:pt>
                <c:pt idx="4">
                  <c:v>0.318055555555556</c:v>
                </c:pt>
                <c:pt idx="5">
                  <c:v>0.318055555555556</c:v>
                </c:pt>
                <c:pt idx="6">
                  <c:v>0.31875</c:v>
                </c:pt>
                <c:pt idx="7">
                  <c:v>0.319444444444445</c:v>
                </c:pt>
                <c:pt idx="8">
                  <c:v>0.318055555555556</c:v>
                </c:pt>
                <c:pt idx="9">
                  <c:v>0.315972222222222</c:v>
                </c:pt>
                <c:pt idx="10">
                  <c:v>0.318055555555556</c:v>
                </c:pt>
                <c:pt idx="11">
                  <c:v>0.316666666666667</c:v>
                </c:pt>
                <c:pt idx="12">
                  <c:v>0.313194444444444</c:v>
                </c:pt>
                <c:pt idx="13">
                  <c:v>0.314583333333333</c:v>
                </c:pt>
                <c:pt idx="14">
                  <c:v>0.311805555555556</c:v>
                </c:pt>
                <c:pt idx="15">
                  <c:v>0.313888888888889</c:v>
                </c:pt>
                <c:pt idx="16">
                  <c:v>0.316666666666667</c:v>
                </c:pt>
              </c:numCache>
            </c:numRef>
          </c:val>
          <c:smooth val="0"/>
        </c:ser>
        <c:ser>
          <c:idx val="1"/>
          <c:order val="1"/>
          <c:tx>
            <c:strRef>
              <c:f>[7]Chart!$AC$1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[7]Chart!$AA$3:$AA$25</c:f>
              <c:strCache>
                <c:ptCount val="23"/>
                <c:pt idx="0">
                  <c:v>37013</c:v>
                </c:pt>
                <c:pt idx="1">
                  <c:v>37014</c:v>
                </c:pt>
                <c:pt idx="2">
                  <c:v>37015</c:v>
                </c:pt>
                <c:pt idx="3">
                  <c:v>37018</c:v>
                </c:pt>
                <c:pt idx="4">
                  <c:v>37019</c:v>
                </c:pt>
                <c:pt idx="5">
                  <c:v>37020</c:v>
                </c:pt>
                <c:pt idx="6">
                  <c:v>37021</c:v>
                </c:pt>
                <c:pt idx="7">
                  <c:v>37022</c:v>
                </c:pt>
                <c:pt idx="8">
                  <c:v>37025</c:v>
                </c:pt>
                <c:pt idx="9">
                  <c:v>37026</c:v>
                </c:pt>
                <c:pt idx="10">
                  <c:v>37027</c:v>
                </c:pt>
                <c:pt idx="11">
                  <c:v>37028</c:v>
                </c:pt>
                <c:pt idx="12">
                  <c:v>37029</c:v>
                </c:pt>
                <c:pt idx="13">
                  <c:v>37032</c:v>
                </c:pt>
                <c:pt idx="14">
                  <c:v>37033</c:v>
                </c:pt>
                <c:pt idx="15">
                  <c:v>37034</c:v>
                </c:pt>
                <c:pt idx="16">
                  <c:v>37035</c:v>
                </c:pt>
                <c:pt idx="17">
                  <c:v>37036</c:v>
                </c:pt>
                <c:pt idx="18">
                  <c:v>37039</c:v>
                </c:pt>
                <c:pt idx="19">
                  <c:v>37040</c:v>
                </c:pt>
                <c:pt idx="20">
                  <c:v>37041</c:v>
                </c:pt>
                <c:pt idx="21">
                  <c:v>37042</c:v>
                </c:pt>
                <c:pt idx="22">
                  <c:v>37043</c:v>
                </c:pt>
              </c:strCache>
            </c:strRef>
          </c:cat>
          <c:val>
            <c:numRef>
              <c:f>[7]Chart!$AC$3:$AC$25</c:f>
              <c:numCache>
                <c:formatCode>General</c:formatCode>
                <c:ptCount val="23"/>
                <c:pt idx="0">
                  <c:v>0.71875</c:v>
                </c:pt>
                <c:pt idx="1">
                  <c:v>0.7375</c:v>
                </c:pt>
                <c:pt idx="2">
                  <c:v>0.734722222222222</c:v>
                </c:pt>
                <c:pt idx="3">
                  <c:v>0.760416666666667</c:v>
                </c:pt>
                <c:pt idx="4">
                  <c:v>0.734722222222222</c:v>
                </c:pt>
                <c:pt idx="5">
                  <c:v>0.76875</c:v>
                </c:pt>
                <c:pt idx="6">
                  <c:v>0.763888888888889</c:v>
                </c:pt>
                <c:pt idx="7">
                  <c:v>0.697916666666667</c:v>
                </c:pt>
                <c:pt idx="8">
                  <c:v>0.69375</c:v>
                </c:pt>
                <c:pt idx="9">
                  <c:v>0.640972222222222</c:v>
                </c:pt>
                <c:pt idx="10">
                  <c:v>0.634027777777778</c:v>
                </c:pt>
                <c:pt idx="11">
                  <c:v>0.664583333333333</c:v>
                </c:pt>
                <c:pt idx="12">
                  <c:v>0.714583333333333</c:v>
                </c:pt>
                <c:pt idx="13">
                  <c:v>0.663194444444444</c:v>
                </c:pt>
                <c:pt idx="14">
                  <c:v>0.647222222222222</c:v>
                </c:pt>
                <c:pt idx="15">
                  <c:v>0.620138888888889</c:v>
                </c:pt>
                <c:pt idx="16">
                  <c:v>0.665972222222222</c:v>
                </c:pt>
              </c:numCache>
            </c:numRef>
          </c:val>
          <c:smooth val="0"/>
        </c:ser>
        <c:hiLowLines>
          <c:spPr>
            <a:ln w="0">
              <a:noFill/>
            </a:ln>
          </c:spPr>
        </c:hiLowLines>
        <c:marker val="1"/>
        <c:axId val="10563703"/>
        <c:axId val="59227916"/>
      </c:lineChart>
      <c:catAx>
        <c:axId val="10563703"/>
        <c:scaling>
          <c:orientation val="minMax"/>
        </c:scaling>
        <c:delete val="0"/>
        <c:axPos val="b"/>
        <c:title>
          <c:tx>
            <c:rich>
              <a:bodyPr rot="0"/>
              <a:lstStyle/>
              <a:p>
                <a:pPr>
                  <a:defRPr b="0" sz="1300" strike="noStrike" u="none">
                    <a:uFillTx/>
                    <a:latin typeface="Arial"/>
                  </a:defRPr>
                </a:pPr>
                <a:r>
                  <a:rPr b="1" sz="115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Times New Roman"/>
              </a:defRPr>
            </a:pPr>
          </a:p>
        </c:txPr>
        <c:crossAx val="59227916"/>
        <c:crossesAt val="0"/>
        <c:auto val="1"/>
        <c:lblAlgn val="ctr"/>
        <c:lblOffset val="100"/>
        <c:noMultiLvlLbl val="0"/>
      </c:catAx>
      <c:valAx>
        <c:axId val="59227916"/>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50"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10563703"/>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303561448966113"/>
          <c:y val="0.0371965075947853"/>
        </c:manualLayout>
      </c:layout>
      <c:overlay val="0"/>
      <c:spPr>
        <a:noFill/>
        <a:ln w="0">
          <a:noFill/>
        </a:ln>
      </c:spPr>
    </c:title>
    <c:autoTitleDeleted val="0"/>
    <c:plotArea>
      <c:layout>
        <c:manualLayout>
          <c:xMode val="edge"/>
          <c:yMode val="edge"/>
          <c:x val="0.0347253975511863"/>
          <c:y val="0.138739385241"/>
          <c:w val="0.823832749072804"/>
          <c:h val="0.735797153450544"/>
        </c:manualLayout>
      </c:layout>
      <c:barChart>
        <c:barDir val="col"/>
        <c:grouping val="stacked"/>
        <c:varyColors val="0"/>
        <c:ser>
          <c:idx val="0"/>
          <c:order val="0"/>
          <c:tx>
            <c:strRef>
              <c:f>'Graph Data July30'!$A$2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July30'!$G$2:$W$2</c:f>
              <c:numCache>
                <c:formatCode>General</c:formatCode>
                <c:ptCount val="17"/>
                <c:pt idx="1">
                  <c:v>2</c:v>
                </c:pt>
                <c:pt idx="3">
                  <c:v>1</c:v>
                </c:pt>
                <c:pt idx="9">
                  <c:v>1</c:v>
                </c:pt>
              </c:numCache>
            </c:numRef>
          </c:val>
        </c:ser>
        <c:ser>
          <c:idx val="1"/>
          <c:order val="1"/>
          <c:tx>
            <c:strRef>
              <c:f>'Graph Data July30'!$A$3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July30'!$G$3:$W$3</c:f>
              <c:numCache>
                <c:formatCode>General</c:formatCode>
                <c:ptCount val="17"/>
                <c:pt idx="7">
                  <c:v>1</c:v>
                </c:pt>
                <c:pt idx="9">
                  <c:v>1</c:v>
                </c:pt>
                <c:pt idx="11">
                  <c:v>2</c:v>
                </c:pt>
                <c:pt idx="13">
                  <c:v>1</c:v>
                </c:pt>
              </c:numCache>
            </c:numRef>
          </c:val>
        </c:ser>
        <c:ser>
          <c:idx val="2"/>
          <c:order val="2"/>
          <c:tx>
            <c:strRef>
              <c:f>'Graph Data July30'!$A$4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July30'!$G$4:$W$4</c:f>
              <c:numCache>
                <c:formatCode>General</c:formatCode>
                <c:ptCount val="17"/>
                <c:pt idx="0">
                  <c:v>30</c:v>
                </c:pt>
                <c:pt idx="1">
                  <c:v>6</c:v>
                </c:pt>
                <c:pt idx="2">
                  <c:v>10</c:v>
                </c:pt>
                <c:pt idx="3">
                  <c:v>19</c:v>
                </c:pt>
                <c:pt idx="4">
                  <c:v>13</c:v>
                </c:pt>
                <c:pt idx="5">
                  <c:v>7</c:v>
                </c:pt>
                <c:pt idx="6">
                  <c:v>2</c:v>
                </c:pt>
                <c:pt idx="7">
                  <c:v>8</c:v>
                </c:pt>
                <c:pt idx="8">
                  <c:v>5</c:v>
                </c:pt>
                <c:pt idx="9">
                  <c:v>6</c:v>
                </c:pt>
                <c:pt idx="10">
                  <c:v>6</c:v>
                </c:pt>
                <c:pt idx="11">
                  <c:v>9</c:v>
                </c:pt>
                <c:pt idx="12">
                  <c:v>5</c:v>
                </c:pt>
                <c:pt idx="16">
                  <c:v>17</c:v>
                </c:pt>
              </c:numCache>
            </c:numRef>
          </c:val>
        </c:ser>
        <c:ser>
          <c:idx val="3"/>
          <c:order val="3"/>
          <c:tx>
            <c:strRef>
              <c:f>'Graph Data July30'!$A$5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July30'!$G$5:$W$5</c:f>
              <c:numCache>
                <c:formatCode>General</c:formatCode>
                <c:ptCount val="17"/>
                <c:pt idx="0">
                  <c:v>5</c:v>
                </c:pt>
                <c:pt idx="1">
                  <c:v>3</c:v>
                </c:pt>
                <c:pt idx="2">
                  <c:v>3</c:v>
                </c:pt>
                <c:pt idx="3">
                  <c:v>2</c:v>
                </c:pt>
                <c:pt idx="4">
                  <c:v>6</c:v>
                </c:pt>
                <c:pt idx="5">
                  <c:v>5</c:v>
                </c:pt>
                <c:pt idx="6">
                  <c:v>6</c:v>
                </c:pt>
                <c:pt idx="7">
                  <c:v>4</c:v>
                </c:pt>
                <c:pt idx="8">
                  <c:v>5</c:v>
                </c:pt>
                <c:pt idx="9">
                  <c:v>2</c:v>
                </c:pt>
                <c:pt idx="10">
                  <c:v>4</c:v>
                </c:pt>
                <c:pt idx="11">
                  <c:v>3</c:v>
                </c:pt>
                <c:pt idx="12">
                  <c:v>1</c:v>
                </c:pt>
                <c:pt idx="13">
                  <c:v>12</c:v>
                </c:pt>
                <c:pt idx="14">
                  <c:v>9</c:v>
                </c:pt>
                <c:pt idx="15">
                  <c:v>9</c:v>
                </c:pt>
                <c:pt idx="16">
                  <c:v>4</c:v>
                </c:pt>
              </c:numCache>
            </c:numRef>
          </c:val>
        </c:ser>
        <c:ser>
          <c:idx val="4"/>
          <c:order val="4"/>
          <c:tx>
            <c:strRef>
              <c:f>'Graph Data July30'!$A$6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July30'!$G$6:$W$6</c:f>
              <c:numCache>
                <c:formatCode>General</c:formatCode>
                <c:ptCount val="17"/>
                <c:pt idx="0">
                  <c:v>2</c:v>
                </c:pt>
                <c:pt idx="1">
                  <c:v>4</c:v>
                </c:pt>
                <c:pt idx="2">
                  <c:v>1</c:v>
                </c:pt>
                <c:pt idx="3">
                  <c:v>3</c:v>
                </c:pt>
                <c:pt idx="6">
                  <c:v>1</c:v>
                </c:pt>
                <c:pt idx="8">
                  <c:v>1</c:v>
                </c:pt>
                <c:pt idx="9">
                  <c:v>3</c:v>
                </c:pt>
                <c:pt idx="13">
                  <c:v>5</c:v>
                </c:pt>
                <c:pt idx="14">
                  <c:v>5</c:v>
                </c:pt>
                <c:pt idx="15">
                  <c:v>5</c:v>
                </c:pt>
                <c:pt idx="16">
                  <c:v>1</c:v>
                </c:pt>
              </c:numCache>
            </c:numRef>
          </c:val>
        </c:ser>
        <c:ser>
          <c:idx val="5"/>
          <c:order val="5"/>
          <c:tx>
            <c:strRef>
              <c:f>'Graph Data July30'!$A$7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July30'!$G$7:$W$7</c:f>
              <c:numCache>
                <c:formatCode>General</c:formatCode>
                <c:ptCount val="17"/>
                <c:pt idx="0">
                  <c:v>3</c:v>
                </c:pt>
                <c:pt idx="6">
                  <c:v>1</c:v>
                </c:pt>
                <c:pt idx="7">
                  <c:v>1</c:v>
                </c:pt>
                <c:pt idx="8">
                  <c:v>3</c:v>
                </c:pt>
                <c:pt idx="10">
                  <c:v>1</c:v>
                </c:pt>
                <c:pt idx="11">
                  <c:v>5</c:v>
                </c:pt>
                <c:pt idx="12">
                  <c:v>1</c:v>
                </c:pt>
                <c:pt idx="13">
                  <c:v>3</c:v>
                </c:pt>
                <c:pt idx="16">
                  <c:v>2</c:v>
                </c:pt>
              </c:numCache>
            </c:numRef>
          </c:val>
        </c:ser>
        <c:ser>
          <c:idx val="6"/>
          <c:order val="6"/>
          <c:tx>
            <c:strRef>
              <c:f>'Graph Data July30'!$A$8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July30'!$G$8:$W$8</c:f>
              <c:numCache>
                <c:formatCode>General</c:formatCode>
                <c:ptCount val="17"/>
                <c:pt idx="0">
                  <c:v>4</c:v>
                </c:pt>
                <c:pt idx="1">
                  <c:v>1</c:v>
                </c:pt>
                <c:pt idx="2">
                  <c:v>5</c:v>
                </c:pt>
                <c:pt idx="3">
                  <c:v>1</c:v>
                </c:pt>
                <c:pt idx="4">
                  <c:v>2</c:v>
                </c:pt>
                <c:pt idx="5">
                  <c:v>1</c:v>
                </c:pt>
                <c:pt idx="7">
                  <c:v>3</c:v>
                </c:pt>
                <c:pt idx="9">
                  <c:v>3</c:v>
                </c:pt>
                <c:pt idx="10">
                  <c:v>1</c:v>
                </c:pt>
                <c:pt idx="13">
                  <c:v>2</c:v>
                </c:pt>
                <c:pt idx="15">
                  <c:v>2</c:v>
                </c:pt>
              </c:numCache>
            </c:numRef>
          </c:val>
        </c:ser>
        <c:ser>
          <c:idx val="7"/>
          <c:order val="7"/>
          <c:tx>
            <c:strRef>
              <c:f>'Graph Data July30'!$A$9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July30'!$G$9:$W$9</c:f>
              <c:numCache>
                <c:formatCode>General</c:formatCode>
                <c:ptCount val="17"/>
                <c:pt idx="4">
                  <c:v>1</c:v>
                </c:pt>
                <c:pt idx="6">
                  <c:v>1</c:v>
                </c:pt>
                <c:pt idx="8">
                  <c:v>2</c:v>
                </c:pt>
                <c:pt idx="10">
                  <c:v>4</c:v>
                </c:pt>
                <c:pt idx="11">
                  <c:v>7</c:v>
                </c:pt>
                <c:pt idx="15">
                  <c:v>2</c:v>
                </c:pt>
                <c:pt idx="16">
                  <c:v>3</c:v>
                </c:pt>
              </c:numCache>
            </c:numRef>
          </c:val>
        </c:ser>
        <c:ser>
          <c:idx val="8"/>
          <c:order val="8"/>
          <c:tx>
            <c:strRef>
              <c:f>'Graph Data July30'!$A$10</c:f>
              <c:strCache>
                <c:ptCount val="1"/>
                <c:pt idx="0">
                  <c:v>Not identified</c:v>
                </c:pt>
              </c:strCache>
            </c:strRef>
          </c:tx>
          <c:spPr>
            <a:solidFill>
              <a:srgbClr val="000080"/>
            </a:solidFill>
            <a:ln w="12600">
              <a:solidFill>
                <a:srgbClr val="000000"/>
              </a:solidFill>
              <a:round/>
            </a:ln>
          </c:spPr>
          <c:invertIfNegative val="0"/>
          <c:dLbls>
            <c:txPr>
              <a:bodyPr wrap="none"/>
              <a:lstStyle/>
              <a:p>
                <a:pPr>
                  <a:defRPr b="0" sz="1150" strike="noStrike" u="none">
                    <a:solidFill>
                      <a:srgbClr val="00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July30'!$G$10:$W$10</c:f>
              <c:numCache>
                <c:formatCode>General</c:formatCode>
                <c:ptCount val="17"/>
                <c:pt idx="12">
                  <c:v>1</c:v>
                </c:pt>
                <c:pt idx="14">
                  <c:v>1</c:v>
                </c:pt>
                <c:pt idx="15">
                  <c:v>1</c:v>
                </c:pt>
                <c:pt idx="16">
                  <c:v>2</c:v>
                </c:pt>
              </c:numCache>
            </c:numRef>
          </c:val>
        </c:ser>
        <c:gapWidth val="110"/>
        <c:overlap val="100"/>
        <c:axId val="26129510"/>
        <c:axId val="83933173"/>
      </c:barChart>
      <c:catAx>
        <c:axId val="26129510"/>
        <c:scaling>
          <c:orientation val="minMax"/>
        </c:scaling>
        <c:delete val="0"/>
        <c:axPos val="b"/>
        <c:numFmt formatCode="[$-409]m/d/yyyy" sourceLinked="0"/>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83933173"/>
        <c:crossesAt val="0"/>
        <c:auto val="1"/>
        <c:lblAlgn val="ctr"/>
        <c:lblOffset val="100"/>
        <c:noMultiLvlLbl val="0"/>
      </c:catAx>
      <c:valAx>
        <c:axId val="83933173"/>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26129510"/>
        <c:crossesAt val="1"/>
        <c:crossBetween val="midCat"/>
      </c:valAx>
      <c:spPr>
        <a:solidFill>
          <a:srgbClr val="ffffff"/>
        </a:solidFill>
        <a:ln w="12600">
          <a:solidFill>
            <a:srgbClr val="c0c0c0"/>
          </a:solidFill>
          <a:round/>
        </a:ln>
      </c:spPr>
    </c:plotArea>
    <c:legend>
      <c:legendPos val="r"/>
      <c:layout>
        <c:manualLayout>
          <c:xMode val="edge"/>
          <c:yMode val="edge"/>
          <c:x val="0.860615759792715"/>
          <c:y val="0.0343260375553164"/>
          <c:w val="0.116496469034192"/>
          <c:h val="0.881832316708528"/>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7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25" strike="noStrike" u="none">
                <a:solidFill>
                  <a:srgbClr val="000000"/>
                </a:solidFill>
                <a:uFillTx/>
                <a:latin typeface="Arial"/>
              </a:rPr>
              <a:t>DAYS LATE IN MAY 2001</a:t>
            </a:r>
          </a:p>
        </c:rich>
      </c:tx>
      <c:overlay val="0"/>
      <c:spPr>
        <a:noFill/>
        <a:ln w="0">
          <a:noFill/>
        </a:ln>
      </c:spPr>
    </c:title>
    <c:autoTitleDeleted val="0"/>
    <c:plotArea>
      <c:barChart>
        <c:barDir val="col"/>
        <c:grouping val="clustered"/>
        <c:varyColors val="0"/>
        <c:ser>
          <c:idx val="0"/>
          <c:order val="0"/>
          <c:tx>
            <c:strRef>
              <c:f>[8]Sheet2!$B$1</c:f>
              <c:strCache>
                <c:ptCount val="1"/>
                <c:pt idx="0">
                  <c:v>DAY</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[8]Sheet2!$A$2:$A$18</c:f>
              <c:strCache>
                <c:ptCount val="17"/>
                <c:pt idx="0">
                  <c:v>Advertising Count</c:v>
                </c:pt>
                <c:pt idx="1">
                  <c:v>Broadband Count</c:v>
                </c:pt>
                <c:pt idx="2">
                  <c:v>EES Count</c:v>
                </c:pt>
                <c:pt idx="3">
                  <c:v>Emerging Bench Count</c:v>
                </c:pt>
                <c:pt idx="4">
                  <c:v>Equity Count</c:v>
                </c:pt>
                <c:pt idx="5">
                  <c:v>EWS-EES Count</c:v>
                </c:pt>
                <c:pt idx="6">
                  <c:v>Financial Trading Fx Count</c:v>
                </c:pt>
                <c:pt idx="7">
                  <c:v>Gas Bench Count</c:v>
                </c:pt>
                <c:pt idx="8">
                  <c:v>Lumber Count</c:v>
                </c:pt>
                <c:pt idx="9">
                  <c:v>Merchant Count</c:v>
                </c:pt>
                <c:pt idx="10">
                  <c:v>NGPL Count</c:v>
                </c:pt>
                <c:pt idx="11">
                  <c:v>Outage Options Count</c:v>
                </c:pt>
                <c:pt idx="12">
                  <c:v>Power Bench Count</c:v>
                </c:pt>
                <c:pt idx="13">
                  <c:v>Power East Count</c:v>
                </c:pt>
                <c:pt idx="14">
                  <c:v>Power West Count</c:v>
                </c:pt>
                <c:pt idx="15">
                  <c:v>South America - Brazil Power Count</c:v>
                </c:pt>
                <c:pt idx="16">
                  <c:v>UK Summary Count</c:v>
                </c:pt>
              </c:strCache>
            </c:strRef>
          </c:cat>
          <c:val>
            <c:numRef>
              <c:f>[8]Sheet2!$B$2:$B$18</c:f>
              <c:numCache>
                <c:formatCode>General</c:formatCode>
                <c:ptCount val="17"/>
                <c:pt idx="0">
                  <c:v>1</c:v>
                </c:pt>
                <c:pt idx="1">
                  <c:v>1</c:v>
                </c:pt>
                <c:pt idx="2">
                  <c:v>2</c:v>
                </c:pt>
                <c:pt idx="3">
                  <c:v>2</c:v>
                </c:pt>
                <c:pt idx="4">
                  <c:v>1</c:v>
                </c:pt>
                <c:pt idx="5">
                  <c:v>3</c:v>
                </c:pt>
                <c:pt idx="6">
                  <c:v>1</c:v>
                </c:pt>
                <c:pt idx="7">
                  <c:v>3</c:v>
                </c:pt>
                <c:pt idx="8">
                  <c:v>1</c:v>
                </c:pt>
                <c:pt idx="9">
                  <c:v>2</c:v>
                </c:pt>
                <c:pt idx="10">
                  <c:v>1</c:v>
                </c:pt>
                <c:pt idx="11">
                  <c:v>2</c:v>
                </c:pt>
                <c:pt idx="12">
                  <c:v>4</c:v>
                </c:pt>
                <c:pt idx="13">
                  <c:v>8</c:v>
                </c:pt>
                <c:pt idx="14">
                  <c:v>6</c:v>
                </c:pt>
                <c:pt idx="15">
                  <c:v>1</c:v>
                </c:pt>
                <c:pt idx="16">
                  <c:v>2</c:v>
                </c:pt>
              </c:numCache>
            </c:numRef>
          </c:val>
        </c:ser>
        <c:gapWidth val="150"/>
        <c:overlap val="0"/>
        <c:axId val="10747268"/>
        <c:axId val="86475259"/>
      </c:barChart>
      <c:catAx>
        <c:axId val="10747268"/>
        <c:scaling>
          <c:orientation val="minMax"/>
        </c:scaling>
        <c:delete val="0"/>
        <c:axPos val="b"/>
        <c:title>
          <c:tx>
            <c:rich>
              <a:bodyPr rot="0"/>
              <a:lstStyle/>
              <a:p>
                <a:pPr>
                  <a:defRPr b="0" sz="1300" strike="noStrike" u="none">
                    <a:uFillTx/>
                    <a:latin typeface="Arial"/>
                  </a:defRPr>
                </a:pPr>
                <a:r>
                  <a:rPr b="1" sz="925"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86475259"/>
        <c:crossesAt val="0"/>
        <c:auto val="1"/>
        <c:lblAlgn val="ctr"/>
        <c:lblOffset val="100"/>
        <c:noMultiLvlLbl val="0"/>
      </c:catAx>
      <c:valAx>
        <c:axId val="86475259"/>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925" strike="noStrike" u="none">
                    <a:solidFill>
                      <a:srgbClr val="000000"/>
                    </a:solidFill>
                    <a:uFillTx/>
                    <a:latin typeface="Arial"/>
                  </a:rPr>
                  <a:t>Days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925" strike="noStrike" u="none">
                <a:solidFill>
                  <a:srgbClr val="000000"/>
                </a:solidFill>
                <a:uFillTx/>
                <a:latin typeface="Arial"/>
              </a:defRPr>
            </a:pPr>
          </a:p>
        </c:txPr>
        <c:crossAx val="10747268"/>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7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Summary For 05/18 - 05/25</a:t>
            </a:r>
          </a:p>
          <a:p>
            <a:pPr>
              <a:defRPr b="0" sz="1300" strike="noStrike" u="none">
                <a:uFillTx/>
                <a:latin typeface="Arial"/>
              </a:defRPr>
            </a:pPr>
          </a:p>
        </c:rich>
      </c:tx>
      <c:layout>
        <c:manualLayout>
          <c:xMode val="edge"/>
          <c:yMode val="edge"/>
          <c:x val="0.233817183209102"/>
          <c:y val="0.0326882845188285"/>
        </c:manualLayout>
      </c:layout>
      <c:overlay val="0"/>
      <c:spPr>
        <a:noFill/>
        <a:ln w="0">
          <a:noFill/>
        </a:ln>
      </c:spPr>
    </c:title>
    <c:autoTitleDeleted val="0"/>
    <c:plotArea>
      <c:layout>
        <c:manualLayout>
          <c:layoutTarget val="inner"/>
          <c:xMode val="edge"/>
          <c:yMode val="edge"/>
          <c:x val="0.244213417026285"/>
          <c:y val="0.149320083682008"/>
          <c:w val="0.461945861122009"/>
          <c:h val="0.586689330543933"/>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Data'!$A$32:$A$39</c:f>
              <c:strCache>
                <c:ptCount val="8"/>
                <c:pt idx="0">
                  <c:v>Deal Capture</c:v>
                </c:pt>
                <c:pt idx="1">
                  <c:v>Deal Valuation</c:v>
                </c:pt>
                <c:pt idx="2">
                  <c:v>Breakdown in Officializing Process- Human</c:v>
                </c:pt>
                <c:pt idx="3">
                  <c:v>Breakdown in Officializing Process- IT</c:v>
                </c:pt>
                <c:pt idx="4">
                  <c:v>Curve Issues</c:v>
                </c:pt>
                <c:pt idx="5">
                  <c:v>Uncontrollable-System Needs to Change</c:v>
                </c:pt>
                <c:pt idx="6">
                  <c:v>Miscellaneous</c:v>
                </c:pt>
                <c:pt idx="7">
                  <c:v>Not identified</c:v>
                </c:pt>
              </c:strCache>
            </c:strRef>
          </c:cat>
          <c:val>
            <c:numRef>
              <c:f>'Graphing Data'!$B$32:$B$39</c:f>
              <c:numCache>
                <c:formatCode>General</c:formatCode>
                <c:ptCount val="8"/>
                <c:pt idx="2">
                  <c:v>2</c:v>
                </c:pt>
                <c:pt idx="3">
                  <c:v>7</c:v>
                </c:pt>
                <c:pt idx="4">
                  <c:v>1</c:v>
                </c:pt>
                <c:pt idx="6">
                  <c:v>1</c:v>
                </c:pt>
              </c:numCache>
            </c:numRef>
          </c:val>
        </c:ser>
        <c:firstSliceAng val="0"/>
      </c:pieChart>
      <c:spPr>
        <a:noFill/>
        <a:ln w="12600">
          <a:noFill/>
        </a:ln>
      </c:spPr>
    </c:plotArea>
    <c:legend>
      <c:legendPos val="r"/>
      <c:layout>
        <c:manualLayout>
          <c:xMode val="edge"/>
          <c:yMode val="edge"/>
          <c:x val="0.00313848568065908"/>
          <c:y val="0.76477510460251"/>
          <c:w val="0.941153393487642"/>
          <c:h val="0.212212343096234"/>
        </c:manualLayout>
      </c:layout>
      <c:overlay val="0"/>
      <c:spPr>
        <a:solidFill>
          <a:srgbClr val="ffffff"/>
        </a:solidFill>
        <a:ln w="0">
          <a:solidFill>
            <a:srgbClr val="000000"/>
          </a:solidFill>
        </a:ln>
      </c:spPr>
      <c:txPr>
        <a:bodyPr/>
        <a:lstStyle/>
        <a:p>
          <a:pPr>
            <a:defRPr b="0" sz="500" strike="noStrike" u="none">
              <a:solidFill>
                <a:srgbClr val="000000"/>
              </a:solidFill>
              <a:uFillTx/>
              <a:latin typeface="Arial"/>
            </a:defRPr>
          </a:pPr>
        </a:p>
      </c:txPr>
    </c:legend>
    <c:plotVisOnly val="1"/>
    <c:dispBlanksAs val="gap"/>
  </c:chart>
  <c:spPr>
    <a:noFill/>
    <a:ln w="12600">
      <a:noFill/>
    </a:ln>
  </c:spPr>
</c:chartSpace>
</file>

<file path=xl/charts/chart7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Summary For 05/18 - 05/25</a:t>
            </a:r>
          </a:p>
        </c:rich>
      </c:tx>
      <c:layout>
        <c:manualLayout>
          <c:xMode val="edge"/>
          <c:yMode val="edge"/>
          <c:x val="0.244469273743017"/>
          <c:y val="0.0329353103267288"/>
        </c:manualLayout>
      </c:layout>
      <c:overlay val="0"/>
      <c:spPr>
        <a:noFill/>
        <a:ln w="0">
          <a:noFill/>
        </a:ln>
      </c:spPr>
    </c:title>
    <c:autoTitleDeleted val="0"/>
    <c:plotArea>
      <c:layout>
        <c:manualLayout>
          <c:layoutTarget val="inner"/>
          <c:xMode val="edge"/>
          <c:yMode val="edge"/>
          <c:x val="0.226927374301676"/>
          <c:y val="0.150111533919433"/>
          <c:w val="0.543240223463687"/>
          <c:h val="0.591785854874688"/>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Data'!$D$32:$D$39</c:f>
              <c:strCache>
                <c:ptCount val="8"/>
                <c:pt idx="0">
                  <c:v>EIM</c:v>
                </c:pt>
                <c:pt idx="1">
                  <c:v>EGM</c:v>
                </c:pt>
                <c:pt idx="2">
                  <c:v>EEL</c:v>
                </c:pt>
                <c:pt idx="3">
                  <c:v>EA-CAN</c:v>
                </c:pt>
                <c:pt idx="4">
                  <c:v>EA - GAS</c:v>
                </c:pt>
                <c:pt idx="5">
                  <c:v>EA - POWER</c:v>
                </c:pt>
                <c:pt idx="6">
                  <c:v>EES</c:v>
                </c:pt>
                <c:pt idx="7">
                  <c:v>EBS</c:v>
                </c:pt>
              </c:strCache>
            </c:strRef>
          </c:cat>
          <c:val>
            <c:numRef>
              <c:f>'Graphing Data'!$E$32:$E$39</c:f>
              <c:numCache>
                <c:formatCode>General</c:formatCode>
                <c:ptCount val="8"/>
                <c:pt idx="1">
                  <c:v>1</c:v>
                </c:pt>
                <c:pt idx="2">
                  <c:v>8</c:v>
                </c:pt>
                <c:pt idx="5">
                  <c:v>2</c:v>
                </c:pt>
              </c:numCache>
            </c:numRef>
          </c:val>
        </c:ser>
        <c:firstSliceAng val="0"/>
      </c:pieChart>
      <c:spPr>
        <a:noFill/>
        <a:ln w="12600">
          <a:noFill/>
        </a:ln>
      </c:spPr>
    </c:plotArea>
    <c:legend>
      <c:legendPos val="r"/>
      <c:layout>
        <c:manualLayout>
          <c:xMode val="edge"/>
          <c:yMode val="edge"/>
          <c:x val="0.0262569832402235"/>
          <c:y val="0.756462406508332"/>
          <c:w val="0.930279329608939"/>
          <c:h val="0.217556751082535"/>
        </c:manualLayout>
      </c:layout>
      <c:overlay val="0"/>
      <c:spPr>
        <a:solidFill>
          <a:srgbClr val="ffffff"/>
        </a:solidFill>
        <a:ln w="0">
          <a:solidFill>
            <a:srgbClr val="000000"/>
          </a:solidFill>
        </a:ln>
      </c:spPr>
      <c:txPr>
        <a:bodyPr/>
        <a:lstStyle/>
        <a:p>
          <a:pPr>
            <a:defRPr b="0" sz="500" strike="noStrike" u="none">
              <a:solidFill>
                <a:srgbClr val="000000"/>
              </a:solidFill>
              <a:uFillTx/>
              <a:latin typeface="Arial"/>
            </a:defRPr>
          </a:pPr>
        </a:p>
      </c:txPr>
    </c:legend>
    <c:plotVisOnly val="1"/>
    <c:dispBlanksAs val="gap"/>
  </c:chart>
  <c:spPr>
    <a:noFill/>
    <a:ln w="12600">
      <a:noFill/>
    </a:ln>
  </c:spPr>
</c:chartSpace>
</file>

<file path=xl/charts/chart7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DPR Completion Times</a:t>
            </a:r>
          </a:p>
        </c:rich>
      </c:tx>
      <c:layout>
        <c:manualLayout>
          <c:xMode val="edge"/>
          <c:yMode val="edge"/>
          <c:x val="0.314280140460398"/>
          <c:y val="0.0319379055859524"/>
        </c:manualLayout>
      </c:layout>
      <c:overlay val="0"/>
      <c:spPr>
        <a:noFill/>
        <a:ln w="0">
          <a:noFill/>
        </a:ln>
      </c:spPr>
    </c:title>
    <c:autoTitleDeleted val="0"/>
    <c:plotArea>
      <c:layout>
        <c:manualLayout>
          <c:xMode val="edge"/>
          <c:yMode val="edge"/>
          <c:x val="0.0902262973078424"/>
          <c:y val="0.0835984221911185"/>
          <c:w val="0.772337104955131"/>
          <c:h val="0.874029774780507"/>
        </c:manualLayout>
      </c:layout>
      <c:lineChart>
        <c:grouping val="standard"/>
        <c:varyColors val="0"/>
        <c:ser>
          <c:idx val="0"/>
          <c:order val="0"/>
          <c:tx>
            <c:strRef>
              <c:f>[7]Chart!$AB$1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[7]Chart!$AA$3:$AA$25</c:f>
              <c:strCache>
                <c:ptCount val="23"/>
                <c:pt idx="0">
                  <c:v>37013</c:v>
                </c:pt>
                <c:pt idx="1">
                  <c:v>37014</c:v>
                </c:pt>
                <c:pt idx="2">
                  <c:v>37015</c:v>
                </c:pt>
                <c:pt idx="3">
                  <c:v>37018</c:v>
                </c:pt>
                <c:pt idx="4">
                  <c:v>37019</c:v>
                </c:pt>
                <c:pt idx="5">
                  <c:v>37020</c:v>
                </c:pt>
                <c:pt idx="6">
                  <c:v>37021</c:v>
                </c:pt>
                <c:pt idx="7">
                  <c:v>37022</c:v>
                </c:pt>
                <c:pt idx="8">
                  <c:v>37025</c:v>
                </c:pt>
                <c:pt idx="9">
                  <c:v>37026</c:v>
                </c:pt>
                <c:pt idx="10">
                  <c:v>37027</c:v>
                </c:pt>
                <c:pt idx="11">
                  <c:v>37028</c:v>
                </c:pt>
                <c:pt idx="12">
                  <c:v>37029</c:v>
                </c:pt>
                <c:pt idx="13">
                  <c:v>37032</c:v>
                </c:pt>
                <c:pt idx="14">
                  <c:v>37033</c:v>
                </c:pt>
                <c:pt idx="15">
                  <c:v>37034</c:v>
                </c:pt>
                <c:pt idx="16">
                  <c:v>37035</c:v>
                </c:pt>
                <c:pt idx="17">
                  <c:v>37036</c:v>
                </c:pt>
                <c:pt idx="18">
                  <c:v>37039</c:v>
                </c:pt>
                <c:pt idx="19">
                  <c:v>37040</c:v>
                </c:pt>
                <c:pt idx="20">
                  <c:v>37041</c:v>
                </c:pt>
                <c:pt idx="21">
                  <c:v>37042</c:v>
                </c:pt>
                <c:pt idx="22">
                  <c:v>37043</c:v>
                </c:pt>
              </c:strCache>
            </c:strRef>
          </c:cat>
          <c:val>
            <c:numRef>
              <c:f>[7]Chart!$AB$3:$AB$25</c:f>
              <c:numCache>
                <c:formatCode>General</c:formatCode>
                <c:ptCount val="23"/>
                <c:pt idx="0">
                  <c:v>0.316666666666667</c:v>
                </c:pt>
                <c:pt idx="1">
                  <c:v>0.318055555555556</c:v>
                </c:pt>
                <c:pt idx="2">
                  <c:v>0.319444444444445</c:v>
                </c:pt>
                <c:pt idx="3">
                  <c:v>0.316666666666667</c:v>
                </c:pt>
                <c:pt idx="4">
                  <c:v>0.318055555555556</c:v>
                </c:pt>
                <c:pt idx="5">
                  <c:v>0.318055555555556</c:v>
                </c:pt>
                <c:pt idx="6">
                  <c:v>0.31875</c:v>
                </c:pt>
                <c:pt idx="7">
                  <c:v>0.319444444444445</c:v>
                </c:pt>
                <c:pt idx="8">
                  <c:v>0.318055555555556</c:v>
                </c:pt>
                <c:pt idx="9">
                  <c:v>0.315972222222222</c:v>
                </c:pt>
                <c:pt idx="10">
                  <c:v>0.318055555555556</c:v>
                </c:pt>
                <c:pt idx="11">
                  <c:v>0.316666666666667</c:v>
                </c:pt>
                <c:pt idx="12">
                  <c:v>0.313194444444444</c:v>
                </c:pt>
                <c:pt idx="13">
                  <c:v>0.314583333333333</c:v>
                </c:pt>
                <c:pt idx="14">
                  <c:v>0.311805555555556</c:v>
                </c:pt>
                <c:pt idx="15">
                  <c:v>0.313888888888889</c:v>
                </c:pt>
                <c:pt idx="16">
                  <c:v>0.316666666666667</c:v>
                </c:pt>
              </c:numCache>
            </c:numRef>
          </c:val>
          <c:smooth val="0"/>
        </c:ser>
        <c:ser>
          <c:idx val="1"/>
          <c:order val="1"/>
          <c:tx>
            <c:strRef>
              <c:f>[7]Chart!$AC$1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[7]Chart!$AA$3:$AA$25</c:f>
              <c:strCache>
                <c:ptCount val="23"/>
                <c:pt idx="0">
                  <c:v>37013</c:v>
                </c:pt>
                <c:pt idx="1">
                  <c:v>37014</c:v>
                </c:pt>
                <c:pt idx="2">
                  <c:v>37015</c:v>
                </c:pt>
                <c:pt idx="3">
                  <c:v>37018</c:v>
                </c:pt>
                <c:pt idx="4">
                  <c:v>37019</c:v>
                </c:pt>
                <c:pt idx="5">
                  <c:v>37020</c:v>
                </c:pt>
                <c:pt idx="6">
                  <c:v>37021</c:v>
                </c:pt>
                <c:pt idx="7">
                  <c:v>37022</c:v>
                </c:pt>
                <c:pt idx="8">
                  <c:v>37025</c:v>
                </c:pt>
                <c:pt idx="9">
                  <c:v>37026</c:v>
                </c:pt>
                <c:pt idx="10">
                  <c:v>37027</c:v>
                </c:pt>
                <c:pt idx="11">
                  <c:v>37028</c:v>
                </c:pt>
                <c:pt idx="12">
                  <c:v>37029</c:v>
                </c:pt>
                <c:pt idx="13">
                  <c:v>37032</c:v>
                </c:pt>
                <c:pt idx="14">
                  <c:v>37033</c:v>
                </c:pt>
                <c:pt idx="15">
                  <c:v>37034</c:v>
                </c:pt>
                <c:pt idx="16">
                  <c:v>37035</c:v>
                </c:pt>
                <c:pt idx="17">
                  <c:v>37036</c:v>
                </c:pt>
                <c:pt idx="18">
                  <c:v>37039</c:v>
                </c:pt>
                <c:pt idx="19">
                  <c:v>37040</c:v>
                </c:pt>
                <c:pt idx="20">
                  <c:v>37041</c:v>
                </c:pt>
                <c:pt idx="21">
                  <c:v>37042</c:v>
                </c:pt>
                <c:pt idx="22">
                  <c:v>37043</c:v>
                </c:pt>
              </c:strCache>
            </c:strRef>
          </c:cat>
          <c:val>
            <c:numRef>
              <c:f>[7]Chart!$AC$3:$AC$25</c:f>
              <c:numCache>
                <c:formatCode>General</c:formatCode>
                <c:ptCount val="23"/>
                <c:pt idx="0">
                  <c:v>0.71875</c:v>
                </c:pt>
                <c:pt idx="1">
                  <c:v>0.7375</c:v>
                </c:pt>
                <c:pt idx="2">
                  <c:v>0.734722222222222</c:v>
                </c:pt>
                <c:pt idx="3">
                  <c:v>0.760416666666667</c:v>
                </c:pt>
                <c:pt idx="4">
                  <c:v>0.734722222222222</c:v>
                </c:pt>
                <c:pt idx="5">
                  <c:v>0.76875</c:v>
                </c:pt>
                <c:pt idx="6">
                  <c:v>0.763888888888889</c:v>
                </c:pt>
                <c:pt idx="7">
                  <c:v>0.697916666666667</c:v>
                </c:pt>
                <c:pt idx="8">
                  <c:v>0.69375</c:v>
                </c:pt>
                <c:pt idx="9">
                  <c:v>0.640972222222222</c:v>
                </c:pt>
                <c:pt idx="10">
                  <c:v>0.634027777777778</c:v>
                </c:pt>
                <c:pt idx="11">
                  <c:v>0.664583333333333</c:v>
                </c:pt>
                <c:pt idx="12">
                  <c:v>0.714583333333333</c:v>
                </c:pt>
                <c:pt idx="13">
                  <c:v>0.663194444444444</c:v>
                </c:pt>
                <c:pt idx="14">
                  <c:v>0.647222222222222</c:v>
                </c:pt>
                <c:pt idx="15">
                  <c:v>0.620138888888889</c:v>
                </c:pt>
                <c:pt idx="16">
                  <c:v>0.665972222222222</c:v>
                </c:pt>
              </c:numCache>
            </c:numRef>
          </c:val>
          <c:smooth val="0"/>
        </c:ser>
        <c:hiLowLines>
          <c:spPr>
            <a:ln w="0">
              <a:noFill/>
            </a:ln>
          </c:spPr>
        </c:hiLowLines>
        <c:marker val="1"/>
        <c:axId val="89010917"/>
        <c:axId val="97621099"/>
      </c:lineChart>
      <c:catAx>
        <c:axId val="89010917"/>
        <c:scaling>
          <c:orientation val="minMax"/>
        </c:scaling>
        <c:delete val="0"/>
        <c:axPos val="b"/>
        <c:title>
          <c:tx>
            <c:rich>
              <a:bodyPr rot="0"/>
              <a:lstStyle/>
              <a:p>
                <a:pPr>
                  <a:defRPr b="0" sz="1300" strike="noStrike" u="none">
                    <a:uFillTx/>
                    <a:latin typeface="Arial"/>
                  </a:defRPr>
                </a:pPr>
                <a:r>
                  <a:rPr b="1" sz="700" strike="noStrike" u="none">
                    <a:solidFill>
                      <a:srgbClr val="000000"/>
                    </a:solidFill>
                    <a:uFillTx/>
                    <a:latin typeface="Arial"/>
                  </a:rPr>
                  <a:t>Report Dates</a:t>
                </a:r>
              </a:p>
            </c:rich>
          </c:tx>
          <c:layout>
            <c:manualLayout>
              <c:xMode val="edge"/>
              <c:yMode val="edge"/>
              <c:x val="0.417089348419821"/>
              <c:y val="0.916401577808882"/>
            </c:manualLayout>
          </c:layout>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600" strike="noStrike" u="none">
                <a:solidFill>
                  <a:srgbClr val="000000"/>
                </a:solidFill>
                <a:uFillTx/>
                <a:latin typeface="Times New Roman"/>
              </a:defRPr>
            </a:pPr>
          </a:p>
        </c:txPr>
        <c:crossAx val="97621099"/>
        <c:crossesAt val="0"/>
        <c:auto val="1"/>
        <c:lblAlgn val="ctr"/>
        <c:lblOffset val="100"/>
        <c:noMultiLvlLbl val="0"/>
      </c:catAx>
      <c:valAx>
        <c:axId val="97621099"/>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700" strike="noStrike" u="none">
                    <a:solidFill>
                      <a:srgbClr val="000000"/>
                    </a:solidFill>
                    <a:uFillTx/>
                    <a:latin typeface="Arial"/>
                  </a:rPr>
                  <a:t>Completion Times</a:t>
                </a:r>
              </a:p>
            </c:rich>
          </c:tx>
          <c:layout>
            <c:manualLayout>
              <c:xMode val="edge"/>
              <c:yMode val="edge"/>
              <c:x val="0.0456496293406165"/>
              <c:y val="0.00152691182084235"/>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600" strike="noStrike" u="none">
                <a:solidFill>
                  <a:srgbClr val="000000"/>
                </a:solidFill>
                <a:uFillTx/>
                <a:latin typeface="Arial"/>
              </a:defRPr>
            </a:pPr>
          </a:p>
        </c:txPr>
        <c:crossAx val="89010917"/>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0">
      <a:noFill/>
    </a:ln>
  </c:spPr>
</c:chartSpace>
</file>

<file path=xl/charts/chart7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Estimated Number Of Books From May 17 - 30</a:t>
            </a:r>
          </a:p>
        </c:rich>
      </c:tx>
      <c:overlay val="0"/>
      <c:spPr>
        <a:noFill/>
        <a:ln w="0">
          <a:noFill/>
        </a:ln>
      </c:spPr>
    </c:title>
    <c:autoTitleDeleted val="0"/>
    <c:plotArea>
      <c:layout>
        <c:manualLayout>
          <c:xMode val="edge"/>
          <c:yMode val="edge"/>
          <c:x val="0.0491039426523298"/>
          <c:y val="0.127420878601795"/>
          <c:w val="0.884178187403994"/>
          <c:h val="0.76393481341521"/>
        </c:manualLayout>
      </c:layout>
      <c:barChart>
        <c:barDir val="col"/>
        <c:grouping val="clustered"/>
        <c:varyColors val="0"/>
        <c:ser>
          <c:idx val="0"/>
          <c:order val="0"/>
          <c:tx>
            <c:strRef>
              <c:f>"Books As Of May 19"</c:f>
              <c:strCache>
                <c:ptCount val="1"/>
                <c:pt idx="0">
                  <c:v>Books As Of May 19</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'Graphing Data'!$G$2:$G$9</c:f>
              <c:strCache>
                <c:ptCount val="8"/>
                <c:pt idx="0">
                  <c:v>EIM</c:v>
                </c:pt>
                <c:pt idx="1">
                  <c:v>EGM</c:v>
                </c:pt>
                <c:pt idx="2">
                  <c:v>EEL</c:v>
                </c:pt>
                <c:pt idx="3">
                  <c:v>EA-CAN</c:v>
                </c:pt>
                <c:pt idx="4">
                  <c:v>EA - GAS</c:v>
                </c:pt>
                <c:pt idx="5">
                  <c:v>EA - POWER</c:v>
                </c:pt>
                <c:pt idx="6">
                  <c:v>EES</c:v>
                </c:pt>
                <c:pt idx="7">
                  <c:v>EBS</c:v>
                </c:pt>
              </c:strCache>
            </c:strRef>
          </c:cat>
          <c:val>
            <c:numRef>
              <c:f>'Graphing Data'!$H$2:$H$9</c:f>
              <c:numCache>
                <c:formatCode>General</c:formatCode>
                <c:ptCount val="8"/>
                <c:pt idx="0">
                  <c:v>30</c:v>
                </c:pt>
                <c:pt idx="1">
                  <c:v>530</c:v>
                </c:pt>
                <c:pt idx="2">
                  <c:v>13</c:v>
                </c:pt>
                <c:pt idx="3">
                  <c:v>36</c:v>
                </c:pt>
                <c:pt idx="4">
                  <c:v>285</c:v>
                </c:pt>
                <c:pt idx="5">
                  <c:v>126</c:v>
                </c:pt>
                <c:pt idx="6">
                  <c:v>9</c:v>
                </c:pt>
                <c:pt idx="7">
                  <c:v>10</c:v>
                </c:pt>
              </c:numCache>
            </c:numRef>
          </c:val>
        </c:ser>
        <c:ser>
          <c:idx val="1"/>
          <c:order val="1"/>
          <c:tx>
            <c:strRef>
              <c:f>"Books As Of May 30"</c:f>
              <c:strCache>
                <c:ptCount val="1"/>
                <c:pt idx="0">
                  <c:v>Books As Of May 30</c:v>
                </c:pt>
              </c:strCache>
            </c:strRef>
          </c:tx>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'Graphing Data'!$G$2:$G$9</c:f>
              <c:strCache>
                <c:ptCount val="8"/>
                <c:pt idx="0">
                  <c:v>EIM</c:v>
                </c:pt>
                <c:pt idx="1">
                  <c:v>EGM</c:v>
                </c:pt>
                <c:pt idx="2">
                  <c:v>EEL</c:v>
                </c:pt>
                <c:pt idx="3">
                  <c:v>EA-CAN</c:v>
                </c:pt>
                <c:pt idx="4">
                  <c:v>EA - GAS</c:v>
                </c:pt>
                <c:pt idx="5">
                  <c:v>EA - POWER</c:v>
                </c:pt>
                <c:pt idx="6">
                  <c:v>EES</c:v>
                </c:pt>
                <c:pt idx="7">
                  <c:v>EBS</c:v>
                </c:pt>
              </c:strCache>
            </c:strRef>
          </c:cat>
          <c:val>
            <c:numRef>
              <c:f>'Graphing Data'!$I$2:$I$9</c:f>
              <c:numCache>
                <c:formatCode>General</c:formatCode>
                <c:ptCount val="8"/>
                <c:pt idx="0">
                  <c:v>33</c:v>
                </c:pt>
                <c:pt idx="1">
                  <c:v>540</c:v>
                </c:pt>
                <c:pt idx="2">
                  <c:v>13</c:v>
                </c:pt>
                <c:pt idx="3">
                  <c:v>36</c:v>
                </c:pt>
                <c:pt idx="4">
                  <c:v>288</c:v>
                </c:pt>
                <c:pt idx="5">
                  <c:v>132</c:v>
                </c:pt>
                <c:pt idx="6">
                  <c:v>9</c:v>
                </c:pt>
                <c:pt idx="7">
                  <c:v>10</c:v>
                </c:pt>
              </c:numCache>
            </c:numRef>
          </c:val>
        </c:ser>
        <c:gapWidth val="150"/>
        <c:overlap val="0"/>
        <c:axId val="18772428"/>
        <c:axId val="96790157"/>
      </c:barChart>
      <c:catAx>
        <c:axId val="18772428"/>
        <c:scaling>
          <c:orientation val="minMax"/>
        </c:scaling>
        <c:delete val="0"/>
        <c:axPos val="b"/>
        <c:title>
          <c:tx>
            <c:rich>
              <a:bodyPr rot="0"/>
              <a:lstStyle/>
              <a:p>
                <a:pPr>
                  <a:defRPr b="0" sz="1300" strike="noStrike" u="none">
                    <a:uFillTx/>
                    <a:latin typeface="Arial"/>
                  </a:defRPr>
                </a:pPr>
                <a:r>
                  <a:rPr b="1" sz="600" strike="noStrike" u="none">
                    <a:solidFill>
                      <a:srgbClr val="000000"/>
                    </a:solidFill>
                    <a:uFillTx/>
                    <a:latin typeface="Arial"/>
                  </a:rPr>
                  <a:t>Group </a:t>
                </a:r>
              </a:p>
            </c:rich>
          </c:tx>
          <c:layout>
            <c:manualLayout>
              <c:xMode val="edge"/>
              <c:yMode val="edge"/>
              <c:x val="0.486175115207373"/>
              <c:y val="0.855455833726972"/>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600" strike="noStrike" u="none">
                <a:solidFill>
                  <a:srgbClr val="000000"/>
                </a:solidFill>
                <a:uFillTx/>
                <a:latin typeface="Arial"/>
              </a:defRPr>
            </a:pPr>
          </a:p>
        </c:txPr>
        <c:crossAx val="96790157"/>
        <c:crossesAt val="0"/>
        <c:auto val="1"/>
        <c:lblAlgn val="ctr"/>
        <c:lblOffset val="100"/>
        <c:noMultiLvlLbl val="0"/>
      </c:catAx>
      <c:valAx>
        <c:axId val="96790157"/>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600" strike="noStrike" u="none">
                    <a:solidFill>
                      <a:srgbClr val="000000"/>
                    </a:solidFill>
                    <a:uFillTx/>
                    <a:latin typeface="Arial"/>
                  </a:rPr>
                  <a:t>Number Of Officialized Books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550" strike="noStrike" u="none">
                <a:solidFill>
                  <a:srgbClr val="000000"/>
                </a:solidFill>
                <a:uFillTx/>
                <a:latin typeface="Arial"/>
              </a:defRPr>
            </a:pPr>
          </a:p>
        </c:txPr>
        <c:crossAx val="18772428"/>
        <c:crossesAt val="1"/>
        <c:crossBetween val="midCat"/>
      </c:valAx>
      <c:spPr>
        <a:solidFill>
          <a:srgbClr val="c0c0c0"/>
        </a:solidFill>
        <a:ln w="12600">
          <a:solidFill>
            <a:srgbClr val="808080"/>
          </a:solidFill>
          <a:round/>
        </a:ln>
      </c:spPr>
    </c:plotArea>
    <c:legend>
      <c:legendPos val="r"/>
      <c:layout>
        <c:manualLayout>
          <c:xMode val="edge"/>
          <c:yMode val="edge"/>
          <c:x val="0.346031746031746"/>
          <c:y val="0.921823334907889"/>
          <c:w val="0.308909370199693"/>
          <c:h val="0.0499527633443552"/>
        </c:manualLayout>
      </c:layout>
      <c:overlay val="0"/>
      <c:spPr>
        <a:solidFill>
          <a:srgbClr val="ffffff"/>
        </a:solidFill>
        <a:ln w="0">
          <a:solidFill>
            <a:srgbClr val="000000"/>
          </a:solidFill>
        </a:ln>
      </c:spPr>
      <c:txPr>
        <a:bodyPr/>
        <a:lstStyle/>
        <a:p>
          <a:pPr>
            <a:defRPr b="0" sz="700" strike="noStrike" u="none">
              <a:solidFill>
                <a:srgbClr val="000000"/>
              </a:solidFill>
              <a:uFillTx/>
              <a:latin typeface="Arial"/>
            </a:defRPr>
          </a:pPr>
        </a:p>
      </c:txPr>
    </c:legend>
    <c:plotVisOnly val="1"/>
    <c:dispBlanksAs val="gap"/>
  </c:chart>
  <c:spPr>
    <a:noFill/>
    <a:ln w="12600">
      <a:noFill/>
    </a:ln>
  </c:spPr>
</c:chartSpace>
</file>

<file path=xl/charts/chart7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75" strike="noStrike" u="none">
                <a:solidFill>
                  <a:srgbClr val="000000"/>
                </a:solidFill>
                <a:uFillTx/>
                <a:latin typeface="Arial"/>
              </a:rPr>
              <a:t>Days Late In May 2001</a:t>
            </a:r>
          </a:p>
        </c:rich>
      </c:tx>
      <c:overlay val="0"/>
      <c:spPr>
        <a:noFill/>
        <a:ln w="0">
          <a:noFill/>
        </a:ln>
      </c:spPr>
    </c:title>
    <c:autoTitleDeleted val="0"/>
    <c:plotArea>
      <c:layout>
        <c:manualLayout>
          <c:xMode val="edge"/>
          <c:yMode val="edge"/>
          <c:x val="0.0770735949559735"/>
          <c:y val="0.109180826781638"/>
          <c:w val="0.893901511033808"/>
          <c:h val="0.890819173218362"/>
        </c:manualLayout>
      </c:layout>
      <c:barChart>
        <c:barDir val="col"/>
        <c:grouping val="clustered"/>
        <c:varyColors val="0"/>
        <c:ser>
          <c:idx val="0"/>
          <c:order val="0"/>
          <c:tx>
            <c:strRef>
              <c:f>[8]Sheet2!$B$1</c:f>
              <c:strCache>
                <c:ptCount val="1"/>
                <c:pt idx="0">
                  <c:v>DAY</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[8]Sheet2!$A$2:$A$18</c:f>
              <c:strCache>
                <c:ptCount val="17"/>
                <c:pt idx="0">
                  <c:v>Advertising Count</c:v>
                </c:pt>
                <c:pt idx="1">
                  <c:v>Broadband Count</c:v>
                </c:pt>
                <c:pt idx="2">
                  <c:v>EES Count</c:v>
                </c:pt>
                <c:pt idx="3">
                  <c:v>Emerging Bench Count</c:v>
                </c:pt>
                <c:pt idx="4">
                  <c:v>Equity Count</c:v>
                </c:pt>
                <c:pt idx="5">
                  <c:v>EWS-EES Count</c:v>
                </c:pt>
                <c:pt idx="6">
                  <c:v>Financial Trading Fx Count</c:v>
                </c:pt>
                <c:pt idx="7">
                  <c:v>Gas Bench Count</c:v>
                </c:pt>
                <c:pt idx="8">
                  <c:v>Lumber Count</c:v>
                </c:pt>
                <c:pt idx="9">
                  <c:v>Merchant Count</c:v>
                </c:pt>
                <c:pt idx="10">
                  <c:v>NGPL Count</c:v>
                </c:pt>
                <c:pt idx="11">
                  <c:v>Outage Options Count</c:v>
                </c:pt>
                <c:pt idx="12">
                  <c:v>Power Bench Count</c:v>
                </c:pt>
                <c:pt idx="13">
                  <c:v>Power East Count</c:v>
                </c:pt>
                <c:pt idx="14">
                  <c:v>Power West Count</c:v>
                </c:pt>
                <c:pt idx="15">
                  <c:v>South America - Brazil Power Count</c:v>
                </c:pt>
                <c:pt idx="16">
                  <c:v>UK Summary Count</c:v>
                </c:pt>
              </c:strCache>
            </c:strRef>
          </c:cat>
          <c:val>
            <c:numRef>
              <c:f>[8]Sheet2!$B$2:$B$18</c:f>
              <c:numCache>
                <c:formatCode>General</c:formatCode>
                <c:ptCount val="17"/>
                <c:pt idx="0">
                  <c:v>1</c:v>
                </c:pt>
                <c:pt idx="1">
                  <c:v>1</c:v>
                </c:pt>
                <c:pt idx="2">
                  <c:v>2</c:v>
                </c:pt>
                <c:pt idx="3">
                  <c:v>2</c:v>
                </c:pt>
                <c:pt idx="4">
                  <c:v>1</c:v>
                </c:pt>
                <c:pt idx="5">
                  <c:v>3</c:v>
                </c:pt>
                <c:pt idx="6">
                  <c:v>1</c:v>
                </c:pt>
                <c:pt idx="7">
                  <c:v>3</c:v>
                </c:pt>
                <c:pt idx="8">
                  <c:v>1</c:v>
                </c:pt>
                <c:pt idx="9">
                  <c:v>2</c:v>
                </c:pt>
                <c:pt idx="10">
                  <c:v>1</c:v>
                </c:pt>
                <c:pt idx="11">
                  <c:v>2</c:v>
                </c:pt>
                <c:pt idx="12">
                  <c:v>4</c:v>
                </c:pt>
                <c:pt idx="13">
                  <c:v>8</c:v>
                </c:pt>
                <c:pt idx="14">
                  <c:v>6</c:v>
                </c:pt>
                <c:pt idx="15">
                  <c:v>1</c:v>
                </c:pt>
                <c:pt idx="16">
                  <c:v>2</c:v>
                </c:pt>
              </c:numCache>
            </c:numRef>
          </c:val>
        </c:ser>
        <c:gapWidth val="150"/>
        <c:overlap val="0"/>
        <c:axId val="33624697"/>
        <c:axId val="50702549"/>
      </c:barChart>
      <c:catAx>
        <c:axId val="33624697"/>
        <c:scaling>
          <c:orientation val="minMax"/>
        </c:scaling>
        <c:delete val="0"/>
        <c:axPos val="b"/>
        <c:title>
          <c:tx>
            <c:rich>
              <a:bodyPr rot="0"/>
              <a:lstStyle/>
              <a:p>
                <a:pPr>
                  <a:defRPr b="0" sz="1300" strike="noStrike" u="none">
                    <a:uFillTx/>
                    <a:latin typeface="Arial"/>
                  </a:defRPr>
                </a:pPr>
                <a:r>
                  <a:rPr b="1" sz="725"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625" strike="noStrike" u="none">
                <a:solidFill>
                  <a:srgbClr val="000000"/>
                </a:solidFill>
                <a:uFillTx/>
                <a:latin typeface="Arial"/>
              </a:defRPr>
            </a:pPr>
          </a:p>
        </c:txPr>
        <c:crossAx val="50702549"/>
        <c:crossesAt val="0"/>
        <c:auto val="1"/>
        <c:lblAlgn val="ctr"/>
        <c:lblOffset val="100"/>
        <c:noMultiLvlLbl val="0"/>
      </c:catAx>
      <c:valAx>
        <c:axId val="50702549"/>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725" strike="noStrike" u="none">
                    <a:solidFill>
                      <a:srgbClr val="000000"/>
                    </a:solidFill>
                    <a:uFillTx/>
                    <a:latin typeface="Arial"/>
                  </a:rPr>
                  <a:t>Days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625" strike="noStrike" u="none">
                <a:solidFill>
                  <a:srgbClr val="000000"/>
                </a:solidFill>
                <a:uFillTx/>
                <a:latin typeface="Arial"/>
              </a:defRPr>
            </a:pPr>
          </a:p>
        </c:txPr>
        <c:crossAx val="33624697"/>
        <c:crossesAt val="1"/>
        <c:crossBetween val="midCat"/>
      </c:valAx>
      <c:spPr>
        <a:solidFill>
          <a:srgbClr val="c0c0c0"/>
        </a:solidFill>
        <a:ln w="12600">
          <a:solidFill>
            <a:srgbClr val="808080"/>
          </a:solidFill>
          <a:round/>
        </a:ln>
      </c:spPr>
    </c:plotArea>
    <c:plotVisOnly val="1"/>
    <c:dispBlanksAs val="gap"/>
  </c:chart>
  <c:spPr>
    <a:solidFill>
      <a:srgbClr val="ffffff"/>
    </a:solidFill>
    <a:ln w="0">
      <a:noFill/>
    </a:ln>
  </c:spPr>
</c:chartSpace>
</file>

<file path=xl/charts/chart7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Summary By Type</a:t>
            </a:r>
          </a:p>
        </c:rich>
      </c:tx>
      <c:layout>
        <c:manualLayout>
          <c:xMode val="edge"/>
          <c:yMode val="edge"/>
          <c:x val="0.146197641317609"/>
          <c:y val="0.0464916584887144"/>
        </c:manualLayout>
      </c:layout>
      <c:overlay val="0"/>
      <c:spPr>
        <a:noFill/>
        <a:ln w="0">
          <a:noFill/>
        </a:ln>
      </c:spPr>
    </c:title>
    <c:autoTitleDeleted val="0"/>
    <c:plotArea>
      <c:layout>
        <c:manualLayout>
          <c:layoutTarget val="inner"/>
          <c:xMode val="edge"/>
          <c:yMode val="edge"/>
          <c:x val="0.0885522570150468"/>
          <c:y val="0.219087340529931"/>
          <c:w val="0.560288735258235"/>
          <c:h val="0.702526987242395"/>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Data'!$A$2:$A$9</c:f>
              <c:strCache>
                <c:ptCount val="8"/>
                <c:pt idx="0">
                  <c:v>Deal Capture</c:v>
                </c:pt>
                <c:pt idx="1">
                  <c:v>Deal Valuation</c:v>
                </c:pt>
                <c:pt idx="2">
                  <c:v>Breakdown in Officializing Process- Human</c:v>
                </c:pt>
                <c:pt idx="3">
                  <c:v>Breakdown in Officializing Process- IT</c:v>
                </c:pt>
                <c:pt idx="4">
                  <c:v>Curve Issues</c:v>
                </c:pt>
                <c:pt idx="5">
                  <c:v>Uncontrollable-System Needs to Change</c:v>
                </c:pt>
                <c:pt idx="6">
                  <c:v>Miscellaneous</c:v>
                </c:pt>
                <c:pt idx="7">
                  <c:v>Not identified</c:v>
                </c:pt>
              </c:strCache>
            </c:strRef>
          </c:cat>
          <c:val>
            <c:numRef>
              <c:f>'Graphing Data'!$B$2:$B$9</c:f>
              <c:numCache>
                <c:formatCode>General</c:formatCode>
                <c:ptCount val="8"/>
                <c:pt idx="2">
                  <c:v>7</c:v>
                </c:pt>
                <c:pt idx="3">
                  <c:v>5</c:v>
                </c:pt>
                <c:pt idx="5">
                  <c:v>1</c:v>
                </c:pt>
              </c:numCache>
            </c:numRef>
          </c:val>
        </c:ser>
        <c:firstSliceAng val="0"/>
      </c:pieChart>
      <c:spPr>
        <a:noFill/>
        <a:ln w="12600">
          <a:noFill/>
        </a:ln>
      </c:spPr>
    </c:plotArea>
    <c:legend>
      <c:legendPos val="r"/>
      <c:layout>
        <c:manualLayout>
          <c:xMode val="edge"/>
          <c:yMode val="edge"/>
          <c:x val="0.689406262708418"/>
          <c:y val="0.0856231599607458"/>
        </c:manualLayout>
      </c:layout>
      <c:overlay val="0"/>
      <c:spPr>
        <a:solidFill>
          <a:srgbClr val="ffffff"/>
        </a:solidFill>
        <a:ln w="0">
          <a:solidFill>
            <a:srgbClr val="000000"/>
          </a:solidFill>
        </a:ln>
      </c:spPr>
      <c:txPr>
        <a:bodyPr/>
        <a:lstStyle/>
        <a:p>
          <a:pPr>
            <a:defRPr b="0" sz="8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7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Summary By Group</a:t>
            </a:r>
          </a:p>
        </c:rich>
      </c:tx>
      <c:layout>
        <c:manualLayout>
          <c:xMode val="edge"/>
          <c:yMode val="edge"/>
          <c:x val="0.235056876938987"/>
          <c:y val="0.0485586162716208"/>
        </c:manualLayout>
      </c:layout>
      <c:overlay val="0"/>
      <c:spPr>
        <a:noFill/>
        <a:ln w="0">
          <a:noFill/>
        </a:ln>
      </c:spPr>
    </c:title>
    <c:autoTitleDeleted val="0"/>
    <c:plotArea>
      <c:layout>
        <c:manualLayout>
          <c:layoutTarget val="inner"/>
          <c:xMode val="edge"/>
          <c:yMode val="edge"/>
          <c:x val="0.0926577042399173"/>
          <c:y val="0.221780909673286"/>
          <c:w val="0.605997931747673"/>
          <c:h val="0.699551569506727"/>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Data'!$A$12:$A$19</c:f>
              <c:strCache>
                <c:ptCount val="8"/>
                <c:pt idx="0">
                  <c:v>EIM</c:v>
                </c:pt>
                <c:pt idx="1">
                  <c:v>EGM</c:v>
                </c:pt>
                <c:pt idx="2">
                  <c:v>EEL</c:v>
                </c:pt>
                <c:pt idx="3">
                  <c:v>EA-CAN</c:v>
                </c:pt>
                <c:pt idx="4">
                  <c:v>EA - GAS</c:v>
                </c:pt>
                <c:pt idx="5">
                  <c:v>EA - POWER</c:v>
                </c:pt>
                <c:pt idx="6">
                  <c:v>EES</c:v>
                </c:pt>
                <c:pt idx="7">
                  <c:v>EBS</c:v>
                </c:pt>
              </c:strCache>
            </c:strRef>
          </c:cat>
          <c:val>
            <c:numRef>
              <c:f>'Graphing Data'!$B$12:$B$19</c:f>
              <c:numCache>
                <c:formatCode>General</c:formatCode>
                <c:ptCount val="8"/>
                <c:pt idx="0">
                  <c:v>1</c:v>
                </c:pt>
                <c:pt idx="1">
                  <c:v>3</c:v>
                </c:pt>
                <c:pt idx="2">
                  <c:v>5</c:v>
                </c:pt>
                <c:pt idx="3">
                  <c:v>1</c:v>
                </c:pt>
                <c:pt idx="4">
                  <c:v>1</c:v>
                </c:pt>
                <c:pt idx="5">
                  <c:v>2</c:v>
                </c:pt>
              </c:numCache>
            </c:numRef>
          </c:val>
        </c:ser>
        <c:firstSliceAng val="0"/>
      </c:pieChart>
      <c:spPr>
        <a:noFill/>
        <a:ln w="12600">
          <a:noFill/>
        </a:ln>
      </c:spPr>
    </c:plotArea>
    <c:legend>
      <c:legendPos val="r"/>
      <c:layout>
        <c:manualLayout>
          <c:xMode val="edge"/>
          <c:yMode val="edge"/>
          <c:x val="0.742812823164426"/>
          <c:y val="0.0490711082639334"/>
          <c:w val="0.215201654601861"/>
          <c:h val="0.922101217168482"/>
        </c:manualLayout>
      </c:layout>
      <c:overlay val="0"/>
      <c:spPr>
        <a:solidFill>
          <a:srgbClr val="ffffff"/>
        </a:solidFill>
        <a:ln w="0">
          <a:solidFill>
            <a:srgbClr val="000000"/>
          </a:solidFill>
        </a:ln>
      </c:spPr>
      <c:txPr>
        <a:bodyPr/>
        <a:lstStyle/>
        <a:p>
          <a:pPr>
            <a:defRPr b="0" sz="8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7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25" strike="noStrike" u="none">
                <a:solidFill>
                  <a:srgbClr val="000000"/>
                </a:solidFill>
                <a:uFillTx/>
                <a:latin typeface="Arial"/>
              </a:rPr>
              <a:t>Summary By Type</a:t>
            </a:r>
          </a:p>
        </c:rich>
      </c:tx>
      <c:layout>
        <c:manualLayout>
          <c:xMode val="edge"/>
          <c:yMode val="edge"/>
          <c:x val="0.1334335839599"/>
          <c:y val="0.0543568959351532"/>
        </c:manualLayout>
      </c:layout>
      <c:overlay val="0"/>
      <c:spPr>
        <a:noFill/>
        <a:ln w="0">
          <a:noFill/>
        </a:ln>
      </c:spPr>
    </c:title>
    <c:autoTitleDeleted val="0"/>
    <c:plotArea>
      <c:layout>
        <c:manualLayout>
          <c:layoutTarget val="inner"/>
          <c:xMode val="edge"/>
          <c:yMode val="edge"/>
          <c:x val="0.0847117794486216"/>
          <c:y val="0.21599713911074"/>
          <c:w val="0.514987468671679"/>
          <c:h val="0.70759327691024"/>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Data'!$D$2:$D$9</c:f>
              <c:strCache>
                <c:ptCount val="8"/>
                <c:pt idx="0">
                  <c:v>Deal Capture</c:v>
                </c:pt>
                <c:pt idx="1">
                  <c:v>Deal Valuation</c:v>
                </c:pt>
                <c:pt idx="2">
                  <c:v>Breakdown in Officializing Process- Human</c:v>
                </c:pt>
                <c:pt idx="3">
                  <c:v>Breakdown in Officializing Process- IT</c:v>
                </c:pt>
                <c:pt idx="4">
                  <c:v>Curve Issues</c:v>
                </c:pt>
                <c:pt idx="5">
                  <c:v>Uncontrollable-System Needs to Change</c:v>
                </c:pt>
                <c:pt idx="6">
                  <c:v>Miscellaneous</c:v>
                </c:pt>
                <c:pt idx="7">
                  <c:v>Not identified</c:v>
                </c:pt>
              </c:strCache>
            </c:strRef>
          </c:cat>
          <c:val>
            <c:numRef>
              <c:f>'Graphing Data'!$E$2:$E$9</c:f>
              <c:numCache>
                <c:formatCode>General</c:formatCode>
                <c:ptCount val="8"/>
                <c:pt idx="2">
                  <c:v>13</c:v>
                </c:pt>
                <c:pt idx="3">
                  <c:v>6</c:v>
                </c:pt>
                <c:pt idx="5">
                  <c:v>2</c:v>
                </c:pt>
                <c:pt idx="6">
                  <c:v>1</c:v>
                </c:pt>
              </c:numCache>
            </c:numRef>
          </c:val>
        </c:ser>
        <c:firstSliceAng val="0"/>
      </c:pieChart>
      <c:spPr>
        <a:noFill/>
        <a:ln w="12600">
          <a:noFill/>
        </a:ln>
      </c:spPr>
    </c:plotArea>
    <c:legend>
      <c:legendPos val="r"/>
      <c:layout>
        <c:manualLayout>
          <c:xMode val="edge"/>
          <c:yMode val="edge"/>
          <c:x val="0.636591478696742"/>
          <c:y val="0.0805817141494815"/>
        </c:manualLayout>
      </c:layout>
      <c:overlay val="0"/>
      <c:spPr>
        <a:solidFill>
          <a:srgbClr val="ffffff"/>
        </a:solidFill>
        <a:ln w="0">
          <a:solidFill>
            <a:srgbClr val="000000"/>
          </a:solidFill>
        </a:ln>
      </c:spPr>
      <c:txPr>
        <a:bodyPr/>
        <a:lstStyle/>
        <a:p>
          <a:pPr>
            <a:defRPr b="0" sz="8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7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Summary By Group</a:t>
            </a:r>
          </a:p>
        </c:rich>
      </c:tx>
      <c:layout>
        <c:manualLayout>
          <c:xMode val="edge"/>
          <c:yMode val="edge"/>
          <c:x val="0.22432701894317"/>
          <c:y val="0.0474635861376193"/>
        </c:manualLayout>
      </c:layout>
      <c:overlay val="0"/>
      <c:spPr>
        <a:noFill/>
        <a:ln w="0">
          <a:noFill/>
        </a:ln>
      </c:spPr>
    </c:title>
    <c:autoTitleDeleted val="0"/>
    <c:plotArea>
      <c:layout>
        <c:manualLayout>
          <c:layoutTarget val="inner"/>
          <c:xMode val="edge"/>
          <c:yMode val="edge"/>
          <c:x val="0.092123629112662"/>
          <c:y val="0.220743345052737"/>
          <c:w val="0.614456630109671"/>
          <c:h val="0.702159718734304"/>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Data'!$D$12:$D$19</c:f>
              <c:strCache>
                <c:ptCount val="8"/>
                <c:pt idx="0">
                  <c:v>EIM</c:v>
                </c:pt>
                <c:pt idx="1">
                  <c:v>EGM</c:v>
                </c:pt>
                <c:pt idx="2">
                  <c:v>EEL</c:v>
                </c:pt>
                <c:pt idx="3">
                  <c:v>EA-CAN</c:v>
                </c:pt>
                <c:pt idx="4">
                  <c:v>EA - GAS</c:v>
                </c:pt>
                <c:pt idx="5">
                  <c:v>EA - POWER</c:v>
                </c:pt>
                <c:pt idx="6">
                  <c:v>EES</c:v>
                </c:pt>
                <c:pt idx="7">
                  <c:v>EBS</c:v>
                </c:pt>
              </c:strCache>
            </c:strRef>
          </c:cat>
          <c:val>
            <c:numRef>
              <c:f>'Graphing Data'!$E$12:$E$19</c:f>
              <c:numCache>
                <c:formatCode>General</c:formatCode>
                <c:ptCount val="8"/>
                <c:pt idx="0">
                  <c:v>1</c:v>
                </c:pt>
                <c:pt idx="1">
                  <c:v>2</c:v>
                </c:pt>
                <c:pt idx="2">
                  <c:v>8</c:v>
                </c:pt>
                <c:pt idx="3">
                  <c:v>2</c:v>
                </c:pt>
                <c:pt idx="4">
                  <c:v>6</c:v>
                </c:pt>
                <c:pt idx="5">
                  <c:v>3</c:v>
                </c:pt>
              </c:numCache>
            </c:numRef>
          </c:val>
        </c:ser>
        <c:firstSliceAng val="0"/>
      </c:pieChart>
      <c:spPr>
        <a:noFill/>
        <a:ln w="12600">
          <a:noFill/>
        </a:ln>
      </c:spPr>
    </c:plotArea>
    <c:legend>
      <c:legendPos val="r"/>
      <c:layout>
        <c:manualLayout>
          <c:xMode val="edge"/>
          <c:yMode val="edge"/>
          <c:x val="0.751545363908275"/>
          <c:y val="0.0595178302360623"/>
          <c:w val="0.207477567298106"/>
          <c:h val="0.921396283274736"/>
        </c:manualLayout>
      </c:layout>
      <c:overlay val="0"/>
      <c:spPr>
        <a:solidFill>
          <a:srgbClr val="ffffff"/>
        </a:solidFill>
        <a:ln w="0">
          <a:solidFill>
            <a:srgbClr val="000000"/>
          </a:solidFill>
        </a:ln>
      </c:spPr>
      <c:txPr>
        <a:bodyPr/>
        <a:lstStyle/>
        <a:p>
          <a:pPr>
            <a:defRPr b="0" sz="8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297463632972771"/>
          <c:y val="0.144159619450317"/>
          <c:w val="0.908756061171205"/>
          <c:h val="0.69727801268499"/>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2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July30'!$G$12:$W$12</c:f>
              <c:multiLvlStrCache>
                <c:ptCount val="1"/>
                <c:lvl>
                  <c:pt idx="0">
                    <c:v>7/30/2001</c:v>
                  </c:pt>
                </c:lvl>
                <c:lvl>
                  <c:pt idx="0">
                    <c:v>7/23/2001</c:v>
                  </c:pt>
                </c:lvl>
                <c:lvl>
                  <c:pt idx="0">
                    <c:v>7/16/2001</c:v>
                  </c:pt>
                </c:lvl>
                <c:lvl>
                  <c:pt idx="0">
                    <c:v>7/9/2001</c:v>
                  </c:pt>
                </c:lvl>
                <c:lvl>
                  <c:pt idx="0">
                    <c:v>7/2/2001</c:v>
                  </c:pt>
                </c:lvl>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July30'!$G$11:$W$11</c:f>
              <c:numCache>
                <c:formatCode>General</c:formatCode>
                <c:ptCount val="17"/>
                <c:pt idx="0">
                  <c:v>44</c:v>
                </c:pt>
                <c:pt idx="1">
                  <c:v>16</c:v>
                </c:pt>
                <c:pt idx="2">
                  <c:v>19</c:v>
                </c:pt>
                <c:pt idx="3">
                  <c:v>26</c:v>
                </c:pt>
                <c:pt idx="4">
                  <c:v>22</c:v>
                </c:pt>
                <c:pt idx="5">
                  <c:v>13</c:v>
                </c:pt>
                <c:pt idx="6">
                  <c:v>11</c:v>
                </c:pt>
                <c:pt idx="7">
                  <c:v>17</c:v>
                </c:pt>
                <c:pt idx="8">
                  <c:v>16</c:v>
                </c:pt>
                <c:pt idx="9">
                  <c:v>16</c:v>
                </c:pt>
                <c:pt idx="10">
                  <c:v>16</c:v>
                </c:pt>
                <c:pt idx="11">
                  <c:v>26</c:v>
                </c:pt>
                <c:pt idx="12">
                  <c:v>8</c:v>
                </c:pt>
                <c:pt idx="13">
                  <c:v>23</c:v>
                </c:pt>
                <c:pt idx="14">
                  <c:v>15</c:v>
                </c:pt>
                <c:pt idx="15">
                  <c:v>19</c:v>
                </c:pt>
                <c:pt idx="16">
                  <c:v>29</c:v>
                </c:pt>
              </c:numCache>
            </c:numRef>
          </c:val>
          <c:smooth val="0"/>
        </c:ser>
        <c:hiLowLines>
          <c:spPr>
            <a:ln w="0">
              <a:noFill/>
            </a:ln>
          </c:spPr>
        </c:hiLowLines>
        <c:marker val="1"/>
        <c:axId val="87922527"/>
        <c:axId val="89526162"/>
      </c:lineChart>
      <c:catAx>
        <c:axId val="87922527"/>
        <c:scaling>
          <c:orientation val="minMax"/>
        </c:scaling>
        <c:delete val="0"/>
        <c:axPos val="b"/>
        <c:numFmt formatCode="[$-409]m/d/yyyy" sourceLinked="1"/>
        <c:majorTickMark val="out"/>
        <c:minorTickMark val="none"/>
        <c:tickLblPos val="nextTo"/>
        <c:spPr>
          <a:ln w="0">
            <a:solidFill>
              <a:srgbClr val="000000"/>
            </a:solidFill>
          </a:ln>
        </c:spPr>
        <c:txPr>
          <a:bodyPr rot="-2700000"/>
          <a:lstStyle/>
          <a:p>
            <a:pPr>
              <a:defRPr b="0" sz="1025" strike="noStrike" u="none">
                <a:solidFill>
                  <a:srgbClr val="000000"/>
                </a:solidFill>
                <a:uFillTx/>
                <a:latin typeface="Arial"/>
              </a:defRPr>
            </a:pPr>
          </a:p>
        </c:txPr>
        <c:crossAx val="89526162"/>
        <c:crossesAt val="0"/>
        <c:auto val="1"/>
        <c:lblAlgn val="ctr"/>
        <c:lblOffset val="100"/>
        <c:noMultiLvlLbl val="0"/>
      </c:catAx>
      <c:valAx>
        <c:axId val="89526162"/>
        <c:scaling>
          <c:orientation val="minMax"/>
          <c:max val="50"/>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87922527"/>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206732562476688"/>
          <c:y val="0.834302325581395"/>
        </c:manualLayout>
      </c:layout>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8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Estimated Number of Officialized Books for May 17</a:t>
            </a:r>
          </a:p>
        </c:rich>
      </c:tx>
      <c:layout>
        <c:manualLayout>
          <c:xMode val="edge"/>
          <c:yMode val="edge"/>
          <c:x val="0.256051764977757"/>
          <c:y val="0.0456055301194003"/>
        </c:manualLayout>
      </c:layout>
      <c:overlay val="0"/>
      <c:spPr>
        <a:noFill/>
        <a:ln w="0">
          <a:noFill/>
        </a:ln>
      </c:spPr>
    </c:title>
    <c:autoTitleDeleted val="0"/>
    <c:plotArea>
      <c:layout>
        <c:manualLayout>
          <c:xMode val="edge"/>
          <c:yMode val="edge"/>
          <c:x val="0.19290542492345"/>
          <c:y val="0.149923691534249"/>
          <c:w val="0.791322433416142"/>
          <c:h val="0.736870455157555"/>
        </c:manualLayout>
      </c:layout>
      <c:barChart>
        <c:barDir val="col"/>
        <c:grouping val="clustered"/>
        <c:varyColors val="0"/>
        <c:ser>
          <c:idx val="0"/>
          <c:order val="0"/>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'Graphing Data'!$G$2:$G$9</c:f>
              <c:strCache>
                <c:ptCount val="8"/>
                <c:pt idx="0">
                  <c:v>EIM</c:v>
                </c:pt>
                <c:pt idx="1">
                  <c:v>EGM</c:v>
                </c:pt>
                <c:pt idx="2">
                  <c:v>EEL</c:v>
                </c:pt>
                <c:pt idx="3">
                  <c:v>EA-CAN</c:v>
                </c:pt>
                <c:pt idx="4">
                  <c:v>EA - GAS</c:v>
                </c:pt>
                <c:pt idx="5">
                  <c:v>EA - POWER</c:v>
                </c:pt>
                <c:pt idx="6">
                  <c:v>EES</c:v>
                </c:pt>
                <c:pt idx="7">
                  <c:v>EBS</c:v>
                </c:pt>
              </c:strCache>
            </c:strRef>
          </c:cat>
          <c:val>
            <c:numRef>
              <c:f>'Graphing Data'!$H$2:$H$9</c:f>
              <c:numCache>
                <c:formatCode>General</c:formatCode>
                <c:ptCount val="8"/>
                <c:pt idx="0">
                  <c:v>30</c:v>
                </c:pt>
                <c:pt idx="1">
                  <c:v>530</c:v>
                </c:pt>
                <c:pt idx="2">
                  <c:v>13</c:v>
                </c:pt>
                <c:pt idx="3">
                  <c:v>36</c:v>
                </c:pt>
                <c:pt idx="4">
                  <c:v>285</c:v>
                </c:pt>
                <c:pt idx="5">
                  <c:v>126</c:v>
                </c:pt>
                <c:pt idx="6">
                  <c:v>9</c:v>
                </c:pt>
                <c:pt idx="7">
                  <c:v>10</c:v>
                </c:pt>
              </c:numCache>
            </c:numRef>
          </c:val>
        </c:ser>
        <c:gapWidth val="150"/>
        <c:overlap val="0"/>
        <c:axId val="66339490"/>
        <c:axId val="84401828"/>
      </c:barChart>
      <c:catAx>
        <c:axId val="66339490"/>
        <c:scaling>
          <c:orientation val="minMax"/>
        </c:scaling>
        <c:delete val="0"/>
        <c:axPos val="b"/>
        <c:title>
          <c:tx>
            <c:rich>
              <a:bodyPr rot="0"/>
              <a:lstStyle/>
              <a:p>
                <a:pPr>
                  <a:defRPr b="0" sz="1300" strike="noStrike" u="none">
                    <a:uFillTx/>
                    <a:latin typeface="Arial"/>
                  </a:defRPr>
                </a:pPr>
                <a:r>
                  <a:rPr b="1" sz="900" strike="noStrike" u="none">
                    <a:solidFill>
                      <a:srgbClr val="000000"/>
                    </a:solidFill>
                    <a:uFillTx/>
                    <a:latin typeface="Arial"/>
                  </a:rPr>
                  <a:t>Group</a:t>
                </a:r>
              </a:p>
            </c:rich>
          </c:tx>
          <c:layout>
            <c:manualLayout>
              <c:xMode val="edge"/>
              <c:yMode val="edge"/>
              <c:x val="0.605176497775724"/>
              <c:y val="0.873238172187809"/>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84401828"/>
        <c:crossesAt val="0"/>
        <c:auto val="1"/>
        <c:lblAlgn val="ctr"/>
        <c:lblOffset val="100"/>
        <c:noMultiLvlLbl val="0"/>
      </c:catAx>
      <c:valAx>
        <c:axId val="84401828"/>
        <c:scaling>
          <c:orientation val="minMax"/>
        </c:scaling>
        <c:delete val="0"/>
        <c:axPos val="l"/>
        <c:majorGridlines>
          <c:spPr>
            <a:ln w="0">
              <a:solidFill>
                <a:srgbClr val="000000"/>
              </a:solidFill>
            </a:ln>
          </c:spPr>
        </c:majorGridlines>
        <c:title>
          <c:tx>
            <c:rich>
              <a:bodyPr rot="0"/>
              <a:lstStyle/>
              <a:p>
                <a:pPr>
                  <a:defRPr b="0" sz="1300" strike="noStrike" u="none">
                    <a:uFillTx/>
                    <a:latin typeface="Arial"/>
                  </a:defRPr>
                </a:pPr>
                <a:r>
                  <a:rPr b="1" sz="900" strike="noStrike" u="none">
                    <a:solidFill>
                      <a:srgbClr val="000000"/>
                    </a:solidFill>
                    <a:uFillTx/>
                    <a:latin typeface="Arial"/>
                  </a:rPr>
                  <a:t>Number Of Officialized Books</a:t>
                </a:r>
              </a:p>
            </c:rich>
          </c:tx>
          <c:layout>
            <c:manualLayout>
              <c:xMode val="edge"/>
              <c:yMode val="edge"/>
              <c:x val="0.0145011265815472"/>
              <c:y val="0.404973516473651"/>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66339490"/>
        <c:crossesAt val="1"/>
        <c:crossBetween val="midCat"/>
      </c:valAx>
      <c:spPr>
        <a:solidFill>
          <a:srgbClr val="c0c0c0"/>
        </a:solidFill>
        <a:ln w="12600">
          <a:solidFill>
            <a:srgbClr val="808080"/>
          </a:solidFill>
          <a:round/>
        </a:ln>
      </c:spPr>
    </c:plotArea>
    <c:plotVisOnly val="1"/>
    <c:dispBlanksAs val="gap"/>
  </c:chart>
  <c:spPr>
    <a:noFill/>
    <a:ln w="12600">
      <a:noFill/>
    </a:ln>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Summary of Errors by Group for week of 07/30/2001</a:t>
            </a:r>
          </a:p>
        </c:rich>
      </c:tx>
      <c:layout>
        <c:manualLayout>
          <c:xMode val="edge"/>
          <c:yMode val="edge"/>
          <c:x val="0.201035476848856"/>
          <c:y val="0.0331337325349301"/>
        </c:manualLayout>
      </c:layout>
      <c:overlay val="0"/>
      <c:spPr>
        <a:noFill/>
        <a:ln w="0">
          <a:noFill/>
        </a:ln>
      </c:spPr>
    </c:title>
    <c:autoTitleDeleted val="0"/>
    <c:plotArea>
      <c:layout>
        <c:manualLayout>
          <c:xMode val="edge"/>
          <c:yMode val="edge"/>
          <c:x val="0.0207683708889804"/>
          <c:y val="0.107252162341983"/>
          <c:w val="0.829263987762546"/>
          <c:h val="0.753027278775782"/>
        </c:manualLayout>
      </c:layout>
      <c:barChart>
        <c:barDir val="col"/>
        <c:grouping val="clustered"/>
        <c:varyColors val="0"/>
        <c:ser>
          <c:idx val="0"/>
          <c:order val="0"/>
          <c:tx>
            <c:strRef>
              <c:f>'Graph Data July30'!$C$164</c:f>
              <c:strCache>
                <c:ptCount val="1"/>
                <c:pt idx="0">
                  <c:v># of errors</c:v>
                </c:pt>
              </c:strCache>
            </c:strRef>
          </c:tx>
          <c:spPr>
            <a:solidFill>
              <a:srgbClr val="ccffff"/>
            </a:solidFill>
            <a:ln w="12600">
              <a:solidFill>
                <a:srgbClr val="000000"/>
              </a:solidFill>
              <a:round/>
            </a:ln>
          </c:spPr>
          <c:invertIfNegative val="0"/>
          <c:dPt>
            <c:idx val="0"/>
            <c:invertIfNegative val="0"/>
            <c:spPr>
              <a:solidFill>
                <a:srgbClr val="ccffff"/>
              </a:solidFill>
              <a:ln w="12600">
                <a:solidFill>
                  <a:srgbClr val="000000"/>
                </a:solidFill>
                <a:round/>
              </a:ln>
            </c:spPr>
          </c:dPt>
          <c:dPt>
            <c:idx val="1"/>
            <c:invertIfNegative val="0"/>
            <c:spPr>
              <a:solidFill>
                <a:srgbClr val="ccffff"/>
              </a:solidFill>
              <a:ln w="12600">
                <a:solidFill>
                  <a:srgbClr val="000000"/>
                </a:solidFill>
                <a:round/>
              </a:ln>
            </c:spPr>
          </c:dPt>
          <c:dPt>
            <c:idx val="2"/>
            <c:invertIfNegative val="0"/>
            <c:spPr>
              <a:solidFill>
                <a:srgbClr val="ccffff"/>
              </a:solidFill>
              <a:ln w="12600">
                <a:solidFill>
                  <a:srgbClr val="000000"/>
                </a:solidFill>
                <a:round/>
              </a:ln>
            </c:spPr>
          </c:dPt>
          <c:dPt>
            <c:idx val="3"/>
            <c:invertIfNegative val="0"/>
            <c:spPr>
              <a:solidFill>
                <a:srgbClr val="ccffff"/>
              </a:solidFill>
              <a:ln w="12600">
                <a:solidFill>
                  <a:srgbClr val="000000"/>
                </a:solidFill>
                <a:round/>
              </a:ln>
            </c:spPr>
          </c:dPt>
          <c:dPt>
            <c:idx val="4"/>
            <c:invertIfNegative val="0"/>
            <c:spPr>
              <a:solidFill>
                <a:srgbClr val="ccffff"/>
              </a:solidFill>
              <a:ln w="12600">
                <a:solidFill>
                  <a:srgbClr val="000000"/>
                </a:solidFill>
                <a:round/>
              </a:ln>
            </c:spPr>
          </c:dPt>
          <c:dPt>
            <c:idx val="5"/>
            <c:invertIfNegative val="0"/>
            <c:spPr>
              <a:solidFill>
                <a:srgbClr val="ccffff"/>
              </a:solidFill>
              <a:ln w="12600">
                <a:solidFill>
                  <a:srgbClr val="000000"/>
                </a:solidFill>
                <a:round/>
              </a:ln>
            </c:spPr>
          </c:dPt>
          <c:dPt>
            <c:idx val="6"/>
            <c:invertIfNegative val="0"/>
            <c:spPr>
              <a:solidFill>
                <a:srgbClr val="ccffff"/>
              </a:solidFill>
              <a:ln w="12600">
                <a:solidFill>
                  <a:srgbClr val="000000"/>
                </a:solidFill>
                <a:round/>
              </a:ln>
            </c:spPr>
          </c:dPt>
          <c:dPt>
            <c:idx val="7"/>
            <c:invertIfNegative val="0"/>
            <c:spPr>
              <a:solidFill>
                <a:srgbClr val="ccffff"/>
              </a:solidFill>
              <a:ln w="12600">
                <a:solidFill>
                  <a:srgbClr val="000000"/>
                </a:solidFill>
                <a:round/>
              </a:ln>
            </c:spPr>
          </c:dPt>
          <c:dPt>
            <c:idx val="8"/>
            <c:invertIfNegative val="0"/>
            <c:spPr>
              <a:solidFill>
                <a:srgbClr val="ccffff"/>
              </a:solidFill>
              <a:ln w="12600">
                <a:solidFill>
                  <a:srgbClr val="000000"/>
                </a:solidFill>
                <a:round/>
              </a:ln>
            </c:spPr>
          </c:dPt>
          <c:dPt>
            <c:idx val="9"/>
            <c:invertIfNegative val="0"/>
            <c:spPr>
              <a:solidFill>
                <a:srgbClr val="ccffff"/>
              </a:solidFill>
              <a:ln w="12600">
                <a:solidFill>
                  <a:srgbClr val="000000"/>
                </a:solidFill>
                <a:round/>
              </a:ln>
            </c:spPr>
          </c:dPt>
          <c:dLbls>
            <c:dLbl>
              <c:idx val="0"/>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1"/>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2"/>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3"/>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4"/>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5"/>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6"/>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7"/>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8"/>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9"/>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July30'!$A$165:$A$174</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July30'!$C$165:$C$174</c:f>
              <c:numCache>
                <c:formatCode>General</c:formatCode>
                <c:ptCount val="10"/>
                <c:pt idx="0">
                  <c:v>0</c:v>
                </c:pt>
                <c:pt idx="1">
                  <c:v>5</c:v>
                </c:pt>
                <c:pt idx="2">
                  <c:v>6</c:v>
                </c:pt>
                <c:pt idx="3">
                  <c:v>0</c:v>
                </c:pt>
                <c:pt idx="4">
                  <c:v>12</c:v>
                </c:pt>
                <c:pt idx="5">
                  <c:v>5</c:v>
                </c:pt>
                <c:pt idx="6">
                  <c:v>0</c:v>
                </c:pt>
                <c:pt idx="7">
                  <c:v>0</c:v>
                </c:pt>
                <c:pt idx="8">
                  <c:v>2</c:v>
                </c:pt>
                <c:pt idx="9">
                  <c:v>30</c:v>
                </c:pt>
              </c:numCache>
            </c:numRef>
          </c:val>
        </c:ser>
        <c:ser>
          <c:idx val="1"/>
          <c:order val="1"/>
          <c:tx>
            <c:strRef>
              <c:f>'Graph Data July30'!$E$164</c:f>
              <c:strCache>
                <c:ptCount val="1"/>
                <c:pt idx="0">
                  <c:v>Ratio of Errors to Active Books </c:v>
                </c:pt>
              </c:strCache>
            </c:strRef>
          </c:tx>
          <c:spPr>
            <a:solidFill>
              <a:srgbClr val="ffff99"/>
            </a:solidFill>
            <a:ln w="12600">
              <a:solidFill>
                <a:srgbClr val="000000"/>
              </a:solidFill>
              <a:round/>
            </a:ln>
          </c:spPr>
          <c:invertIfNegative val="0"/>
          <c:dPt>
            <c:idx val="0"/>
            <c:invertIfNegative val="0"/>
            <c:spPr>
              <a:solidFill>
                <a:srgbClr val="ffff99"/>
              </a:solidFill>
              <a:ln w="12600">
                <a:solidFill>
                  <a:srgbClr val="000000"/>
                </a:solidFill>
                <a:round/>
              </a:ln>
            </c:spPr>
          </c:dPt>
          <c:dPt>
            <c:idx val="1"/>
            <c:invertIfNegative val="0"/>
            <c:spPr>
              <a:solidFill>
                <a:srgbClr val="ffff99"/>
              </a:solidFill>
              <a:ln w="12600">
                <a:solidFill>
                  <a:srgbClr val="000000"/>
                </a:solidFill>
                <a:round/>
              </a:ln>
            </c:spPr>
          </c:dPt>
          <c:dPt>
            <c:idx val="2"/>
            <c:invertIfNegative val="0"/>
            <c:spPr>
              <a:solidFill>
                <a:srgbClr val="ffff99"/>
              </a:solidFill>
              <a:ln w="12600">
                <a:solidFill>
                  <a:srgbClr val="000000"/>
                </a:solidFill>
                <a:round/>
              </a:ln>
            </c:spPr>
          </c:dPt>
          <c:dPt>
            <c:idx val="3"/>
            <c:invertIfNegative val="0"/>
            <c:spPr>
              <a:solidFill>
                <a:srgbClr val="ffff99"/>
              </a:solidFill>
              <a:ln w="12600">
                <a:solidFill>
                  <a:srgbClr val="000000"/>
                </a:solidFill>
                <a:round/>
              </a:ln>
            </c:spPr>
          </c:dPt>
          <c:dPt>
            <c:idx val="4"/>
            <c:invertIfNegative val="0"/>
            <c:spPr>
              <a:solidFill>
                <a:srgbClr val="ffff99"/>
              </a:solidFill>
              <a:ln w="12600">
                <a:solidFill>
                  <a:srgbClr val="000000"/>
                </a:solidFill>
                <a:round/>
              </a:ln>
            </c:spPr>
          </c:dPt>
          <c:dPt>
            <c:idx val="5"/>
            <c:invertIfNegative val="0"/>
            <c:spPr>
              <a:solidFill>
                <a:srgbClr val="ffff99"/>
              </a:solidFill>
              <a:ln w="12600">
                <a:solidFill>
                  <a:srgbClr val="000000"/>
                </a:solidFill>
                <a:round/>
              </a:ln>
            </c:spPr>
          </c:dPt>
          <c:dPt>
            <c:idx val="6"/>
            <c:invertIfNegative val="0"/>
            <c:spPr>
              <a:solidFill>
                <a:srgbClr val="ffff99"/>
              </a:solidFill>
              <a:ln w="12600">
                <a:solidFill>
                  <a:srgbClr val="000000"/>
                </a:solidFill>
                <a:round/>
              </a:ln>
            </c:spPr>
          </c:dPt>
          <c:dPt>
            <c:idx val="7"/>
            <c:invertIfNegative val="0"/>
            <c:spPr>
              <a:solidFill>
                <a:srgbClr val="ffff99"/>
              </a:solidFill>
              <a:ln w="12600">
                <a:solidFill>
                  <a:srgbClr val="000000"/>
                </a:solidFill>
                <a:round/>
              </a:ln>
            </c:spPr>
          </c:dPt>
          <c:dLbls>
            <c:numFmt formatCode="0" sourceLinked="1"/>
            <c:dLbl>
              <c:idx val="0"/>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1"/>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2"/>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3"/>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4"/>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5"/>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6"/>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7"/>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July30'!$A$165:$A$174</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July30'!$E$165:$E$172</c:f>
              <c:numCache>
                <c:formatCode>_(* #,##0_);_(* \(#,##0\);_(* \-??_);_(@_)</c:formatCode>
                <c:ptCount val="8"/>
                <c:pt idx="0">
                  <c:v>0</c:v>
                </c:pt>
                <c:pt idx="1">
                  <c:v>0.811688311688312</c:v>
                </c:pt>
                <c:pt idx="2">
                  <c:v>18.75</c:v>
                </c:pt>
                <c:pt idx="3">
                  <c:v>0</c:v>
                </c:pt>
                <c:pt idx="4">
                  <c:v>2.73348519362187</c:v>
                </c:pt>
                <c:pt idx="5">
                  <c:v>3.40136054421769</c:v>
                </c:pt>
                <c:pt idx="6">
                  <c:v>0</c:v>
                </c:pt>
                <c:pt idx="7">
                  <c:v>0</c:v>
                </c:pt>
              </c:numCache>
            </c:numRef>
          </c:val>
        </c:ser>
        <c:gapWidth val="150"/>
        <c:overlap val="0"/>
        <c:axId val="54286860"/>
        <c:axId val="50509822"/>
      </c:barChart>
      <c:catAx>
        <c:axId val="54286860"/>
        <c:scaling>
          <c:orientation val="minMax"/>
        </c:scaling>
        <c:delete val="0"/>
        <c:axPos val="b"/>
        <c:title>
          <c:tx>
            <c:rich>
              <a:bodyPr rot="0"/>
              <a:lstStyle/>
              <a:p>
                <a:pPr>
                  <a:defRPr b="0" sz="1300" strike="noStrike" u="none">
                    <a:uFillTx/>
                    <a:latin typeface="Arial"/>
                  </a:defRPr>
                </a:pPr>
                <a:r>
                  <a:rPr b="1" sz="900" strike="noStrike" u="none">
                    <a:solidFill>
                      <a:srgbClr val="000000"/>
                    </a:solidFill>
                    <a:uFillTx/>
                    <a:latin typeface="Arial"/>
                  </a:rPr>
                  <a:t>Ratios expressed in %</a:t>
                </a:r>
              </a:p>
            </c:rich>
          </c:tx>
          <c:overlay val="0"/>
          <c:spPr>
            <a:noFill/>
            <a:ln w="0">
              <a:noFill/>
            </a:ln>
          </c:spPr>
        </c:title>
        <c:numFmt formatCode="General" sourceLinked="1"/>
        <c:majorTickMark val="out"/>
        <c:minorTickMark val="none"/>
        <c:tickLblPos val="nextTo"/>
        <c:spPr>
          <a:ln w="0">
            <a:solidFill>
              <a:srgbClr val="000000"/>
            </a:solidFill>
          </a:ln>
        </c:spPr>
        <c:txPr>
          <a:bodyPr rot="-2700000"/>
          <a:lstStyle/>
          <a:p>
            <a:pPr>
              <a:defRPr b="0" sz="800" strike="noStrike" u="none">
                <a:solidFill>
                  <a:srgbClr val="800000"/>
                </a:solidFill>
                <a:uFillTx/>
                <a:latin typeface="Arial"/>
              </a:defRPr>
            </a:pPr>
          </a:p>
        </c:txPr>
        <c:crossAx val="50509822"/>
        <c:crossesAt val="0"/>
        <c:auto val="1"/>
        <c:lblAlgn val="ctr"/>
        <c:lblOffset val="100"/>
        <c:noMultiLvlLbl val="0"/>
      </c:catAx>
      <c:valAx>
        <c:axId val="50509822"/>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1100" strike="noStrike" u="none">
                <a:solidFill>
                  <a:srgbClr val="000000"/>
                </a:solidFill>
                <a:uFillTx/>
                <a:latin typeface="Arial"/>
              </a:defRPr>
            </a:pPr>
          </a:p>
        </c:txPr>
        <c:crossAx val="54286860"/>
        <c:crossBetween val="midCat"/>
      </c:valAx>
      <c:spPr>
        <a:solidFill>
          <a:srgbClr val="ffffff"/>
        </a:solidFill>
        <a:ln w="0">
          <a:solidFill>
            <a:srgbClr val="000000"/>
          </a:solidFill>
        </a:ln>
      </c:spPr>
    </c:plotArea>
    <c:legend>
      <c:legendPos val="r"/>
      <c:layout>
        <c:manualLayout>
          <c:xMode val="edge"/>
          <c:yMode val="edge"/>
          <c:x val="0.85162087427193"/>
          <c:y val="0.0580172987358616"/>
          <c:w val="0.126610578337354"/>
          <c:h val="0.713506320691949"/>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drawings/_rels/drawing1.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
</Relationships>
</file>

<file path=xl/drawings/_rels/drawing11.xml.rels><?xml version="1.0" encoding="UTF-8"?>
<Relationships xmlns="http://schemas.openxmlformats.org/package/2006/relationships"><Relationship Id="rId1" Type="http://schemas.openxmlformats.org/officeDocument/2006/relationships/chart" Target="../charts/chart35.xml"/><Relationship Id="rId2" Type="http://schemas.openxmlformats.org/officeDocument/2006/relationships/chart" Target="../charts/chart36.xml"/><Relationship Id="rId3" Type="http://schemas.openxmlformats.org/officeDocument/2006/relationships/chart" Target="../charts/chart37.xml"/><Relationship Id="rId4" Type="http://schemas.openxmlformats.org/officeDocument/2006/relationships/chart" Target="../charts/chart38.xml"/><Relationship Id="rId5" Type="http://schemas.openxmlformats.org/officeDocument/2006/relationships/chart" Target="../charts/chart39.xml"/>
</Relationships>
</file>

<file path=xl/drawings/_rels/drawing13.xml.rels><?xml version="1.0" encoding="UTF-8"?>
<Relationships xmlns="http://schemas.openxmlformats.org/package/2006/relationships"><Relationship Id="rId1" Type="http://schemas.openxmlformats.org/officeDocument/2006/relationships/chart" Target="../charts/chart40.xml"/><Relationship Id="rId2" Type="http://schemas.openxmlformats.org/officeDocument/2006/relationships/chart" Target="../charts/chart41.xml"/><Relationship Id="rId3" Type="http://schemas.openxmlformats.org/officeDocument/2006/relationships/chart" Target="../charts/chart42.xml"/><Relationship Id="rId4" Type="http://schemas.openxmlformats.org/officeDocument/2006/relationships/chart" Target="../charts/chart43.xml"/><Relationship Id="rId5" Type="http://schemas.openxmlformats.org/officeDocument/2006/relationships/chart" Target="../charts/chart44.xml"/>
</Relationships>
</file>

<file path=xl/drawings/_rels/drawing14.xml.rels><?xml version="1.0" encoding="UTF-8"?>
<Relationships xmlns="http://schemas.openxmlformats.org/package/2006/relationships"><Relationship Id="rId1" Type="http://schemas.openxmlformats.org/officeDocument/2006/relationships/chart" Target="../charts/chart45.xml"/><Relationship Id="rId2" Type="http://schemas.openxmlformats.org/officeDocument/2006/relationships/chart" Target="../charts/chart46.xml"/><Relationship Id="rId3" Type="http://schemas.openxmlformats.org/officeDocument/2006/relationships/chart" Target="../charts/chart47.xml"/><Relationship Id="rId4" Type="http://schemas.openxmlformats.org/officeDocument/2006/relationships/chart" Target="../charts/chart48.xml"/><Relationship Id="rId5" Type="http://schemas.openxmlformats.org/officeDocument/2006/relationships/chart" Target="../charts/chart49.xml"/>
</Relationships>
</file>

<file path=xl/drawings/_rels/drawing15.xml.rels><?xml version="1.0" encoding="UTF-8"?>
<Relationships xmlns="http://schemas.openxmlformats.org/package/2006/relationships"><Relationship Id="rId1" Type="http://schemas.openxmlformats.org/officeDocument/2006/relationships/chart" Target="../charts/chart50.xml"/><Relationship Id="rId2" Type="http://schemas.openxmlformats.org/officeDocument/2006/relationships/chart" Target="../charts/chart51.xml"/><Relationship Id="rId3" Type="http://schemas.openxmlformats.org/officeDocument/2006/relationships/chart" Target="../charts/chart52.xml"/><Relationship Id="rId4" Type="http://schemas.openxmlformats.org/officeDocument/2006/relationships/chart" Target="../charts/chart53.xml"/><Relationship Id="rId5" Type="http://schemas.openxmlformats.org/officeDocument/2006/relationships/chart" Target="../charts/chart54.xml"/><Relationship Id="rId6" Type="http://schemas.openxmlformats.org/officeDocument/2006/relationships/chart" Target="../charts/chart55.xml"/>
</Relationships>
</file>

<file path=xl/drawings/_rels/drawing16.xml.rels><?xml version="1.0" encoding="UTF-8"?>
<Relationships xmlns="http://schemas.openxmlformats.org/package/2006/relationships"><Relationship Id="rId1" Type="http://schemas.openxmlformats.org/officeDocument/2006/relationships/chart" Target="../charts/chart56.xml"/>
</Relationships>
</file>

<file path=xl/drawings/_rels/drawing17.xml.rels><?xml version="1.0" encoding="UTF-8"?>
<Relationships xmlns="http://schemas.openxmlformats.org/package/2006/relationships"><Relationship Id="rId1" Type="http://schemas.openxmlformats.org/officeDocument/2006/relationships/chart" Target="../charts/chart57.xml"/>
</Relationships>
</file>

<file path=xl/drawings/_rels/drawing18.xml.rels><?xml version="1.0" encoding="UTF-8"?>
<Relationships xmlns="http://schemas.openxmlformats.org/package/2006/relationships"><Relationship Id="rId1" Type="http://schemas.openxmlformats.org/officeDocument/2006/relationships/chart" Target="../charts/chart58.xml"/>
</Relationships>
</file>

<file path=xl/drawings/_rels/drawing19.xml.rels><?xml version="1.0" encoding="UTF-8"?>
<Relationships xmlns="http://schemas.openxmlformats.org/package/2006/relationships"><Relationship Id="rId1" Type="http://schemas.openxmlformats.org/officeDocument/2006/relationships/chart" Target="../charts/chart59.xml"/>
</Relationships>
</file>

<file path=xl/drawings/_rels/drawing20.xml.rels><?xml version="1.0" encoding="UTF-8"?>
<Relationships xmlns="http://schemas.openxmlformats.org/package/2006/relationships"><Relationship Id="rId1" Type="http://schemas.openxmlformats.org/officeDocument/2006/relationships/chart" Target="../charts/chart60.xml"/>
</Relationships>
</file>

<file path=xl/drawings/_rels/drawing21.xml.rels><?xml version="1.0" encoding="UTF-8"?>
<Relationships xmlns="http://schemas.openxmlformats.org/package/2006/relationships"><Relationship Id="rId1" Type="http://schemas.openxmlformats.org/officeDocument/2006/relationships/chart" Target="../charts/chart61.xml"/>
</Relationships>
</file>

<file path=xl/drawings/_rels/drawing22.xml.rels><?xml version="1.0" encoding="UTF-8"?>
<Relationships xmlns="http://schemas.openxmlformats.org/package/2006/relationships"><Relationship Id="rId1" Type="http://schemas.openxmlformats.org/officeDocument/2006/relationships/chart" Target="../charts/chart62.xml"/>
</Relationships>
</file>

<file path=xl/drawings/_rels/drawing23.xml.rels><?xml version="1.0" encoding="UTF-8"?>
<Relationships xmlns="http://schemas.openxmlformats.org/package/2006/relationships"><Relationship Id="rId1" Type="http://schemas.openxmlformats.org/officeDocument/2006/relationships/chart" Target="../charts/chart63.xml"/>
</Relationships>
</file>

<file path=xl/drawings/_rels/drawing24.xml.rels><?xml version="1.0" encoding="UTF-8"?>
<Relationships xmlns="http://schemas.openxmlformats.org/package/2006/relationships"><Relationship Id="rId1" Type="http://schemas.openxmlformats.org/officeDocument/2006/relationships/chart" Target="../charts/chart64.xml"/><Relationship Id="rId2" Type="http://schemas.openxmlformats.org/officeDocument/2006/relationships/chart" Target="../charts/chart65.xml"/><Relationship Id="rId3" Type="http://schemas.openxmlformats.org/officeDocument/2006/relationships/chart" Target="../charts/chart66.xml"/><Relationship Id="rId4" Type="http://schemas.openxmlformats.org/officeDocument/2006/relationships/chart" Target="../charts/chart67.xml"/><Relationship Id="rId5" Type="http://schemas.openxmlformats.org/officeDocument/2006/relationships/chart" Target="../charts/chart68.xml"/>
</Relationships>
</file>

<file path=xl/drawings/_rels/drawing25.xml.rels><?xml version="1.0" encoding="UTF-8"?>
<Relationships xmlns="http://schemas.openxmlformats.org/package/2006/relationships"><Relationship Id="rId1" Type="http://schemas.openxmlformats.org/officeDocument/2006/relationships/chart" Target="../charts/chart69.xml"/><Relationship Id="rId2" Type="http://schemas.openxmlformats.org/officeDocument/2006/relationships/chart" Target="../charts/chart70.xml"/>
</Relationships>
</file>

<file path=xl/drawings/_rels/drawing26.xml.rels><?xml version="1.0" encoding="UTF-8"?>
<Relationships xmlns="http://schemas.openxmlformats.org/package/2006/relationships"><Relationship Id="rId1" Type="http://schemas.openxmlformats.org/officeDocument/2006/relationships/chart" Target="../charts/chart71.xml"/><Relationship Id="rId2" Type="http://schemas.openxmlformats.org/officeDocument/2006/relationships/chart" Target="../charts/chart72.xml"/><Relationship Id="rId3" Type="http://schemas.openxmlformats.org/officeDocument/2006/relationships/chart" Target="../charts/chart73.xml"/><Relationship Id="rId4" Type="http://schemas.openxmlformats.org/officeDocument/2006/relationships/chart" Target="../charts/chart74.xml"/><Relationship Id="rId5" Type="http://schemas.openxmlformats.org/officeDocument/2006/relationships/chart" Target="../charts/chart75.xml"/>
</Relationships>
</file>

<file path=xl/drawings/_rels/drawing27.xml.rels><?xml version="1.0" encoding="UTF-8"?>
<Relationships xmlns="http://schemas.openxmlformats.org/package/2006/relationships"><Relationship Id="rId1" Type="http://schemas.openxmlformats.org/officeDocument/2006/relationships/chart" Target="../charts/chart76.xml"/><Relationship Id="rId2" Type="http://schemas.openxmlformats.org/officeDocument/2006/relationships/chart" Target="../charts/chart77.xml"/><Relationship Id="rId3" Type="http://schemas.openxmlformats.org/officeDocument/2006/relationships/chart" Target="../charts/chart78.xml"/><Relationship Id="rId4" Type="http://schemas.openxmlformats.org/officeDocument/2006/relationships/chart" Target="../charts/chart79.xml"/><Relationship Id="rId5" Type="http://schemas.openxmlformats.org/officeDocument/2006/relationships/chart" Target="../charts/chart80.xml"/>
</Relationships>
</file>

<file path=xl/drawings/_rels/drawing3.xml.rels><?xml version="1.0" encoding="UTF-8"?>
<Relationships xmlns="http://schemas.openxmlformats.org/package/2006/relationships"><Relationship Id="rId1" Type="http://schemas.openxmlformats.org/officeDocument/2006/relationships/chart" Target="../charts/chart7.xml"/><Relationship Id="rId2" Type="http://schemas.openxmlformats.org/officeDocument/2006/relationships/chart" Target="../charts/chart8.xml"/><Relationship Id="rId3" Type="http://schemas.openxmlformats.org/officeDocument/2006/relationships/chart" Target="../charts/chart9.xml"/><Relationship Id="rId4" Type="http://schemas.openxmlformats.org/officeDocument/2006/relationships/chart" Target="../charts/chart10.xml"/><Relationship Id="rId5" Type="http://schemas.openxmlformats.org/officeDocument/2006/relationships/chart" Target="../charts/chart11.xml"/><Relationship Id="rId6" Type="http://schemas.openxmlformats.org/officeDocument/2006/relationships/chart" Target="../charts/chart12.xml"/>
</Relationships>
</file>

<file path=xl/drawings/_rels/drawing4.xml.rels><?xml version="1.0" encoding="UTF-8"?>
<Relationships xmlns="http://schemas.openxmlformats.org/package/2006/relationships"><Relationship Id="rId1" Type="http://schemas.openxmlformats.org/officeDocument/2006/relationships/chart" Target="../charts/chart13.xml"/><Relationship Id="rId2" Type="http://schemas.openxmlformats.org/officeDocument/2006/relationships/chart" Target="../charts/chart14.xml"/><Relationship Id="rId3" Type="http://schemas.openxmlformats.org/officeDocument/2006/relationships/chart" Target="../charts/chart15.xml"/><Relationship Id="rId4" Type="http://schemas.openxmlformats.org/officeDocument/2006/relationships/chart" Target="../charts/chart16.xml"/><Relationship Id="rId5" Type="http://schemas.openxmlformats.org/officeDocument/2006/relationships/chart" Target="../charts/chart17.xml"/><Relationship Id="rId6" Type="http://schemas.openxmlformats.org/officeDocument/2006/relationships/chart" Target="../charts/chart18.xml"/>
</Relationships>
</file>

<file path=xl/drawings/_rels/drawing6.xml.rels><?xml version="1.0" encoding="UTF-8"?>
<Relationships xmlns="http://schemas.openxmlformats.org/package/2006/relationships"><Relationship Id="rId1" Type="http://schemas.openxmlformats.org/officeDocument/2006/relationships/chart" Target="../charts/chart19.xml"/><Relationship Id="rId2" Type="http://schemas.openxmlformats.org/officeDocument/2006/relationships/chart" Target="../charts/chart20.xml"/><Relationship Id="rId3" Type="http://schemas.openxmlformats.org/officeDocument/2006/relationships/chart" Target="../charts/chart21.xml"/><Relationship Id="rId4" Type="http://schemas.openxmlformats.org/officeDocument/2006/relationships/chart" Target="../charts/chart22.xml"/><Relationship Id="rId5" Type="http://schemas.openxmlformats.org/officeDocument/2006/relationships/chart" Target="../charts/chart23.xml"/><Relationship Id="rId6" Type="http://schemas.openxmlformats.org/officeDocument/2006/relationships/chart" Target="../charts/chart24.xml"/>
</Relationships>
</file>

<file path=xl/drawings/_rels/drawing8.xml.rels><?xml version="1.0" encoding="UTF-8"?>
<Relationships xmlns="http://schemas.openxmlformats.org/package/2006/relationships"><Relationship Id="rId1" Type="http://schemas.openxmlformats.org/officeDocument/2006/relationships/chart" Target="../charts/chart25.xml"/><Relationship Id="rId2" Type="http://schemas.openxmlformats.org/officeDocument/2006/relationships/chart" Target="../charts/chart26.xml"/><Relationship Id="rId3" Type="http://schemas.openxmlformats.org/officeDocument/2006/relationships/chart" Target="../charts/chart27.xml"/><Relationship Id="rId4" Type="http://schemas.openxmlformats.org/officeDocument/2006/relationships/chart" Target="../charts/chart28.xml"/><Relationship Id="rId5" Type="http://schemas.openxmlformats.org/officeDocument/2006/relationships/chart" Target="../charts/chart29.xml"/>
</Relationships>
</file>

<file path=xl/drawings/_rels/drawing9.xml.rels><?xml version="1.0" encoding="UTF-8"?>
<Relationships xmlns="http://schemas.openxmlformats.org/package/2006/relationships"><Relationship Id="rId1" Type="http://schemas.openxmlformats.org/officeDocument/2006/relationships/chart" Target="../charts/chart30.xml"/><Relationship Id="rId2" Type="http://schemas.openxmlformats.org/officeDocument/2006/relationships/chart" Target="../charts/chart31.xml"/><Relationship Id="rId3" Type="http://schemas.openxmlformats.org/officeDocument/2006/relationships/chart" Target="../charts/chart32.xml"/><Relationship Id="rId4" Type="http://schemas.openxmlformats.org/officeDocument/2006/relationships/chart" Target="../charts/chart33.xml"/><Relationship Id="rId5" Type="http://schemas.openxmlformats.org/officeDocument/2006/relationships/chart" Target="../charts/chart34.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80640</xdr:colOff>
      <xdr:row>33</xdr:row>
      <xdr:rowOff>123840</xdr:rowOff>
    </xdr:from>
    <xdr:to>
      <xdr:col>9</xdr:col>
      <xdr:colOff>795600</xdr:colOff>
      <xdr:row>52</xdr:row>
      <xdr:rowOff>56880</xdr:rowOff>
    </xdr:to>
    <xdr:graphicFrame>
      <xdr:nvGraphicFramePr>
        <xdr:cNvPr id="0" name="Chart 1"/>
        <xdr:cNvGraphicFramePr/>
      </xdr:nvGraphicFramePr>
      <xdr:xfrm>
        <a:off x="80640" y="5467320"/>
        <a:ext cx="14171400" cy="3009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100440</xdr:colOff>
      <xdr:row>16</xdr:row>
      <xdr:rowOff>28440</xdr:rowOff>
    </xdr:from>
    <xdr:to>
      <xdr:col>6</xdr:col>
      <xdr:colOff>1199520</xdr:colOff>
      <xdr:row>32</xdr:row>
      <xdr:rowOff>162000</xdr:rowOff>
    </xdr:to>
    <xdr:graphicFrame>
      <xdr:nvGraphicFramePr>
        <xdr:cNvPr id="1" name="Chart 2"/>
        <xdr:cNvGraphicFramePr/>
      </xdr:nvGraphicFramePr>
      <xdr:xfrm>
        <a:off x="100440" y="2619360"/>
        <a:ext cx="7720920" cy="2724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1410480</xdr:colOff>
      <xdr:row>16</xdr:row>
      <xdr:rowOff>28440</xdr:rowOff>
    </xdr:from>
    <xdr:to>
      <xdr:col>9</xdr:col>
      <xdr:colOff>694440</xdr:colOff>
      <xdr:row>32</xdr:row>
      <xdr:rowOff>142920</xdr:rowOff>
    </xdr:to>
    <xdr:graphicFrame>
      <xdr:nvGraphicFramePr>
        <xdr:cNvPr id="2" name="Chart 3"/>
        <xdr:cNvGraphicFramePr/>
      </xdr:nvGraphicFramePr>
      <xdr:xfrm>
        <a:off x="8032320" y="2619360"/>
        <a:ext cx="6118560" cy="270504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16</xdr:row>
      <xdr:rowOff>66240</xdr:rowOff>
    </xdr:from>
    <xdr:to>
      <xdr:col>1</xdr:col>
      <xdr:colOff>1521720</xdr:colOff>
      <xdr:row>18</xdr:row>
      <xdr:rowOff>95760</xdr:rowOff>
    </xdr:to>
    <xdr:sp>
      <xdr:nvSpPr>
        <xdr:cNvPr id="3" name="AutoShape 4"/>
        <xdr:cNvSpPr/>
      </xdr:nvSpPr>
      <xdr:spPr>
        <a:xfrm>
          <a:off x="1116720" y="2657160"/>
          <a:ext cx="109908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5</xdr:col>
      <xdr:colOff>9720</xdr:colOff>
      <xdr:row>53</xdr:row>
      <xdr:rowOff>75960</xdr:rowOff>
    </xdr:from>
    <xdr:to>
      <xdr:col>9</xdr:col>
      <xdr:colOff>815400</xdr:colOff>
      <xdr:row>73</xdr:row>
      <xdr:rowOff>123840</xdr:rowOff>
    </xdr:to>
    <xdr:graphicFrame>
      <xdr:nvGraphicFramePr>
        <xdr:cNvPr id="4" name="Chart 5"/>
        <xdr:cNvGraphicFramePr/>
      </xdr:nvGraphicFramePr>
      <xdr:xfrm>
        <a:off x="6118560" y="8658000"/>
        <a:ext cx="8153280" cy="32864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30600</xdr:colOff>
      <xdr:row>53</xdr:row>
      <xdr:rowOff>123840</xdr:rowOff>
    </xdr:from>
    <xdr:to>
      <xdr:col>4</xdr:col>
      <xdr:colOff>916920</xdr:colOff>
      <xdr:row>73</xdr:row>
      <xdr:rowOff>123840</xdr:rowOff>
    </xdr:to>
    <xdr:graphicFrame>
      <xdr:nvGraphicFramePr>
        <xdr:cNvPr id="5" name="Chart 6"/>
        <xdr:cNvGraphicFramePr/>
      </xdr:nvGraphicFramePr>
      <xdr:xfrm>
        <a:off x="30600" y="8705880"/>
        <a:ext cx="5928120" cy="32385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xdr:col>
      <xdr:colOff>564120</xdr:colOff>
      <xdr:row>53</xdr:row>
      <xdr:rowOff>133560</xdr:rowOff>
    </xdr:from>
    <xdr:to>
      <xdr:col>4</xdr:col>
      <xdr:colOff>243000</xdr:colOff>
      <xdr:row>56</xdr:row>
      <xdr:rowOff>9720</xdr:rowOff>
    </xdr:to>
    <xdr:sp>
      <xdr:nvSpPr>
        <xdr:cNvPr id="6" name="AutoShape 7"/>
        <xdr:cNvSpPr/>
      </xdr:nvSpPr>
      <xdr:spPr>
        <a:xfrm>
          <a:off x="4186800" y="8715600"/>
          <a:ext cx="1098000" cy="361800"/>
        </a:xfrm>
        <a:prstGeom prst="wedgeRectCallout">
          <a:avLst>
            <a:gd name="adj1" fmla="val -38990"/>
            <a:gd name="adj2" fmla="val 76314"/>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Qtr end reporting </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0</xdr:colOff>
      <xdr:row>53</xdr:row>
      <xdr:rowOff>56880</xdr:rowOff>
    </xdr:from>
    <xdr:to>
      <xdr:col>4</xdr:col>
      <xdr:colOff>997200</xdr:colOff>
      <xdr:row>73</xdr:row>
      <xdr:rowOff>162000</xdr:rowOff>
    </xdr:to>
    <xdr:graphicFrame>
      <xdr:nvGraphicFramePr>
        <xdr:cNvPr id="7" name="Chart 8"/>
        <xdr:cNvGraphicFramePr/>
      </xdr:nvGraphicFramePr>
      <xdr:xfrm>
        <a:off x="0" y="8638920"/>
        <a:ext cx="6039000" cy="33436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0.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0.810757913207802</cdr:x>
      <cdr:y>0.0125565042692115</cdr:y>
    </cdr:from>
    <cdr:to>
      <cdr:x>1</cdr:x>
      <cdr:y>0.304495228528378</cdr:y>
    </cdr:to>
    <cdr:sp>
      <cdr:nvSpPr>
        <cdr:cNvPr id="52" name="AutoShape 2"/>
        <cdr:cNvSpPr/>
      </cdr:nvSpPr>
      <cdr:spPr>
        <a:xfrm>
          <a:off x="4324680" y="36000"/>
          <a:ext cx="1009440" cy="837000"/>
        </a:xfrm>
        <a:prstGeom prst="wedgeRectCallout">
          <a:avLst>
            <a:gd name="adj1" fmla="val -47763"/>
            <a:gd name="adj2" fmla="val 10592"/>
          </a:avLst>
        </a:prstGeom>
        <a:solidFill>
          <a:srgbClr val="ffffff"/>
        </a:solidFill>
        <a:ln w="9360">
          <a:solidFill>
            <a:srgbClr val="000000"/>
          </a:solidFill>
          <a:miter/>
        </a:ln>
      </cdr:spPr>
      <cdr:style>
        <a:lnRef idx="0"/>
        <a:fillRef idx="0"/>
        <a:effectRef idx="0"/>
        <a:fontRef idx="minor"/>
      </cdr:style>
      <cdr:txBody>
        <a:bodyPr lIns="20160" rIns="20160" tIns="20160" bIns="20160" anchor="t">
          <a:noAutofit/>
        </a:bodyPr>
        <a:p>
          <a:r>
            <a:rPr b="0" sz="800" strike="noStrike" u="none">
              <a:effectLst/>
              <a:uFillTx/>
              <a:latin typeface="Arial"/>
            </a:rPr>
            <a:t>Quarter end DPR not issued until 07/09, which delayed issuance of subsequent DPRs</a:t>
          </a:r>
          <a:endParaRPr b="0" sz="800" strike="noStrike" u="none">
            <a:effectLst/>
            <a:uFillTx/>
            <a:latin typeface="Times New Roman"/>
          </a:endParaRPr>
        </a:p>
      </cdr:txBody>
    </cdr:sp>
  </cdr:relSizeAnchor>
</c:userShapes>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79920</xdr:colOff>
      <xdr:row>32</xdr:row>
      <xdr:rowOff>124200</xdr:rowOff>
    </xdr:from>
    <xdr:to>
      <xdr:col>7</xdr:col>
      <xdr:colOff>2692080</xdr:colOff>
      <xdr:row>51</xdr:row>
      <xdr:rowOff>19080</xdr:rowOff>
    </xdr:to>
    <xdr:graphicFrame>
      <xdr:nvGraphicFramePr>
        <xdr:cNvPr id="53" name="Chart 1"/>
        <xdr:cNvGraphicFramePr/>
      </xdr:nvGraphicFramePr>
      <xdr:xfrm>
        <a:off x="79920" y="5305680"/>
        <a:ext cx="11986560" cy="2971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99720</xdr:colOff>
      <xdr:row>15</xdr:row>
      <xdr:rowOff>28440</xdr:rowOff>
    </xdr:from>
    <xdr:to>
      <xdr:col>6</xdr:col>
      <xdr:colOff>517320</xdr:colOff>
      <xdr:row>31</xdr:row>
      <xdr:rowOff>142920</xdr:rowOff>
    </xdr:to>
    <xdr:graphicFrame>
      <xdr:nvGraphicFramePr>
        <xdr:cNvPr id="54" name="Chart 2"/>
        <xdr:cNvGraphicFramePr/>
      </xdr:nvGraphicFramePr>
      <xdr:xfrm>
        <a:off x="99720" y="2457360"/>
        <a:ext cx="6832440" cy="27054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725400</xdr:colOff>
      <xdr:row>15</xdr:row>
      <xdr:rowOff>28440</xdr:rowOff>
    </xdr:from>
    <xdr:to>
      <xdr:col>7</xdr:col>
      <xdr:colOff>2711160</xdr:colOff>
      <xdr:row>32</xdr:row>
      <xdr:rowOff>19080</xdr:rowOff>
    </xdr:to>
    <xdr:graphicFrame>
      <xdr:nvGraphicFramePr>
        <xdr:cNvPr id="55" name="Chart 3"/>
        <xdr:cNvGraphicFramePr/>
      </xdr:nvGraphicFramePr>
      <xdr:xfrm>
        <a:off x="7140240" y="2457360"/>
        <a:ext cx="4945320" cy="2743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15</xdr:row>
      <xdr:rowOff>66240</xdr:rowOff>
    </xdr:from>
    <xdr:to>
      <xdr:col>1</xdr:col>
      <xdr:colOff>1521360</xdr:colOff>
      <xdr:row>17</xdr:row>
      <xdr:rowOff>95760</xdr:rowOff>
    </xdr:to>
    <xdr:sp>
      <xdr:nvSpPr>
        <xdr:cNvPr id="56" name="AutoShape 4"/>
        <xdr:cNvSpPr/>
      </xdr:nvSpPr>
      <xdr:spPr>
        <a:xfrm>
          <a:off x="1060920" y="2495160"/>
          <a:ext cx="109872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6</xdr:col>
      <xdr:colOff>2023200</xdr:colOff>
      <xdr:row>30</xdr:row>
      <xdr:rowOff>9360</xdr:rowOff>
    </xdr:from>
    <xdr:to>
      <xdr:col>7</xdr:col>
      <xdr:colOff>1240200</xdr:colOff>
      <xdr:row>31</xdr:row>
      <xdr:rowOff>56880</xdr:rowOff>
    </xdr:to>
    <xdr:sp>
      <xdr:nvSpPr>
        <xdr:cNvPr id="57" name="AutoShape 5"/>
        <xdr:cNvSpPr/>
      </xdr:nvSpPr>
      <xdr:spPr>
        <a:xfrm>
          <a:off x="8438040" y="4867200"/>
          <a:ext cx="2176560" cy="209520"/>
        </a:xfrm>
        <a:prstGeom prst="borderCallout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  Totals     100%   26     1161</a:t>
          </a:r>
          <a:endParaRPr b="0" lang="en-US" sz="1000" strike="noStrike" u="none">
            <a:effectLst/>
            <a:uFillTx/>
            <a:latin typeface="Times New Roman"/>
          </a:endParaRPr>
        </a:p>
      </xdr:txBody>
    </xdr:sp>
    <xdr:clientData/>
  </xdr:twoCellAnchor>
  <xdr:twoCellAnchor editAs="oneCell">
    <xdr:from>
      <xdr:col>4</xdr:col>
      <xdr:colOff>755280</xdr:colOff>
      <xdr:row>52</xdr:row>
      <xdr:rowOff>75960</xdr:rowOff>
    </xdr:from>
    <xdr:to>
      <xdr:col>7</xdr:col>
      <xdr:colOff>2852280</xdr:colOff>
      <xdr:row>69</xdr:row>
      <xdr:rowOff>95400</xdr:rowOff>
    </xdr:to>
    <xdr:graphicFrame>
      <xdr:nvGraphicFramePr>
        <xdr:cNvPr id="58" name="Chart 6"/>
        <xdr:cNvGraphicFramePr/>
      </xdr:nvGraphicFramePr>
      <xdr:xfrm>
        <a:off x="5590080" y="8496000"/>
        <a:ext cx="6636600" cy="27723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79920</xdr:colOff>
      <xdr:row>52</xdr:row>
      <xdr:rowOff>114480</xdr:rowOff>
    </xdr:from>
    <xdr:to>
      <xdr:col>4</xdr:col>
      <xdr:colOff>514800</xdr:colOff>
      <xdr:row>69</xdr:row>
      <xdr:rowOff>123840</xdr:rowOff>
    </xdr:to>
    <xdr:graphicFrame>
      <xdr:nvGraphicFramePr>
        <xdr:cNvPr id="59" name="Chart 7"/>
        <xdr:cNvGraphicFramePr/>
      </xdr:nvGraphicFramePr>
      <xdr:xfrm>
        <a:off x="79920" y="8534520"/>
        <a:ext cx="5269680" cy="27622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2.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0.246669854498258</cdr:x>
      <cdr:y>0.456476413864999</cdr:y>
    </cdr:from>
    <cdr:to>
      <cdr:x>0.885442994740078</cdr:x>
      <cdr:y>0.456476413864999</cdr:y>
    </cdr:to>
    <cdr:sp>
      <cdr:nvSpPr>
        <cdr:cNvPr id="60" name="Line 1"/>
        <cdr:cNvSpPr/>
      </cdr:nvSpPr>
      <cdr:spPr>
        <a:xfrm flipH="1">
          <a:off x="1299960" y="1261080"/>
          <a:ext cx="3366360" cy="0"/>
        </a:xfrm>
        <a:prstGeom prst="line">
          <a:avLst/>
        </a:prstGeom>
        <a:ln w="28440">
          <a:solidFill>
            <a:srgbClr val="000000"/>
          </a:solidFill>
          <a:miter/>
        </a:ln>
      </cdr:spPr>
      <cdr:style>
        <a:lnRef idx="0"/>
        <a:fillRef idx="0"/>
        <a:effectRef idx="0"/>
        <a:fontRef idx="minor"/>
      </cdr:style>
    </cdr:sp>
  </cdr:relSizeAnchor>
  <cdr:relSizeAnchor>
    <cdr:from>
      <cdr:x>0.849238335951909</cdr:x>
      <cdr:y>0.201198853270784</cdr:y>
    </cdr:from>
    <cdr:to>
      <cdr:x>1</cdr:x>
      <cdr:y>0.375944748501433</cdr:y>
    </cdr:to>
    <cdr:sp>
      <cdr:nvSpPr>
        <cdr:cNvPr id="61" name="AutoShape 3"/>
        <cdr:cNvSpPr/>
      </cdr:nvSpPr>
      <cdr:spPr>
        <a:xfrm>
          <a:off x="4475520" y="555840"/>
          <a:ext cx="794520" cy="482760"/>
        </a:xfrm>
        <a:prstGeom prst="wedgeRectCallout">
          <a:avLst>
            <a:gd name="adj1" fmla="val -59111"/>
            <a:gd name="adj2" fmla="val -21541"/>
          </a:avLst>
        </a:prstGeom>
        <a:solidFill>
          <a:srgbClr val="ffffff"/>
        </a:solidFill>
        <a:ln w="9360">
          <a:solidFill>
            <a:srgbClr val="000000"/>
          </a:solidFill>
          <a:miter/>
        </a:ln>
      </cdr:spPr>
      <cdr:style>
        <a:lnRef idx="0"/>
        <a:fillRef idx="0"/>
        <a:effectRef idx="0"/>
        <a:fontRef idx="minor"/>
      </cdr:style>
      <cdr:txBody>
        <a:bodyPr lIns="20160" rIns="20160" tIns="20160" bIns="20160" anchor="t">
          <a:noAutofit/>
        </a:bodyPr>
        <a:p>
          <a:r>
            <a:rPr b="0" sz="800" strike="noStrike" u="none">
              <a:effectLst/>
              <a:uFillTx/>
              <a:latin typeface="Arial"/>
            </a:rPr>
            <a:t>Published late due VaR issues on 06/28</a:t>
          </a:r>
          <a:endParaRPr b="0" sz="800" strike="noStrike" u="none">
            <a:effectLst/>
            <a:uFillTx/>
            <a:latin typeface="Times New Roman"/>
          </a:endParaRPr>
        </a:p>
      </cdr:txBody>
    </cdr:sp>
  </cdr:relSizeAnchor>
</c:userShapes>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79920</xdr:colOff>
      <xdr:row>32</xdr:row>
      <xdr:rowOff>124200</xdr:rowOff>
    </xdr:from>
    <xdr:to>
      <xdr:col>7</xdr:col>
      <xdr:colOff>2692080</xdr:colOff>
      <xdr:row>51</xdr:row>
      <xdr:rowOff>19080</xdr:rowOff>
    </xdr:to>
    <xdr:graphicFrame>
      <xdr:nvGraphicFramePr>
        <xdr:cNvPr id="62" name="Chart 1"/>
        <xdr:cNvGraphicFramePr/>
      </xdr:nvGraphicFramePr>
      <xdr:xfrm>
        <a:off x="79920" y="5305680"/>
        <a:ext cx="11986560" cy="2971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99720</xdr:colOff>
      <xdr:row>15</xdr:row>
      <xdr:rowOff>28440</xdr:rowOff>
    </xdr:from>
    <xdr:to>
      <xdr:col>6</xdr:col>
      <xdr:colOff>517320</xdr:colOff>
      <xdr:row>31</xdr:row>
      <xdr:rowOff>142920</xdr:rowOff>
    </xdr:to>
    <xdr:graphicFrame>
      <xdr:nvGraphicFramePr>
        <xdr:cNvPr id="63" name="Chart 2"/>
        <xdr:cNvGraphicFramePr/>
      </xdr:nvGraphicFramePr>
      <xdr:xfrm>
        <a:off x="99720" y="2457360"/>
        <a:ext cx="6832440" cy="27054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725400</xdr:colOff>
      <xdr:row>15</xdr:row>
      <xdr:rowOff>28440</xdr:rowOff>
    </xdr:from>
    <xdr:to>
      <xdr:col>7</xdr:col>
      <xdr:colOff>2711160</xdr:colOff>
      <xdr:row>32</xdr:row>
      <xdr:rowOff>19080</xdr:rowOff>
    </xdr:to>
    <xdr:graphicFrame>
      <xdr:nvGraphicFramePr>
        <xdr:cNvPr id="64" name="Chart 3"/>
        <xdr:cNvGraphicFramePr/>
      </xdr:nvGraphicFramePr>
      <xdr:xfrm>
        <a:off x="7140240" y="2457360"/>
        <a:ext cx="4945320" cy="2743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15</xdr:row>
      <xdr:rowOff>66240</xdr:rowOff>
    </xdr:from>
    <xdr:to>
      <xdr:col>1</xdr:col>
      <xdr:colOff>1521360</xdr:colOff>
      <xdr:row>17</xdr:row>
      <xdr:rowOff>95760</xdr:rowOff>
    </xdr:to>
    <xdr:sp>
      <xdr:nvSpPr>
        <xdr:cNvPr id="65" name="AutoShape 4"/>
        <xdr:cNvSpPr/>
      </xdr:nvSpPr>
      <xdr:spPr>
        <a:xfrm>
          <a:off x="1060920" y="2495160"/>
          <a:ext cx="109872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6</xdr:col>
      <xdr:colOff>2023200</xdr:colOff>
      <xdr:row>30</xdr:row>
      <xdr:rowOff>9360</xdr:rowOff>
    </xdr:from>
    <xdr:to>
      <xdr:col>7</xdr:col>
      <xdr:colOff>1240200</xdr:colOff>
      <xdr:row>31</xdr:row>
      <xdr:rowOff>56880</xdr:rowOff>
    </xdr:to>
    <xdr:sp>
      <xdr:nvSpPr>
        <xdr:cNvPr id="66" name="AutoShape 5"/>
        <xdr:cNvSpPr/>
      </xdr:nvSpPr>
      <xdr:spPr>
        <a:xfrm>
          <a:off x="8438040" y="4867200"/>
          <a:ext cx="2176560" cy="209520"/>
        </a:xfrm>
        <a:prstGeom prst="borderCallout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  Totals     100%   16     1061</a:t>
          </a:r>
          <a:endParaRPr b="0" lang="en-US" sz="1000" strike="noStrike" u="none">
            <a:effectLst/>
            <a:uFillTx/>
            <a:latin typeface="Times New Roman"/>
          </a:endParaRPr>
        </a:p>
      </xdr:txBody>
    </xdr:sp>
    <xdr:clientData/>
  </xdr:twoCellAnchor>
  <xdr:twoCellAnchor editAs="oneCell">
    <xdr:from>
      <xdr:col>4</xdr:col>
      <xdr:colOff>755280</xdr:colOff>
      <xdr:row>52</xdr:row>
      <xdr:rowOff>75960</xdr:rowOff>
    </xdr:from>
    <xdr:to>
      <xdr:col>7</xdr:col>
      <xdr:colOff>2852280</xdr:colOff>
      <xdr:row>69</xdr:row>
      <xdr:rowOff>95400</xdr:rowOff>
    </xdr:to>
    <xdr:graphicFrame>
      <xdr:nvGraphicFramePr>
        <xdr:cNvPr id="67" name="Chart 6"/>
        <xdr:cNvGraphicFramePr/>
      </xdr:nvGraphicFramePr>
      <xdr:xfrm>
        <a:off x="5590080" y="8496000"/>
        <a:ext cx="6636600" cy="27723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79920</xdr:colOff>
      <xdr:row>52</xdr:row>
      <xdr:rowOff>114480</xdr:rowOff>
    </xdr:from>
    <xdr:to>
      <xdr:col>4</xdr:col>
      <xdr:colOff>514800</xdr:colOff>
      <xdr:row>69</xdr:row>
      <xdr:rowOff>123840</xdr:rowOff>
    </xdr:to>
    <xdr:graphicFrame>
      <xdr:nvGraphicFramePr>
        <xdr:cNvPr id="68" name="Chart 7"/>
        <xdr:cNvGraphicFramePr/>
      </xdr:nvGraphicFramePr>
      <xdr:xfrm>
        <a:off x="79920" y="8534520"/>
        <a:ext cx="5269680" cy="27622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79920</xdr:colOff>
      <xdr:row>32</xdr:row>
      <xdr:rowOff>124200</xdr:rowOff>
    </xdr:from>
    <xdr:to>
      <xdr:col>7</xdr:col>
      <xdr:colOff>2692080</xdr:colOff>
      <xdr:row>51</xdr:row>
      <xdr:rowOff>19080</xdr:rowOff>
    </xdr:to>
    <xdr:graphicFrame>
      <xdr:nvGraphicFramePr>
        <xdr:cNvPr id="69" name="Chart 1"/>
        <xdr:cNvGraphicFramePr/>
      </xdr:nvGraphicFramePr>
      <xdr:xfrm>
        <a:off x="79920" y="5305680"/>
        <a:ext cx="11986560" cy="2971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99720</xdr:colOff>
      <xdr:row>15</xdr:row>
      <xdr:rowOff>28440</xdr:rowOff>
    </xdr:from>
    <xdr:to>
      <xdr:col>6</xdr:col>
      <xdr:colOff>517320</xdr:colOff>
      <xdr:row>31</xdr:row>
      <xdr:rowOff>142920</xdr:rowOff>
    </xdr:to>
    <xdr:graphicFrame>
      <xdr:nvGraphicFramePr>
        <xdr:cNvPr id="70" name="Chart 2"/>
        <xdr:cNvGraphicFramePr/>
      </xdr:nvGraphicFramePr>
      <xdr:xfrm>
        <a:off x="99720" y="2457360"/>
        <a:ext cx="6832440" cy="27054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725400</xdr:colOff>
      <xdr:row>15</xdr:row>
      <xdr:rowOff>28440</xdr:rowOff>
    </xdr:from>
    <xdr:to>
      <xdr:col>7</xdr:col>
      <xdr:colOff>2711160</xdr:colOff>
      <xdr:row>32</xdr:row>
      <xdr:rowOff>19080</xdr:rowOff>
    </xdr:to>
    <xdr:graphicFrame>
      <xdr:nvGraphicFramePr>
        <xdr:cNvPr id="71" name="Chart 3"/>
        <xdr:cNvGraphicFramePr/>
      </xdr:nvGraphicFramePr>
      <xdr:xfrm>
        <a:off x="7140240" y="2457360"/>
        <a:ext cx="4945320" cy="2743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15</xdr:row>
      <xdr:rowOff>66240</xdr:rowOff>
    </xdr:from>
    <xdr:to>
      <xdr:col>1</xdr:col>
      <xdr:colOff>1521360</xdr:colOff>
      <xdr:row>17</xdr:row>
      <xdr:rowOff>95760</xdr:rowOff>
    </xdr:to>
    <xdr:sp>
      <xdr:nvSpPr>
        <xdr:cNvPr id="72" name="AutoShape 4"/>
        <xdr:cNvSpPr/>
      </xdr:nvSpPr>
      <xdr:spPr>
        <a:xfrm>
          <a:off x="1060920" y="2495160"/>
          <a:ext cx="109872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6</xdr:col>
      <xdr:colOff>2023200</xdr:colOff>
      <xdr:row>30</xdr:row>
      <xdr:rowOff>9360</xdr:rowOff>
    </xdr:from>
    <xdr:to>
      <xdr:col>7</xdr:col>
      <xdr:colOff>1240200</xdr:colOff>
      <xdr:row>31</xdr:row>
      <xdr:rowOff>56880</xdr:rowOff>
    </xdr:to>
    <xdr:sp>
      <xdr:nvSpPr>
        <xdr:cNvPr id="73" name="AutoShape 5"/>
        <xdr:cNvSpPr/>
      </xdr:nvSpPr>
      <xdr:spPr>
        <a:xfrm>
          <a:off x="8438040" y="4867200"/>
          <a:ext cx="2176560" cy="209520"/>
        </a:xfrm>
        <a:prstGeom prst="borderCallout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  Totals     100%   16     1061</a:t>
          </a:r>
          <a:endParaRPr b="0" lang="en-US" sz="1000" strike="noStrike" u="none">
            <a:effectLst/>
            <a:uFillTx/>
            <a:latin typeface="Times New Roman"/>
          </a:endParaRPr>
        </a:p>
      </xdr:txBody>
    </xdr:sp>
    <xdr:clientData/>
  </xdr:twoCellAnchor>
  <xdr:twoCellAnchor editAs="oneCell">
    <xdr:from>
      <xdr:col>4</xdr:col>
      <xdr:colOff>755280</xdr:colOff>
      <xdr:row>52</xdr:row>
      <xdr:rowOff>75960</xdr:rowOff>
    </xdr:from>
    <xdr:to>
      <xdr:col>7</xdr:col>
      <xdr:colOff>2852280</xdr:colOff>
      <xdr:row>69</xdr:row>
      <xdr:rowOff>95400</xdr:rowOff>
    </xdr:to>
    <xdr:graphicFrame>
      <xdr:nvGraphicFramePr>
        <xdr:cNvPr id="74" name="Chart 6"/>
        <xdr:cNvGraphicFramePr/>
      </xdr:nvGraphicFramePr>
      <xdr:xfrm>
        <a:off x="5590080" y="8496000"/>
        <a:ext cx="6636600" cy="27723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79920</xdr:colOff>
      <xdr:row>52</xdr:row>
      <xdr:rowOff>114480</xdr:rowOff>
    </xdr:from>
    <xdr:to>
      <xdr:col>4</xdr:col>
      <xdr:colOff>514800</xdr:colOff>
      <xdr:row>69</xdr:row>
      <xdr:rowOff>123840</xdr:rowOff>
    </xdr:to>
    <xdr:graphicFrame>
      <xdr:nvGraphicFramePr>
        <xdr:cNvPr id="75" name="Chart 7"/>
        <xdr:cNvGraphicFramePr/>
      </xdr:nvGraphicFramePr>
      <xdr:xfrm>
        <a:off x="79920" y="8534520"/>
        <a:ext cx="5269680" cy="27622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79920</xdr:colOff>
      <xdr:row>32</xdr:row>
      <xdr:rowOff>124200</xdr:rowOff>
    </xdr:from>
    <xdr:to>
      <xdr:col>7</xdr:col>
      <xdr:colOff>2692080</xdr:colOff>
      <xdr:row>51</xdr:row>
      <xdr:rowOff>19080</xdr:rowOff>
    </xdr:to>
    <xdr:graphicFrame>
      <xdr:nvGraphicFramePr>
        <xdr:cNvPr id="76" name="Chart 2"/>
        <xdr:cNvGraphicFramePr/>
      </xdr:nvGraphicFramePr>
      <xdr:xfrm>
        <a:off x="79920" y="5305680"/>
        <a:ext cx="11936520" cy="2971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99720</xdr:colOff>
      <xdr:row>15</xdr:row>
      <xdr:rowOff>28440</xdr:rowOff>
    </xdr:from>
    <xdr:to>
      <xdr:col>6</xdr:col>
      <xdr:colOff>517680</xdr:colOff>
      <xdr:row>31</xdr:row>
      <xdr:rowOff>142920</xdr:rowOff>
    </xdr:to>
    <xdr:graphicFrame>
      <xdr:nvGraphicFramePr>
        <xdr:cNvPr id="77" name="Chart 1"/>
        <xdr:cNvGraphicFramePr/>
      </xdr:nvGraphicFramePr>
      <xdr:xfrm>
        <a:off x="99720" y="2457360"/>
        <a:ext cx="6782400" cy="27054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725760</xdr:colOff>
      <xdr:row>15</xdr:row>
      <xdr:rowOff>28440</xdr:rowOff>
    </xdr:from>
    <xdr:to>
      <xdr:col>7</xdr:col>
      <xdr:colOff>2711160</xdr:colOff>
      <xdr:row>32</xdr:row>
      <xdr:rowOff>19080</xdr:rowOff>
    </xdr:to>
    <xdr:graphicFrame>
      <xdr:nvGraphicFramePr>
        <xdr:cNvPr id="78" name="Chart 3"/>
        <xdr:cNvGraphicFramePr/>
      </xdr:nvGraphicFramePr>
      <xdr:xfrm>
        <a:off x="7090200" y="2457360"/>
        <a:ext cx="4945320" cy="2743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15</xdr:row>
      <xdr:rowOff>66240</xdr:rowOff>
    </xdr:from>
    <xdr:to>
      <xdr:col>1</xdr:col>
      <xdr:colOff>1521360</xdr:colOff>
      <xdr:row>17</xdr:row>
      <xdr:rowOff>95760</xdr:rowOff>
    </xdr:to>
    <xdr:sp>
      <xdr:nvSpPr>
        <xdr:cNvPr id="79" name="AutoShape 6"/>
        <xdr:cNvSpPr/>
      </xdr:nvSpPr>
      <xdr:spPr>
        <a:xfrm>
          <a:off x="1060920" y="2495160"/>
          <a:ext cx="109872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6</xdr:col>
      <xdr:colOff>2023560</xdr:colOff>
      <xdr:row>30</xdr:row>
      <xdr:rowOff>9360</xdr:rowOff>
    </xdr:from>
    <xdr:to>
      <xdr:col>7</xdr:col>
      <xdr:colOff>1240200</xdr:colOff>
      <xdr:row>31</xdr:row>
      <xdr:rowOff>56880</xdr:rowOff>
    </xdr:to>
    <xdr:sp>
      <xdr:nvSpPr>
        <xdr:cNvPr id="80" name="AutoShape 7"/>
        <xdr:cNvSpPr/>
      </xdr:nvSpPr>
      <xdr:spPr>
        <a:xfrm>
          <a:off x="8388000" y="4867200"/>
          <a:ext cx="2176560" cy="209520"/>
        </a:xfrm>
        <a:prstGeom prst="borderCallout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  Totals     100%   16     1061</a:t>
          </a:r>
          <a:endParaRPr b="0" lang="en-US" sz="1000" strike="noStrike" u="none">
            <a:effectLst/>
            <a:uFillTx/>
            <a:latin typeface="Times New Roman"/>
          </a:endParaRPr>
        </a:p>
      </xdr:txBody>
    </xdr:sp>
    <xdr:clientData/>
  </xdr:twoCellAnchor>
  <xdr:twoCellAnchor editAs="oneCell">
    <xdr:from>
      <xdr:col>4</xdr:col>
      <xdr:colOff>755280</xdr:colOff>
      <xdr:row>52</xdr:row>
      <xdr:rowOff>75960</xdr:rowOff>
    </xdr:from>
    <xdr:to>
      <xdr:col>7</xdr:col>
      <xdr:colOff>2682360</xdr:colOff>
      <xdr:row>69</xdr:row>
      <xdr:rowOff>95400</xdr:rowOff>
    </xdr:to>
    <xdr:graphicFrame>
      <xdr:nvGraphicFramePr>
        <xdr:cNvPr id="81" name="Chart 9"/>
        <xdr:cNvGraphicFramePr/>
      </xdr:nvGraphicFramePr>
      <xdr:xfrm>
        <a:off x="5540040" y="8496000"/>
        <a:ext cx="6466680" cy="27723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79920</xdr:colOff>
      <xdr:row>52</xdr:row>
      <xdr:rowOff>114480</xdr:rowOff>
    </xdr:from>
    <xdr:to>
      <xdr:col>4</xdr:col>
      <xdr:colOff>514440</xdr:colOff>
      <xdr:row>69</xdr:row>
      <xdr:rowOff>123840</xdr:rowOff>
    </xdr:to>
    <xdr:graphicFrame>
      <xdr:nvGraphicFramePr>
        <xdr:cNvPr id="82" name="Chart 10"/>
        <xdr:cNvGraphicFramePr/>
      </xdr:nvGraphicFramePr>
      <xdr:xfrm>
        <a:off x="79920" y="8534520"/>
        <a:ext cx="5219280" cy="27622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7</xdr:col>
      <xdr:colOff>2778480</xdr:colOff>
      <xdr:row>37</xdr:row>
      <xdr:rowOff>142920</xdr:rowOff>
    </xdr:from>
    <xdr:to>
      <xdr:col>15</xdr:col>
      <xdr:colOff>219960</xdr:colOff>
      <xdr:row>69</xdr:row>
      <xdr:rowOff>161640</xdr:rowOff>
    </xdr:to>
    <xdr:graphicFrame>
      <xdr:nvGraphicFramePr>
        <xdr:cNvPr id="83" name="Chart 11"/>
        <xdr:cNvGraphicFramePr/>
      </xdr:nvGraphicFramePr>
      <xdr:xfrm>
        <a:off x="12102840" y="6134040"/>
        <a:ext cx="5952960" cy="520056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84"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85"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86"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87"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0.166964711492609</cdr:x>
      <cdr:y>0.325976961998062</cdr:y>
    </cdr:from>
    <cdr:to>
      <cdr:x>0.829160705770148</cdr:x>
      <cdr:y>0.325976961998062</cdr:y>
    </cdr:to>
    <cdr:sp>
      <cdr:nvSpPr>
        <cdr:cNvPr id="8" name="Line 1"/>
        <cdr:cNvSpPr/>
      </cdr:nvSpPr>
      <cdr:spPr>
        <a:xfrm flipH="1">
          <a:off x="1008360" y="1090080"/>
          <a:ext cx="3999240" cy="0"/>
        </a:xfrm>
        <a:prstGeom prst="line">
          <a:avLst/>
        </a:prstGeom>
        <a:ln w="28440">
          <a:solidFill>
            <a:srgbClr val="000000"/>
          </a:solidFill>
          <a:miter/>
        </a:ln>
      </cdr:spPr>
      <cdr:style>
        <a:lnRef idx="0"/>
        <a:fillRef idx="0"/>
        <a:effectRef idx="0"/>
        <a:fontRef idx="minor"/>
      </cdr:style>
    </cdr:sp>
  </cdr:relSizeAnchor>
</c:userShapes>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88"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89"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90"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91"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99720</xdr:colOff>
      <xdr:row>15</xdr:row>
      <xdr:rowOff>28440</xdr:rowOff>
    </xdr:from>
    <xdr:to>
      <xdr:col>6</xdr:col>
      <xdr:colOff>517320</xdr:colOff>
      <xdr:row>31</xdr:row>
      <xdr:rowOff>142920</xdr:rowOff>
    </xdr:to>
    <xdr:graphicFrame>
      <xdr:nvGraphicFramePr>
        <xdr:cNvPr id="92" name="Chart 4"/>
        <xdr:cNvGraphicFramePr/>
      </xdr:nvGraphicFramePr>
      <xdr:xfrm>
        <a:off x="99720" y="2457360"/>
        <a:ext cx="6721920" cy="2705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229320</xdr:colOff>
      <xdr:row>32</xdr:row>
      <xdr:rowOff>124200</xdr:rowOff>
    </xdr:from>
    <xdr:to>
      <xdr:col>7</xdr:col>
      <xdr:colOff>2692080</xdr:colOff>
      <xdr:row>51</xdr:row>
      <xdr:rowOff>19080</xdr:rowOff>
    </xdr:to>
    <xdr:graphicFrame>
      <xdr:nvGraphicFramePr>
        <xdr:cNvPr id="93" name="Chart 11"/>
        <xdr:cNvGraphicFramePr/>
      </xdr:nvGraphicFramePr>
      <xdr:xfrm>
        <a:off x="229320" y="5305680"/>
        <a:ext cx="11726640" cy="29714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725400</xdr:colOff>
      <xdr:row>15</xdr:row>
      <xdr:rowOff>28440</xdr:rowOff>
    </xdr:from>
    <xdr:to>
      <xdr:col>7</xdr:col>
      <xdr:colOff>2711520</xdr:colOff>
      <xdr:row>32</xdr:row>
      <xdr:rowOff>19080</xdr:rowOff>
    </xdr:to>
    <xdr:graphicFrame>
      <xdr:nvGraphicFramePr>
        <xdr:cNvPr id="94" name="Chart 12"/>
        <xdr:cNvGraphicFramePr/>
      </xdr:nvGraphicFramePr>
      <xdr:xfrm>
        <a:off x="7029720" y="2457360"/>
        <a:ext cx="4945680" cy="2743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29880</xdr:colOff>
      <xdr:row>52</xdr:row>
      <xdr:rowOff>75960</xdr:rowOff>
    </xdr:from>
    <xdr:to>
      <xdr:col>4</xdr:col>
      <xdr:colOff>584640</xdr:colOff>
      <xdr:row>69</xdr:row>
      <xdr:rowOff>95400</xdr:rowOff>
    </xdr:to>
    <xdr:graphicFrame>
      <xdr:nvGraphicFramePr>
        <xdr:cNvPr id="95" name="Chart 14"/>
        <xdr:cNvGraphicFramePr/>
      </xdr:nvGraphicFramePr>
      <xdr:xfrm>
        <a:off x="29880" y="8496000"/>
        <a:ext cx="5339520" cy="27723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4</xdr:col>
      <xdr:colOff>855000</xdr:colOff>
      <xdr:row>52</xdr:row>
      <xdr:rowOff>66600</xdr:rowOff>
    </xdr:from>
    <xdr:to>
      <xdr:col>7</xdr:col>
      <xdr:colOff>2752920</xdr:colOff>
      <xdr:row>70</xdr:row>
      <xdr:rowOff>9720</xdr:rowOff>
    </xdr:to>
    <xdr:graphicFrame>
      <xdr:nvGraphicFramePr>
        <xdr:cNvPr id="96" name="Chart 16"/>
        <xdr:cNvGraphicFramePr/>
      </xdr:nvGraphicFramePr>
      <xdr:xfrm>
        <a:off x="5639760" y="8486640"/>
        <a:ext cx="6377040" cy="28576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49680</xdr:colOff>
      <xdr:row>0</xdr:row>
      <xdr:rowOff>37800</xdr:rowOff>
    </xdr:from>
    <xdr:to>
      <xdr:col>8</xdr:col>
      <xdr:colOff>608760</xdr:colOff>
      <xdr:row>24</xdr:row>
      <xdr:rowOff>162000</xdr:rowOff>
    </xdr:to>
    <xdr:graphicFrame>
      <xdr:nvGraphicFramePr>
        <xdr:cNvPr id="97" name="Chart 3"/>
        <xdr:cNvGraphicFramePr/>
      </xdr:nvGraphicFramePr>
      <xdr:xfrm>
        <a:off x="49680" y="37800"/>
        <a:ext cx="5664600" cy="4010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26</xdr:row>
      <xdr:rowOff>152280</xdr:rowOff>
    </xdr:from>
    <xdr:to>
      <xdr:col>9</xdr:col>
      <xdr:colOff>20880</xdr:colOff>
      <xdr:row>61</xdr:row>
      <xdr:rowOff>19080</xdr:rowOff>
    </xdr:to>
    <xdr:graphicFrame>
      <xdr:nvGraphicFramePr>
        <xdr:cNvPr id="98" name="Chart 4"/>
        <xdr:cNvGraphicFramePr/>
      </xdr:nvGraphicFramePr>
      <xdr:xfrm>
        <a:off x="0" y="4362480"/>
        <a:ext cx="5764320" cy="55339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2</xdr:row>
      <xdr:rowOff>0</xdr:rowOff>
    </xdr:from>
    <xdr:to>
      <xdr:col>5</xdr:col>
      <xdr:colOff>479160</xdr:colOff>
      <xdr:row>18</xdr:row>
      <xdr:rowOff>162000</xdr:rowOff>
    </xdr:to>
    <xdr:graphicFrame>
      <xdr:nvGraphicFramePr>
        <xdr:cNvPr id="99" name="Chart 1"/>
        <xdr:cNvGraphicFramePr/>
      </xdr:nvGraphicFramePr>
      <xdr:xfrm>
        <a:off x="0" y="295200"/>
        <a:ext cx="3670200" cy="2752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608040</xdr:colOff>
      <xdr:row>2</xdr:row>
      <xdr:rowOff>0</xdr:rowOff>
    </xdr:from>
    <xdr:to>
      <xdr:col>11</xdr:col>
      <xdr:colOff>720</xdr:colOff>
      <xdr:row>18</xdr:row>
      <xdr:rowOff>152280</xdr:rowOff>
    </xdr:to>
    <xdr:graphicFrame>
      <xdr:nvGraphicFramePr>
        <xdr:cNvPr id="100" name="Chart 2"/>
        <xdr:cNvGraphicFramePr/>
      </xdr:nvGraphicFramePr>
      <xdr:xfrm>
        <a:off x="3799080" y="295200"/>
        <a:ext cx="3221640" cy="27432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139320</xdr:colOff>
      <xdr:row>21</xdr:row>
      <xdr:rowOff>19080</xdr:rowOff>
    </xdr:from>
    <xdr:to>
      <xdr:col>11</xdr:col>
      <xdr:colOff>720</xdr:colOff>
      <xdr:row>38</xdr:row>
      <xdr:rowOff>95040</xdr:rowOff>
    </xdr:to>
    <xdr:graphicFrame>
      <xdr:nvGraphicFramePr>
        <xdr:cNvPr id="101" name="Chart 3"/>
        <xdr:cNvGraphicFramePr/>
      </xdr:nvGraphicFramePr>
      <xdr:xfrm>
        <a:off x="3330360" y="3324240"/>
        <a:ext cx="3690360" cy="282888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39</xdr:row>
      <xdr:rowOff>37800</xdr:rowOff>
    </xdr:from>
    <xdr:to>
      <xdr:col>11</xdr:col>
      <xdr:colOff>10440</xdr:colOff>
      <xdr:row>58</xdr:row>
      <xdr:rowOff>9360</xdr:rowOff>
    </xdr:to>
    <xdr:graphicFrame>
      <xdr:nvGraphicFramePr>
        <xdr:cNvPr id="102" name="Chart 5"/>
        <xdr:cNvGraphicFramePr/>
      </xdr:nvGraphicFramePr>
      <xdr:xfrm>
        <a:off x="0" y="6267240"/>
        <a:ext cx="7030440" cy="304812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0</xdr:colOff>
      <xdr:row>21</xdr:row>
      <xdr:rowOff>56880</xdr:rowOff>
    </xdr:from>
    <xdr:to>
      <xdr:col>5</xdr:col>
      <xdr:colOff>120240</xdr:colOff>
      <xdr:row>38</xdr:row>
      <xdr:rowOff>142560</xdr:rowOff>
    </xdr:to>
    <xdr:graphicFrame>
      <xdr:nvGraphicFramePr>
        <xdr:cNvPr id="103" name="Chart 6"/>
        <xdr:cNvGraphicFramePr/>
      </xdr:nvGraphicFramePr>
      <xdr:xfrm>
        <a:off x="0" y="3362040"/>
        <a:ext cx="3311280" cy="283860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209160</xdr:colOff>
      <xdr:row>4</xdr:row>
      <xdr:rowOff>66600</xdr:rowOff>
    </xdr:from>
    <xdr:to>
      <xdr:col>6</xdr:col>
      <xdr:colOff>559080</xdr:colOff>
      <xdr:row>22</xdr:row>
      <xdr:rowOff>86040</xdr:rowOff>
    </xdr:to>
    <xdr:graphicFrame>
      <xdr:nvGraphicFramePr>
        <xdr:cNvPr id="104" name="Chart 6"/>
        <xdr:cNvGraphicFramePr/>
      </xdr:nvGraphicFramePr>
      <xdr:xfrm>
        <a:off x="847440" y="794160"/>
        <a:ext cx="3540600" cy="29343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348840</xdr:colOff>
      <xdr:row>4</xdr:row>
      <xdr:rowOff>95760</xdr:rowOff>
    </xdr:from>
    <xdr:to>
      <xdr:col>14</xdr:col>
      <xdr:colOff>720</xdr:colOff>
      <xdr:row>21</xdr:row>
      <xdr:rowOff>152280</xdr:rowOff>
    </xdr:to>
    <xdr:graphicFrame>
      <xdr:nvGraphicFramePr>
        <xdr:cNvPr id="105" name="Chart 7"/>
        <xdr:cNvGraphicFramePr/>
      </xdr:nvGraphicFramePr>
      <xdr:xfrm>
        <a:off x="5711400" y="823320"/>
        <a:ext cx="3480840" cy="28094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259200</xdr:colOff>
      <xdr:row>27</xdr:row>
      <xdr:rowOff>0</xdr:rowOff>
    </xdr:from>
    <xdr:to>
      <xdr:col>7</xdr:col>
      <xdr:colOff>20880</xdr:colOff>
      <xdr:row>45</xdr:row>
      <xdr:rowOff>104760</xdr:rowOff>
    </xdr:to>
    <xdr:graphicFrame>
      <xdr:nvGraphicFramePr>
        <xdr:cNvPr id="106" name="Chart 8"/>
        <xdr:cNvGraphicFramePr/>
      </xdr:nvGraphicFramePr>
      <xdr:xfrm>
        <a:off x="897480" y="4449960"/>
        <a:ext cx="3590640" cy="301968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8</xdr:col>
      <xdr:colOff>219240</xdr:colOff>
      <xdr:row>27</xdr:row>
      <xdr:rowOff>105120</xdr:rowOff>
    </xdr:from>
    <xdr:to>
      <xdr:col>14</xdr:col>
      <xdr:colOff>720</xdr:colOff>
      <xdr:row>45</xdr:row>
      <xdr:rowOff>56880</xdr:rowOff>
    </xdr:to>
    <xdr:graphicFrame>
      <xdr:nvGraphicFramePr>
        <xdr:cNvPr id="107" name="Chart 9"/>
        <xdr:cNvGraphicFramePr/>
      </xdr:nvGraphicFramePr>
      <xdr:xfrm>
        <a:off x="5581800" y="4555080"/>
        <a:ext cx="3610440" cy="286668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408960</xdr:colOff>
      <xdr:row>48</xdr:row>
      <xdr:rowOff>123840</xdr:rowOff>
    </xdr:from>
    <xdr:to>
      <xdr:col>12</xdr:col>
      <xdr:colOff>720</xdr:colOff>
      <xdr:row>73</xdr:row>
      <xdr:rowOff>66240</xdr:rowOff>
    </xdr:to>
    <xdr:graphicFrame>
      <xdr:nvGraphicFramePr>
        <xdr:cNvPr id="108" name="Chart 11"/>
        <xdr:cNvGraphicFramePr/>
      </xdr:nvGraphicFramePr>
      <xdr:xfrm>
        <a:off x="1685160" y="7993440"/>
        <a:ext cx="6230880" cy="40096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80640</xdr:colOff>
      <xdr:row>33</xdr:row>
      <xdr:rowOff>123840</xdr:rowOff>
    </xdr:from>
    <xdr:to>
      <xdr:col>9</xdr:col>
      <xdr:colOff>795600</xdr:colOff>
      <xdr:row>52</xdr:row>
      <xdr:rowOff>56880</xdr:rowOff>
    </xdr:to>
    <xdr:graphicFrame>
      <xdr:nvGraphicFramePr>
        <xdr:cNvPr id="9" name="Chart 1"/>
        <xdr:cNvGraphicFramePr/>
      </xdr:nvGraphicFramePr>
      <xdr:xfrm>
        <a:off x="80640" y="5467320"/>
        <a:ext cx="14171400" cy="3009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100440</xdr:colOff>
      <xdr:row>16</xdr:row>
      <xdr:rowOff>28440</xdr:rowOff>
    </xdr:from>
    <xdr:to>
      <xdr:col>6</xdr:col>
      <xdr:colOff>1199520</xdr:colOff>
      <xdr:row>32</xdr:row>
      <xdr:rowOff>162000</xdr:rowOff>
    </xdr:to>
    <xdr:graphicFrame>
      <xdr:nvGraphicFramePr>
        <xdr:cNvPr id="10" name="Chart 2"/>
        <xdr:cNvGraphicFramePr/>
      </xdr:nvGraphicFramePr>
      <xdr:xfrm>
        <a:off x="100440" y="2619360"/>
        <a:ext cx="7720920" cy="2724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1410480</xdr:colOff>
      <xdr:row>16</xdr:row>
      <xdr:rowOff>28440</xdr:rowOff>
    </xdr:from>
    <xdr:to>
      <xdr:col>9</xdr:col>
      <xdr:colOff>694440</xdr:colOff>
      <xdr:row>32</xdr:row>
      <xdr:rowOff>142920</xdr:rowOff>
    </xdr:to>
    <xdr:graphicFrame>
      <xdr:nvGraphicFramePr>
        <xdr:cNvPr id="11" name="Chart 3"/>
        <xdr:cNvGraphicFramePr/>
      </xdr:nvGraphicFramePr>
      <xdr:xfrm>
        <a:off x="8032320" y="2619360"/>
        <a:ext cx="6118560" cy="270504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16</xdr:row>
      <xdr:rowOff>66240</xdr:rowOff>
    </xdr:from>
    <xdr:to>
      <xdr:col>1</xdr:col>
      <xdr:colOff>1521720</xdr:colOff>
      <xdr:row>18</xdr:row>
      <xdr:rowOff>95760</xdr:rowOff>
    </xdr:to>
    <xdr:sp>
      <xdr:nvSpPr>
        <xdr:cNvPr id="12" name="AutoShape 4"/>
        <xdr:cNvSpPr/>
      </xdr:nvSpPr>
      <xdr:spPr>
        <a:xfrm>
          <a:off x="1116720" y="2657160"/>
          <a:ext cx="109908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5</xdr:col>
      <xdr:colOff>9720</xdr:colOff>
      <xdr:row>53</xdr:row>
      <xdr:rowOff>75960</xdr:rowOff>
    </xdr:from>
    <xdr:to>
      <xdr:col>9</xdr:col>
      <xdr:colOff>815400</xdr:colOff>
      <xdr:row>73</xdr:row>
      <xdr:rowOff>123840</xdr:rowOff>
    </xdr:to>
    <xdr:graphicFrame>
      <xdr:nvGraphicFramePr>
        <xdr:cNvPr id="13" name="Chart 5"/>
        <xdr:cNvGraphicFramePr/>
      </xdr:nvGraphicFramePr>
      <xdr:xfrm>
        <a:off x="6118560" y="8658000"/>
        <a:ext cx="8153280" cy="32864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30600</xdr:colOff>
      <xdr:row>53</xdr:row>
      <xdr:rowOff>123840</xdr:rowOff>
    </xdr:from>
    <xdr:to>
      <xdr:col>4</xdr:col>
      <xdr:colOff>916920</xdr:colOff>
      <xdr:row>73</xdr:row>
      <xdr:rowOff>123840</xdr:rowOff>
    </xdr:to>
    <xdr:graphicFrame>
      <xdr:nvGraphicFramePr>
        <xdr:cNvPr id="14" name="Chart 6"/>
        <xdr:cNvGraphicFramePr/>
      </xdr:nvGraphicFramePr>
      <xdr:xfrm>
        <a:off x="30600" y="8705880"/>
        <a:ext cx="5928120" cy="32385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xdr:col>
      <xdr:colOff>564120</xdr:colOff>
      <xdr:row>53</xdr:row>
      <xdr:rowOff>133560</xdr:rowOff>
    </xdr:from>
    <xdr:to>
      <xdr:col>4</xdr:col>
      <xdr:colOff>243000</xdr:colOff>
      <xdr:row>56</xdr:row>
      <xdr:rowOff>9720</xdr:rowOff>
    </xdr:to>
    <xdr:sp>
      <xdr:nvSpPr>
        <xdr:cNvPr id="15" name="AutoShape 7"/>
        <xdr:cNvSpPr/>
      </xdr:nvSpPr>
      <xdr:spPr>
        <a:xfrm>
          <a:off x="4186800" y="8715600"/>
          <a:ext cx="1098000" cy="361800"/>
        </a:xfrm>
        <a:prstGeom prst="wedgeRectCallout">
          <a:avLst>
            <a:gd name="adj1" fmla="val -38990"/>
            <a:gd name="adj2" fmla="val 76314"/>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Qtr end reporting </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0</xdr:colOff>
      <xdr:row>53</xdr:row>
      <xdr:rowOff>56880</xdr:rowOff>
    </xdr:from>
    <xdr:to>
      <xdr:col>4</xdr:col>
      <xdr:colOff>997200</xdr:colOff>
      <xdr:row>73</xdr:row>
      <xdr:rowOff>162000</xdr:rowOff>
    </xdr:to>
    <xdr:graphicFrame>
      <xdr:nvGraphicFramePr>
        <xdr:cNvPr id="16" name="Chart 8"/>
        <xdr:cNvGraphicFramePr/>
      </xdr:nvGraphicFramePr>
      <xdr:xfrm>
        <a:off x="0" y="8638920"/>
        <a:ext cx="6039000" cy="33436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80640</xdr:colOff>
      <xdr:row>33</xdr:row>
      <xdr:rowOff>123840</xdr:rowOff>
    </xdr:from>
    <xdr:to>
      <xdr:col>9</xdr:col>
      <xdr:colOff>795600</xdr:colOff>
      <xdr:row>52</xdr:row>
      <xdr:rowOff>56880</xdr:rowOff>
    </xdr:to>
    <xdr:graphicFrame>
      <xdr:nvGraphicFramePr>
        <xdr:cNvPr id="17" name="Chart 1"/>
        <xdr:cNvGraphicFramePr/>
      </xdr:nvGraphicFramePr>
      <xdr:xfrm>
        <a:off x="80640" y="5467320"/>
        <a:ext cx="14171400" cy="3009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100440</xdr:colOff>
      <xdr:row>16</xdr:row>
      <xdr:rowOff>28440</xdr:rowOff>
    </xdr:from>
    <xdr:to>
      <xdr:col>6</xdr:col>
      <xdr:colOff>1199520</xdr:colOff>
      <xdr:row>32</xdr:row>
      <xdr:rowOff>162000</xdr:rowOff>
    </xdr:to>
    <xdr:graphicFrame>
      <xdr:nvGraphicFramePr>
        <xdr:cNvPr id="18" name="Chart 2"/>
        <xdr:cNvGraphicFramePr/>
      </xdr:nvGraphicFramePr>
      <xdr:xfrm>
        <a:off x="100440" y="2619360"/>
        <a:ext cx="7720920" cy="2724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1410480</xdr:colOff>
      <xdr:row>16</xdr:row>
      <xdr:rowOff>28440</xdr:rowOff>
    </xdr:from>
    <xdr:to>
      <xdr:col>9</xdr:col>
      <xdr:colOff>694440</xdr:colOff>
      <xdr:row>32</xdr:row>
      <xdr:rowOff>142920</xdr:rowOff>
    </xdr:to>
    <xdr:graphicFrame>
      <xdr:nvGraphicFramePr>
        <xdr:cNvPr id="19" name="Chart 3"/>
        <xdr:cNvGraphicFramePr/>
      </xdr:nvGraphicFramePr>
      <xdr:xfrm>
        <a:off x="8032320" y="2619360"/>
        <a:ext cx="6118560" cy="270504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16</xdr:row>
      <xdr:rowOff>66240</xdr:rowOff>
    </xdr:from>
    <xdr:to>
      <xdr:col>1</xdr:col>
      <xdr:colOff>1521720</xdr:colOff>
      <xdr:row>18</xdr:row>
      <xdr:rowOff>95760</xdr:rowOff>
    </xdr:to>
    <xdr:sp>
      <xdr:nvSpPr>
        <xdr:cNvPr id="20" name="AutoShape 4"/>
        <xdr:cNvSpPr/>
      </xdr:nvSpPr>
      <xdr:spPr>
        <a:xfrm>
          <a:off x="1116720" y="2657160"/>
          <a:ext cx="109908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5</xdr:col>
      <xdr:colOff>9720</xdr:colOff>
      <xdr:row>53</xdr:row>
      <xdr:rowOff>75960</xdr:rowOff>
    </xdr:from>
    <xdr:to>
      <xdr:col>9</xdr:col>
      <xdr:colOff>815400</xdr:colOff>
      <xdr:row>73</xdr:row>
      <xdr:rowOff>123840</xdr:rowOff>
    </xdr:to>
    <xdr:graphicFrame>
      <xdr:nvGraphicFramePr>
        <xdr:cNvPr id="21" name="Chart 5"/>
        <xdr:cNvGraphicFramePr/>
      </xdr:nvGraphicFramePr>
      <xdr:xfrm>
        <a:off x="6118560" y="8658000"/>
        <a:ext cx="8153280" cy="32864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30600</xdr:colOff>
      <xdr:row>53</xdr:row>
      <xdr:rowOff>123840</xdr:rowOff>
    </xdr:from>
    <xdr:to>
      <xdr:col>4</xdr:col>
      <xdr:colOff>916920</xdr:colOff>
      <xdr:row>73</xdr:row>
      <xdr:rowOff>123840</xdr:rowOff>
    </xdr:to>
    <xdr:graphicFrame>
      <xdr:nvGraphicFramePr>
        <xdr:cNvPr id="22" name="Chart 6"/>
        <xdr:cNvGraphicFramePr/>
      </xdr:nvGraphicFramePr>
      <xdr:xfrm>
        <a:off x="30600" y="8705880"/>
        <a:ext cx="5928120" cy="32385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xdr:col>
      <xdr:colOff>564120</xdr:colOff>
      <xdr:row>53</xdr:row>
      <xdr:rowOff>133560</xdr:rowOff>
    </xdr:from>
    <xdr:to>
      <xdr:col>4</xdr:col>
      <xdr:colOff>243000</xdr:colOff>
      <xdr:row>56</xdr:row>
      <xdr:rowOff>9720</xdr:rowOff>
    </xdr:to>
    <xdr:sp>
      <xdr:nvSpPr>
        <xdr:cNvPr id="23" name="AutoShape 7"/>
        <xdr:cNvSpPr/>
      </xdr:nvSpPr>
      <xdr:spPr>
        <a:xfrm>
          <a:off x="4186800" y="8715600"/>
          <a:ext cx="1098000" cy="361800"/>
        </a:xfrm>
        <a:prstGeom prst="wedgeRectCallout">
          <a:avLst>
            <a:gd name="adj1" fmla="val -38990"/>
            <a:gd name="adj2" fmla="val 76314"/>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Qtr end reporting </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0</xdr:colOff>
      <xdr:row>53</xdr:row>
      <xdr:rowOff>56880</xdr:rowOff>
    </xdr:from>
    <xdr:to>
      <xdr:col>4</xdr:col>
      <xdr:colOff>997200</xdr:colOff>
      <xdr:row>73</xdr:row>
      <xdr:rowOff>162000</xdr:rowOff>
    </xdr:to>
    <xdr:graphicFrame>
      <xdr:nvGraphicFramePr>
        <xdr:cNvPr id="24" name="Chart 8"/>
        <xdr:cNvGraphicFramePr/>
      </xdr:nvGraphicFramePr>
      <xdr:xfrm>
        <a:off x="0" y="8638920"/>
        <a:ext cx="6039000" cy="33436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0.179721030042918</cdr:x>
      <cdr:y>0.311981914091937</cdr:y>
    </cdr:from>
    <cdr:to>
      <cdr:x>0.782486886027659</cdr:x>
      <cdr:y>0.311981914091937</cdr:y>
    </cdr:to>
    <cdr:sp>
      <cdr:nvSpPr>
        <cdr:cNvPr id="25" name="Line 1"/>
        <cdr:cNvSpPr/>
      </cdr:nvSpPr>
      <cdr:spPr>
        <a:xfrm flipH="1">
          <a:off x="1085400" y="1043280"/>
          <a:ext cx="3640320" cy="0"/>
        </a:xfrm>
        <a:prstGeom prst="line">
          <a:avLst/>
        </a:prstGeom>
        <a:ln w="28440">
          <a:solidFill>
            <a:srgbClr val="000000"/>
          </a:solidFill>
          <a:miter/>
        </a:ln>
      </cdr:spPr>
      <cdr:style>
        <a:lnRef idx="0"/>
        <a:fillRef idx="0"/>
        <a:effectRef idx="0"/>
        <a:fontRef idx="minor"/>
      </cdr:style>
    </cdr:sp>
  </cdr:relSizeAnchor>
  <cdr:relSizeAnchor>
    <cdr:from>
      <cdr:x>0.553767286599905</cdr:x>
      <cdr:y>0.0847238669393907</cdr:y>
    </cdr:from>
    <cdr:to>
      <cdr:x>0.767226990939437</cdr:x>
      <cdr:y>0.145548498223705</cdr:y>
    </cdr:to>
    <cdr:sp>
      <cdr:nvSpPr>
        <cdr:cNvPr id="26" name="AutoShape 2"/>
        <cdr:cNvSpPr/>
      </cdr:nvSpPr>
      <cdr:spPr>
        <a:xfrm>
          <a:off x="3344400" y="283320"/>
          <a:ext cx="1289160" cy="203400"/>
        </a:xfrm>
        <a:prstGeom prst="wedgeRectCallout">
          <a:avLst>
            <a:gd name="adj1" fmla="val -49009"/>
            <a:gd name="adj2" fmla="val 152736"/>
          </a:avLst>
        </a:prstGeom>
        <a:solidFill>
          <a:srgbClr val="ffffff"/>
        </a:solidFill>
        <a:ln w="9360">
          <a:solidFill>
            <a:srgbClr val="000000"/>
          </a:solidFill>
          <a:miter/>
        </a:ln>
      </cdr:spPr>
      <cdr:style>
        <a:lnRef idx="0"/>
        <a:fillRef idx="0"/>
        <a:effectRef idx="0"/>
        <a:fontRef idx="minor"/>
      </cdr:style>
      <cdr:txBody>
        <a:bodyPr lIns="20160" rIns="20160" tIns="20160" bIns="20160" anchor="t">
          <a:noAutofit/>
        </a:bodyPr>
        <a:p>
          <a:r>
            <a:rPr b="0" sz="1000" strike="noStrike" u="none">
              <a:effectLst/>
              <a:uFillTx/>
              <a:latin typeface="Arial"/>
            </a:rPr>
            <a:t>Qtr end reporting </a:t>
          </a:r>
          <a:endParaRPr b="0" sz="1000" strike="noStrike" u="none">
            <a:effectLst/>
            <a:uFillTx/>
            <a:latin typeface="Times New Roman"/>
          </a:endParaRPr>
        </a:p>
        <a:p>
          <a:endParaRPr b="0" sz="1000" strike="noStrike" u="none">
            <a:effectLst/>
            <a:uFillTx/>
            <a:latin typeface="Times New Roman"/>
          </a:endParaRPr>
        </a:p>
      </cdr:txBody>
    </cdr:sp>
  </cdr:relSizeAnchor>
</c:userShapes>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80640</xdr:colOff>
      <xdr:row>33</xdr:row>
      <xdr:rowOff>123840</xdr:rowOff>
    </xdr:from>
    <xdr:to>
      <xdr:col>9</xdr:col>
      <xdr:colOff>795960</xdr:colOff>
      <xdr:row>52</xdr:row>
      <xdr:rowOff>56880</xdr:rowOff>
    </xdr:to>
    <xdr:graphicFrame>
      <xdr:nvGraphicFramePr>
        <xdr:cNvPr id="27" name="Chart 1"/>
        <xdr:cNvGraphicFramePr/>
      </xdr:nvGraphicFramePr>
      <xdr:xfrm>
        <a:off x="80640" y="5467320"/>
        <a:ext cx="14030640" cy="3009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100440</xdr:colOff>
      <xdr:row>16</xdr:row>
      <xdr:rowOff>28440</xdr:rowOff>
    </xdr:from>
    <xdr:to>
      <xdr:col>6</xdr:col>
      <xdr:colOff>1199520</xdr:colOff>
      <xdr:row>32</xdr:row>
      <xdr:rowOff>162000</xdr:rowOff>
    </xdr:to>
    <xdr:graphicFrame>
      <xdr:nvGraphicFramePr>
        <xdr:cNvPr id="28" name="Chart 2"/>
        <xdr:cNvGraphicFramePr/>
      </xdr:nvGraphicFramePr>
      <xdr:xfrm>
        <a:off x="100440" y="2619360"/>
        <a:ext cx="7579800" cy="2724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1410480</xdr:colOff>
      <xdr:row>16</xdr:row>
      <xdr:rowOff>28440</xdr:rowOff>
    </xdr:from>
    <xdr:to>
      <xdr:col>9</xdr:col>
      <xdr:colOff>694800</xdr:colOff>
      <xdr:row>32</xdr:row>
      <xdr:rowOff>142920</xdr:rowOff>
    </xdr:to>
    <xdr:graphicFrame>
      <xdr:nvGraphicFramePr>
        <xdr:cNvPr id="29" name="Chart 3"/>
        <xdr:cNvGraphicFramePr/>
      </xdr:nvGraphicFramePr>
      <xdr:xfrm>
        <a:off x="7891200" y="2619360"/>
        <a:ext cx="6118920" cy="270504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16</xdr:row>
      <xdr:rowOff>66240</xdr:rowOff>
    </xdr:from>
    <xdr:to>
      <xdr:col>1</xdr:col>
      <xdr:colOff>1521720</xdr:colOff>
      <xdr:row>18</xdr:row>
      <xdr:rowOff>95760</xdr:rowOff>
    </xdr:to>
    <xdr:sp>
      <xdr:nvSpPr>
        <xdr:cNvPr id="30" name="AutoShape 4"/>
        <xdr:cNvSpPr/>
      </xdr:nvSpPr>
      <xdr:spPr>
        <a:xfrm>
          <a:off x="1116720" y="2657160"/>
          <a:ext cx="109908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5</xdr:col>
      <xdr:colOff>10080</xdr:colOff>
      <xdr:row>53</xdr:row>
      <xdr:rowOff>75960</xdr:rowOff>
    </xdr:from>
    <xdr:to>
      <xdr:col>9</xdr:col>
      <xdr:colOff>815400</xdr:colOff>
      <xdr:row>73</xdr:row>
      <xdr:rowOff>123840</xdr:rowOff>
    </xdr:to>
    <xdr:graphicFrame>
      <xdr:nvGraphicFramePr>
        <xdr:cNvPr id="31" name="Chart 6"/>
        <xdr:cNvGraphicFramePr/>
      </xdr:nvGraphicFramePr>
      <xdr:xfrm>
        <a:off x="5977800" y="8658000"/>
        <a:ext cx="8152920" cy="32864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30600</xdr:colOff>
      <xdr:row>53</xdr:row>
      <xdr:rowOff>123840</xdr:rowOff>
    </xdr:from>
    <xdr:to>
      <xdr:col>4</xdr:col>
      <xdr:colOff>916560</xdr:colOff>
      <xdr:row>73</xdr:row>
      <xdr:rowOff>123840</xdr:rowOff>
    </xdr:to>
    <xdr:graphicFrame>
      <xdr:nvGraphicFramePr>
        <xdr:cNvPr id="32" name="Chart 7"/>
        <xdr:cNvGraphicFramePr/>
      </xdr:nvGraphicFramePr>
      <xdr:xfrm>
        <a:off x="30600" y="8705880"/>
        <a:ext cx="5787000" cy="32385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xdr:col>
      <xdr:colOff>564120</xdr:colOff>
      <xdr:row>53</xdr:row>
      <xdr:rowOff>133560</xdr:rowOff>
    </xdr:from>
    <xdr:to>
      <xdr:col>4</xdr:col>
      <xdr:colOff>242640</xdr:colOff>
      <xdr:row>56</xdr:row>
      <xdr:rowOff>9720</xdr:rowOff>
    </xdr:to>
    <xdr:sp>
      <xdr:nvSpPr>
        <xdr:cNvPr id="33" name="AutoShape 8"/>
        <xdr:cNvSpPr/>
      </xdr:nvSpPr>
      <xdr:spPr>
        <a:xfrm>
          <a:off x="4045680" y="8715600"/>
          <a:ext cx="1098000" cy="361800"/>
        </a:xfrm>
        <a:prstGeom prst="wedgeRectCallout">
          <a:avLst>
            <a:gd name="adj1" fmla="val -38990"/>
            <a:gd name="adj2" fmla="val 76314"/>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Qtr end reporting </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0</xdr:colOff>
      <xdr:row>53</xdr:row>
      <xdr:rowOff>56880</xdr:rowOff>
    </xdr:from>
    <xdr:to>
      <xdr:col>4</xdr:col>
      <xdr:colOff>996840</xdr:colOff>
      <xdr:row>73</xdr:row>
      <xdr:rowOff>162000</xdr:rowOff>
    </xdr:to>
    <xdr:graphicFrame>
      <xdr:nvGraphicFramePr>
        <xdr:cNvPr id="34" name="Chart 9"/>
        <xdr:cNvGraphicFramePr/>
      </xdr:nvGraphicFramePr>
      <xdr:xfrm>
        <a:off x="0" y="8638920"/>
        <a:ext cx="5897880" cy="33436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7.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0.15802001953125</cdr:x>
      <cdr:y>0.315534503175799</cdr:y>
    </cdr:from>
    <cdr:to>
      <cdr:x>0.79498291015625</cdr:x>
      <cdr:y>0.315534503175799</cdr:y>
    </cdr:to>
    <cdr:sp>
      <cdr:nvSpPr>
        <cdr:cNvPr id="35" name="Line 1"/>
        <cdr:cNvSpPr/>
      </cdr:nvSpPr>
      <cdr:spPr>
        <a:xfrm flipH="1">
          <a:off x="932040" y="1055160"/>
          <a:ext cx="3756960" cy="0"/>
        </a:xfrm>
        <a:prstGeom prst="line">
          <a:avLst/>
        </a:prstGeom>
        <a:ln w="28440">
          <a:solidFill>
            <a:srgbClr val="000000"/>
          </a:solidFill>
          <a:miter/>
        </a:ln>
      </cdr:spPr>
      <cdr:style>
        <a:lnRef idx="0"/>
        <a:fillRef idx="0"/>
        <a:effectRef idx="0"/>
        <a:fontRef idx="minor"/>
      </cdr:style>
    </cdr:sp>
  </cdr:relSizeAnchor>
  <cdr:relSizeAnchor>
    <cdr:from>
      <cdr:x>0.61474609375</cdr:x>
      <cdr:y>0.0491979761007643</cdr:y>
    </cdr:from>
    <cdr:to>
      <cdr:x>0.79351806640625</cdr:x>
      <cdr:y>0.156529228119281</cdr:y>
    </cdr:to>
    <cdr:sp>
      <cdr:nvSpPr>
        <cdr:cNvPr id="36" name="AutoShape 2"/>
        <cdr:cNvSpPr/>
      </cdr:nvSpPr>
      <cdr:spPr>
        <a:xfrm>
          <a:off x="3625920" y="164520"/>
          <a:ext cx="1054440" cy="358920"/>
        </a:xfrm>
        <a:prstGeom prst="wedgeRectCallout">
          <a:avLst>
            <a:gd name="adj1" fmla="val -62643"/>
            <a:gd name="adj2" fmla="val 76666"/>
          </a:avLst>
        </a:prstGeom>
        <a:solidFill>
          <a:srgbClr val="ffffff"/>
        </a:solidFill>
        <a:ln w="9360">
          <a:solidFill>
            <a:srgbClr val="000000"/>
          </a:solidFill>
          <a:miter/>
        </a:ln>
      </cdr:spPr>
      <cdr:style>
        <a:lnRef idx="0"/>
        <a:fillRef idx="0"/>
        <a:effectRef idx="0"/>
        <a:fontRef idx="minor"/>
      </cdr:style>
      <cdr:txBody>
        <a:bodyPr lIns="20160" rIns="20160" tIns="20160" bIns="20160" anchor="t">
          <a:noAutofit/>
        </a:bodyPr>
        <a:p>
          <a:r>
            <a:rPr b="0" sz="1000" strike="noStrike" u="none">
              <a:effectLst/>
              <a:uFillTx/>
              <a:latin typeface="Arial"/>
            </a:rPr>
            <a:t>Qtr end reporting </a:t>
          </a:r>
          <a:endParaRPr b="0" sz="1000" strike="noStrike" u="none">
            <a:effectLst/>
            <a:uFillTx/>
            <a:latin typeface="Times New Roman"/>
          </a:endParaRPr>
        </a:p>
        <a:p>
          <a:endParaRPr b="0" sz="1000" strike="noStrike" u="none">
            <a:effectLst/>
            <a:uFillTx/>
            <a:latin typeface="Times New Roman"/>
          </a:endParaRPr>
        </a:p>
      </cdr:txBody>
    </cdr:sp>
  </cdr:relSizeAnchor>
</c:userShapes>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80640</xdr:colOff>
      <xdr:row>33</xdr:row>
      <xdr:rowOff>123840</xdr:rowOff>
    </xdr:from>
    <xdr:to>
      <xdr:col>9</xdr:col>
      <xdr:colOff>795960</xdr:colOff>
      <xdr:row>52</xdr:row>
      <xdr:rowOff>56880</xdr:rowOff>
    </xdr:to>
    <xdr:graphicFrame>
      <xdr:nvGraphicFramePr>
        <xdr:cNvPr id="37" name="Chart 1"/>
        <xdr:cNvGraphicFramePr/>
      </xdr:nvGraphicFramePr>
      <xdr:xfrm>
        <a:off x="80640" y="5467320"/>
        <a:ext cx="14030640" cy="3009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100440</xdr:colOff>
      <xdr:row>16</xdr:row>
      <xdr:rowOff>28440</xdr:rowOff>
    </xdr:from>
    <xdr:to>
      <xdr:col>6</xdr:col>
      <xdr:colOff>1199520</xdr:colOff>
      <xdr:row>32</xdr:row>
      <xdr:rowOff>162000</xdr:rowOff>
    </xdr:to>
    <xdr:graphicFrame>
      <xdr:nvGraphicFramePr>
        <xdr:cNvPr id="38" name="Chart 2"/>
        <xdr:cNvGraphicFramePr/>
      </xdr:nvGraphicFramePr>
      <xdr:xfrm>
        <a:off x="100440" y="2619360"/>
        <a:ext cx="7579800" cy="2724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1410480</xdr:colOff>
      <xdr:row>16</xdr:row>
      <xdr:rowOff>28440</xdr:rowOff>
    </xdr:from>
    <xdr:to>
      <xdr:col>9</xdr:col>
      <xdr:colOff>694800</xdr:colOff>
      <xdr:row>32</xdr:row>
      <xdr:rowOff>142920</xdr:rowOff>
    </xdr:to>
    <xdr:graphicFrame>
      <xdr:nvGraphicFramePr>
        <xdr:cNvPr id="39" name="Chart 3"/>
        <xdr:cNvGraphicFramePr/>
      </xdr:nvGraphicFramePr>
      <xdr:xfrm>
        <a:off x="7891200" y="2619360"/>
        <a:ext cx="6118920" cy="270504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16</xdr:row>
      <xdr:rowOff>66240</xdr:rowOff>
    </xdr:from>
    <xdr:to>
      <xdr:col>1</xdr:col>
      <xdr:colOff>1521720</xdr:colOff>
      <xdr:row>18</xdr:row>
      <xdr:rowOff>95760</xdr:rowOff>
    </xdr:to>
    <xdr:sp>
      <xdr:nvSpPr>
        <xdr:cNvPr id="40" name="AutoShape 4"/>
        <xdr:cNvSpPr/>
      </xdr:nvSpPr>
      <xdr:spPr>
        <a:xfrm>
          <a:off x="1116720" y="2657160"/>
          <a:ext cx="109908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7</xdr:col>
      <xdr:colOff>0</xdr:colOff>
      <xdr:row>31</xdr:row>
      <xdr:rowOff>9360</xdr:rowOff>
    </xdr:from>
    <xdr:to>
      <xdr:col>7</xdr:col>
      <xdr:colOff>2175840</xdr:colOff>
      <xdr:row>32</xdr:row>
      <xdr:rowOff>56880</xdr:rowOff>
    </xdr:to>
    <xdr:sp>
      <xdr:nvSpPr>
        <xdr:cNvPr id="41" name="AutoShape 5"/>
        <xdr:cNvSpPr/>
      </xdr:nvSpPr>
      <xdr:spPr>
        <a:xfrm>
          <a:off x="9440640" y="5029200"/>
          <a:ext cx="2175840" cy="209160"/>
        </a:xfrm>
        <a:prstGeom prst="borderCallout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  Totals     100%   23     1258</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5</xdr:col>
      <xdr:colOff>10080</xdr:colOff>
      <xdr:row>53</xdr:row>
      <xdr:rowOff>75960</xdr:rowOff>
    </xdr:from>
    <xdr:to>
      <xdr:col>9</xdr:col>
      <xdr:colOff>815400</xdr:colOff>
      <xdr:row>73</xdr:row>
      <xdr:rowOff>123840</xdr:rowOff>
    </xdr:to>
    <xdr:graphicFrame>
      <xdr:nvGraphicFramePr>
        <xdr:cNvPr id="42" name="Chart 6"/>
        <xdr:cNvGraphicFramePr/>
      </xdr:nvGraphicFramePr>
      <xdr:xfrm>
        <a:off x="5977800" y="8658000"/>
        <a:ext cx="8152920" cy="32864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30600</xdr:colOff>
      <xdr:row>53</xdr:row>
      <xdr:rowOff>123840</xdr:rowOff>
    </xdr:from>
    <xdr:to>
      <xdr:col>4</xdr:col>
      <xdr:colOff>916560</xdr:colOff>
      <xdr:row>73</xdr:row>
      <xdr:rowOff>123840</xdr:rowOff>
    </xdr:to>
    <xdr:graphicFrame>
      <xdr:nvGraphicFramePr>
        <xdr:cNvPr id="43" name="Chart 7"/>
        <xdr:cNvGraphicFramePr/>
      </xdr:nvGraphicFramePr>
      <xdr:xfrm>
        <a:off x="30600" y="8705880"/>
        <a:ext cx="5787000" cy="32385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xdr:col>
      <xdr:colOff>564120</xdr:colOff>
      <xdr:row>53</xdr:row>
      <xdr:rowOff>133560</xdr:rowOff>
    </xdr:from>
    <xdr:to>
      <xdr:col>4</xdr:col>
      <xdr:colOff>242640</xdr:colOff>
      <xdr:row>56</xdr:row>
      <xdr:rowOff>9720</xdr:rowOff>
    </xdr:to>
    <xdr:sp>
      <xdr:nvSpPr>
        <xdr:cNvPr id="44" name="AutoShape 8"/>
        <xdr:cNvSpPr/>
      </xdr:nvSpPr>
      <xdr:spPr>
        <a:xfrm>
          <a:off x="4045680" y="8715600"/>
          <a:ext cx="1098000" cy="361800"/>
        </a:xfrm>
        <a:prstGeom prst="wedgeRectCallout">
          <a:avLst>
            <a:gd name="adj1" fmla="val -38990"/>
            <a:gd name="adj2" fmla="val 76314"/>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Qtr end reporting </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80640</xdr:colOff>
      <xdr:row>33</xdr:row>
      <xdr:rowOff>123840</xdr:rowOff>
    </xdr:from>
    <xdr:to>
      <xdr:col>7</xdr:col>
      <xdr:colOff>2692080</xdr:colOff>
      <xdr:row>52</xdr:row>
      <xdr:rowOff>19080</xdr:rowOff>
    </xdr:to>
    <xdr:graphicFrame>
      <xdr:nvGraphicFramePr>
        <xdr:cNvPr id="45" name="Chart 1"/>
        <xdr:cNvGraphicFramePr/>
      </xdr:nvGraphicFramePr>
      <xdr:xfrm>
        <a:off x="80640" y="5467320"/>
        <a:ext cx="12052080" cy="29718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100440</xdr:colOff>
      <xdr:row>16</xdr:row>
      <xdr:rowOff>28440</xdr:rowOff>
    </xdr:from>
    <xdr:to>
      <xdr:col>6</xdr:col>
      <xdr:colOff>517320</xdr:colOff>
      <xdr:row>32</xdr:row>
      <xdr:rowOff>142920</xdr:rowOff>
    </xdr:to>
    <xdr:graphicFrame>
      <xdr:nvGraphicFramePr>
        <xdr:cNvPr id="46" name="Chart 2"/>
        <xdr:cNvGraphicFramePr/>
      </xdr:nvGraphicFramePr>
      <xdr:xfrm>
        <a:off x="100440" y="2619360"/>
        <a:ext cx="6897600" cy="27050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725400</xdr:colOff>
      <xdr:row>16</xdr:row>
      <xdr:rowOff>28440</xdr:rowOff>
    </xdr:from>
    <xdr:to>
      <xdr:col>7</xdr:col>
      <xdr:colOff>2711160</xdr:colOff>
      <xdr:row>33</xdr:row>
      <xdr:rowOff>19080</xdr:rowOff>
    </xdr:to>
    <xdr:graphicFrame>
      <xdr:nvGraphicFramePr>
        <xdr:cNvPr id="47" name="Chart 3"/>
        <xdr:cNvGraphicFramePr/>
      </xdr:nvGraphicFramePr>
      <xdr:xfrm>
        <a:off x="7206120" y="2619360"/>
        <a:ext cx="4945680" cy="2743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16</xdr:row>
      <xdr:rowOff>66240</xdr:rowOff>
    </xdr:from>
    <xdr:to>
      <xdr:col>1</xdr:col>
      <xdr:colOff>1521720</xdr:colOff>
      <xdr:row>18</xdr:row>
      <xdr:rowOff>95760</xdr:rowOff>
    </xdr:to>
    <xdr:sp>
      <xdr:nvSpPr>
        <xdr:cNvPr id="48" name="AutoShape 4"/>
        <xdr:cNvSpPr/>
      </xdr:nvSpPr>
      <xdr:spPr>
        <a:xfrm>
          <a:off x="1116720" y="2657160"/>
          <a:ext cx="109908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6</xdr:col>
      <xdr:colOff>2023200</xdr:colOff>
      <xdr:row>31</xdr:row>
      <xdr:rowOff>9360</xdr:rowOff>
    </xdr:from>
    <xdr:to>
      <xdr:col>7</xdr:col>
      <xdr:colOff>1240200</xdr:colOff>
      <xdr:row>32</xdr:row>
      <xdr:rowOff>56880</xdr:rowOff>
    </xdr:to>
    <xdr:sp>
      <xdr:nvSpPr>
        <xdr:cNvPr id="49" name="AutoShape 5"/>
        <xdr:cNvSpPr/>
      </xdr:nvSpPr>
      <xdr:spPr>
        <a:xfrm>
          <a:off x="8503920" y="5029200"/>
          <a:ext cx="2176920" cy="209160"/>
        </a:xfrm>
        <a:prstGeom prst="borderCallout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  Totals     100%   26     1166</a:t>
          </a:r>
          <a:endParaRPr b="0" lang="en-US" sz="1000" strike="noStrike" u="none">
            <a:effectLst/>
            <a:uFillTx/>
            <a:latin typeface="Times New Roman"/>
          </a:endParaRPr>
        </a:p>
      </xdr:txBody>
    </xdr:sp>
    <xdr:clientData/>
  </xdr:twoCellAnchor>
  <xdr:twoCellAnchor editAs="oneCell">
    <xdr:from>
      <xdr:col>4</xdr:col>
      <xdr:colOff>654120</xdr:colOff>
      <xdr:row>53</xdr:row>
      <xdr:rowOff>75960</xdr:rowOff>
    </xdr:from>
    <xdr:to>
      <xdr:col>7</xdr:col>
      <xdr:colOff>2852280</xdr:colOff>
      <xdr:row>71</xdr:row>
      <xdr:rowOff>75960</xdr:rowOff>
    </xdr:to>
    <xdr:graphicFrame>
      <xdr:nvGraphicFramePr>
        <xdr:cNvPr id="50" name="Chart 6"/>
        <xdr:cNvGraphicFramePr/>
      </xdr:nvGraphicFramePr>
      <xdr:xfrm>
        <a:off x="5555160" y="8658000"/>
        <a:ext cx="6737760" cy="29145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30600</xdr:colOff>
      <xdr:row>53</xdr:row>
      <xdr:rowOff>123840</xdr:rowOff>
    </xdr:from>
    <xdr:to>
      <xdr:col>4</xdr:col>
      <xdr:colOff>463320</xdr:colOff>
      <xdr:row>71</xdr:row>
      <xdr:rowOff>75960</xdr:rowOff>
    </xdr:to>
    <xdr:graphicFrame>
      <xdr:nvGraphicFramePr>
        <xdr:cNvPr id="51" name="Chart 7"/>
        <xdr:cNvGraphicFramePr/>
      </xdr:nvGraphicFramePr>
      <xdr:xfrm>
        <a:off x="30600" y="8705880"/>
        <a:ext cx="5333760" cy="28666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ERMS/erms_adm/D_POS/DPR%20Database/Rolling%20Late%20Log.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RMS/erms_adm/D_POS/2001/Jul/Non-Affil/DPR%20Log/DPR%20Log.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ERMS/erms_adm/D_POS/2001/Aug/Non-Affil/DPR%20Log/DPR%20Log.xls" TargetMode="External"/>
</Relationships>
</file>

<file path=xl/externalLinks/_rels/externalLink4.xml.rels><?xml version="1.0" encoding="UTF-8"?>
<Relationships xmlns="http://schemas.openxmlformats.org/package/2006/relationships"><Relationship Id="rId1" Type="http://schemas.openxmlformats.org/officeDocument/2006/relationships/externalLinkPath" Target="../../../../../../../../ERMS/erms_adm/D_POS/2001/Jun/NonAffil/DPR%20Log/DPR%20Log.xls" TargetMode="External"/>
</Relationships>
</file>

<file path=xl/externalLinks/_rels/externalLink5.xml.rels><?xml version="1.0" encoding="UTF-8"?>
<Relationships xmlns="http://schemas.openxmlformats.org/package/2006/relationships"><Relationship Id="rId1" Type="http://schemas.openxmlformats.org/officeDocument/2006/relationships/externalLinkPath" Target="../../../../../../../../ERMS/erms_adm/D_POS/2001/Jun/NonAffil/DPR%20Log/Late%20Stamp.xls" TargetMode="External"/>
</Relationships>
</file>

<file path=xl/externalLinks/_rels/externalLink6.xml.rels><?xml version="1.0" encoding="UTF-8"?>
<Relationships xmlns="http://schemas.openxmlformats.org/package/2006/relationships"><Relationship Id="rId1" Type="http://schemas.openxmlformats.org/officeDocument/2006/relationships/externalLinkPath" Target="../../../../../../../../C:/Cleaned%20Up%20Data.xls" TargetMode="External"/>
</Relationships>
</file>

<file path=xl/externalLinks/_rels/externalLink7.xml.rels><?xml version="1.0" encoding="UTF-8"?>
<Relationships xmlns="http://schemas.openxmlformats.org/package/2006/relationships"><Relationship Id="rId1" Type="http://schemas.openxmlformats.org/officeDocument/2006/relationships/externalLinkPath" Target="../../../../../../../../Global%20Standards/Daily%20Exception%20Reports/DPR%20graph.xls" TargetMode="External"/>
</Relationships>
</file>

<file path=xl/externalLinks/_rels/externalLink8.xml.rels><?xml version="1.0" encoding="UTF-8"?>
<Relationships xmlns="http://schemas.openxmlformats.org/package/2006/relationships"><Relationship Id="rId1" Type="http://schemas.openxmlformats.org/officeDocument/2006/relationships/externalLinkPath" Target="../../../../../../../../_Dropbox/JThib/dpr_log1.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hart"/>
      <sheetName val="Pivot"/>
      <sheetName val="Pivot2"/>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Jan"/>
      <sheetName val="Feb"/>
      <sheetName val="Mar"/>
      <sheetName val="May"/>
      <sheetName val="July"/>
      <sheetName val="Chart"/>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Jan"/>
      <sheetName val="Feb"/>
      <sheetName val="Mar"/>
      <sheetName val="May"/>
      <sheetName val="July"/>
      <sheetName val="August"/>
      <sheetName val="Chart"/>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Jan"/>
      <sheetName val="Feb"/>
      <sheetName val="Mar"/>
      <sheetName val="May"/>
      <sheetName val="June"/>
      <sheetName val="Chart"/>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sheetName val="Rolling 30 day"/>
      <sheetName val="May Chart"/>
      <sheetName val="June Chart"/>
      <sheetName val="Sheet4"/>
      <sheetName val="Sheet5"/>
      <sheetName val="Sheet6"/>
      <sheetName val="Sheet7"/>
    </sheetNames>
    <sheetDataSet>
      <sheetData sheetId="0"/>
      <sheetData sheetId="1"/>
      <sheetData sheetId="2"/>
      <sheetData sheetId="3"/>
      <sheetData sheetId="4"/>
      <sheetData sheetId="5"/>
      <sheetData sheetId="6"/>
      <sheetData sheetId="7"/>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Chart1"/>
      <sheetName val="Chart2"/>
      <sheetName val="Sheet1"/>
      <sheetName val="Sheet2"/>
      <sheetName val="Sheet3"/>
    </sheetNames>
    <sheetDataSet>
      <sheetData sheetId="0"/>
      <sheetData sheetId="1"/>
      <sheetData sheetId="2"/>
      <sheetData sheetId="3"/>
      <sheetData sheetId="4"/>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Jan"/>
      <sheetName val="Feb"/>
      <sheetName val="Mar"/>
      <sheetName val="May"/>
      <sheetName val="Chart"/>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Sheet1"/>
      <sheetName val="Sheet2"/>
      <sheetName val="Sheet3"/>
      <sheetName val="Sheet4"/>
      <sheetName val="Sheet5"/>
      <sheetName val="Sheet6"/>
      <sheetName val="Sheet7"/>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1.xml.rels><?xml version="1.0" encoding="UTF-8"?>
<Relationships xmlns="http://schemas.openxmlformats.org/package/2006/relationships"><Relationship Id="rId1" Type="http://schemas.openxmlformats.org/officeDocument/2006/relationships/drawing" Target="../drawings/drawing9.xml"/>
</Relationships>
</file>

<file path=xl/worksheets/_rels/sheet13.xml.rels><?xml version="1.0" encoding="UTF-8"?>
<Relationships xmlns="http://schemas.openxmlformats.org/package/2006/relationships"><Relationship Id="rId1" Type="http://schemas.openxmlformats.org/officeDocument/2006/relationships/drawing" Target="../drawings/drawing11.xml"/>
</Relationships>
</file>

<file path=xl/worksheets/_rels/sheet15.xml.rels><?xml version="1.0" encoding="UTF-8"?>
<Relationships xmlns="http://schemas.openxmlformats.org/package/2006/relationships"><Relationship Id="rId1" Type="http://schemas.openxmlformats.org/officeDocument/2006/relationships/drawing" Target="../drawings/drawing13.xml"/>
</Relationships>
</file>

<file path=xl/worksheets/_rels/sheet17.xml.rels><?xml version="1.0" encoding="UTF-8"?>
<Relationships xmlns="http://schemas.openxmlformats.org/package/2006/relationships"><Relationship Id="rId1" Type="http://schemas.openxmlformats.org/officeDocument/2006/relationships/drawing" Target="../drawings/drawing14.xml"/>
</Relationships>
</file>

<file path=xl/worksheets/_rels/sheet19.xml.rels><?xml version="1.0" encoding="UTF-8"?>
<Relationships xmlns="http://schemas.openxmlformats.org/package/2006/relationships"><Relationship Id="rId1" Type="http://schemas.openxmlformats.org/officeDocument/2006/relationships/drawing" Target="../drawings/drawing15.xml"/>
</Relationships>
</file>

<file path=xl/worksheets/_rels/sheet23.xml.rels><?xml version="1.0" encoding="UTF-8"?>
<Relationships xmlns="http://schemas.openxmlformats.org/package/2006/relationships"><Relationship Id="rId1" Type="http://schemas.openxmlformats.org/officeDocument/2006/relationships/drawing" Target="../drawings/drawing16.xml"/>
</Relationships>
</file>

<file path=xl/worksheets/_rels/sheet24.xml.rels><?xml version="1.0" encoding="UTF-8"?>
<Relationships xmlns="http://schemas.openxmlformats.org/package/2006/relationships"><Relationship Id="rId1" Type="http://schemas.openxmlformats.org/officeDocument/2006/relationships/drawing" Target="../drawings/drawing17.xml"/>
</Relationships>
</file>

<file path=xl/worksheets/_rels/sheet26.xml.rels><?xml version="1.0" encoding="UTF-8"?>
<Relationships xmlns="http://schemas.openxmlformats.org/package/2006/relationships"><Relationship Id="rId1" Type="http://schemas.openxmlformats.org/officeDocument/2006/relationships/drawing" Target="../drawings/drawing18.xml"/>
</Relationships>
</file>

<file path=xl/worksheets/_rels/sheet27.xml.rels><?xml version="1.0" encoding="UTF-8"?>
<Relationships xmlns="http://schemas.openxmlformats.org/package/2006/relationships"><Relationship Id="rId1" Type="http://schemas.openxmlformats.org/officeDocument/2006/relationships/drawing" Target="../drawings/drawing19.xml"/>
</Relationships>
</file>

<file path=xl/worksheets/_rels/sheet29.xml.rels><?xml version="1.0" encoding="UTF-8"?>
<Relationships xmlns="http://schemas.openxmlformats.org/package/2006/relationships"><Relationship Id="rId1" Type="http://schemas.openxmlformats.org/officeDocument/2006/relationships/drawing" Target="../drawings/drawing20.x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30.xml.rels><?xml version="1.0" encoding="UTF-8"?>
<Relationships xmlns="http://schemas.openxmlformats.org/package/2006/relationships"><Relationship Id="rId1" Type="http://schemas.openxmlformats.org/officeDocument/2006/relationships/drawing" Target="../drawings/drawing21.xml"/>
</Relationships>
</file>

<file path=xl/worksheets/_rels/sheet31.xml.rels><?xml version="1.0" encoding="UTF-8"?>
<Relationships xmlns="http://schemas.openxmlformats.org/package/2006/relationships"><Relationship Id="rId1" Type="http://schemas.openxmlformats.org/officeDocument/2006/relationships/drawing" Target="../drawings/drawing22.xml"/>
</Relationships>
</file>

<file path=xl/worksheets/_rels/sheet32.xml.rels><?xml version="1.0" encoding="UTF-8"?>
<Relationships xmlns="http://schemas.openxmlformats.org/package/2006/relationships"><Relationship Id="rId1" Type="http://schemas.openxmlformats.org/officeDocument/2006/relationships/drawing" Target="../drawings/drawing23.xml"/>
</Relationships>
</file>

<file path=xl/worksheets/_rels/sheet33.xml.rels><?xml version="1.0" encoding="UTF-8"?>
<Relationships xmlns="http://schemas.openxmlformats.org/package/2006/relationships"><Relationship Id="rId1" Type="http://schemas.openxmlformats.org/officeDocument/2006/relationships/drawing" Target="../drawings/drawing24.xml"/>
</Relationships>
</file>

<file path=xl/worksheets/_rels/sheet35.xml.rels><?xml version="1.0" encoding="UTF-8"?>
<Relationships xmlns="http://schemas.openxmlformats.org/package/2006/relationships"><Relationship Id="rId1" Type="http://schemas.openxmlformats.org/officeDocument/2006/relationships/drawing" Target="../drawings/drawing25.xml"/>
</Relationships>
</file>

<file path=xl/worksheets/_rels/sheet36.xml.rels><?xml version="1.0" encoding="UTF-8"?>
<Relationships xmlns="http://schemas.openxmlformats.org/package/2006/relationships"><Relationship Id="rId1" Type="http://schemas.openxmlformats.org/officeDocument/2006/relationships/drawing" Target="../drawings/drawing26.xml"/>
</Relationships>
</file>

<file path=xl/worksheets/_rels/sheet37.xml.rels><?xml version="1.0" encoding="UTF-8"?>
<Relationships xmlns="http://schemas.openxmlformats.org/package/2006/relationships"><Relationship Id="rId1" Type="http://schemas.openxmlformats.org/officeDocument/2006/relationships/drawing" Target="../drawings/drawing27.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6.xml"/>
</Relationships>
</file>

<file path=xl/worksheets/_rels/sheet9.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6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9.85"/>
    <col collapsed="false" customWidth="true" hidden="false" outlineLevel="0" max="2" min="2" style="0" width="30.7"/>
    <col collapsed="false" customWidth="true" hidden="false" outlineLevel="0" max="3" min="3" style="0" width="10.85"/>
    <col collapsed="false" customWidth="true" hidden="false" outlineLevel="0" max="4" min="4" style="0" width="20.13"/>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4" min="14" style="0" width="10.85"/>
    <col collapsed="false" customWidth="true" hidden="false" outlineLevel="0" max="16" min="16" style="0" width="12.28"/>
    <col collapsed="false" customWidth="true" hidden="false" outlineLevel="0" max="17" min="17" style="0" width="10.71"/>
    <col collapsed="false" customWidth="true" hidden="false" outlineLevel="0" max="18" min="18" style="0" width="13.28"/>
    <col collapsed="false" customWidth="true" hidden="false" outlineLevel="0" max="19" min="19" style="0" width="9.7"/>
    <col collapsed="false" customWidth="true" hidden="false" outlineLevel="0" max="20" min="20" style="0" width="11.56"/>
    <col collapsed="false" customWidth="true" hidden="false" outlineLevel="0" max="24" min="21" style="0" width="9.85"/>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c r="S1" s="1" t="s">
        <v>13</v>
      </c>
      <c r="T1" s="1" t="s">
        <v>14</v>
      </c>
      <c r="U1" s="1" t="s">
        <v>15</v>
      </c>
      <c r="V1" s="1" t="s">
        <v>16</v>
      </c>
      <c r="W1" s="1" t="s">
        <v>17</v>
      </c>
      <c r="X1" s="1" t="s">
        <v>18</v>
      </c>
    </row>
    <row r="2" customFormat="false" ht="12.75" hidden="false" customHeight="false" outlineLevel="0" collapsed="false">
      <c r="A2" s="2" t="s">
        <v>19</v>
      </c>
      <c r="B2" s="3"/>
      <c r="H2" s="0" t="n">
        <f aca="false">1+1</f>
        <v>2</v>
      </c>
      <c r="J2" s="0" t="n">
        <f aca="false">1</f>
        <v>1</v>
      </c>
      <c r="K2" s="3"/>
      <c r="L2" s="4"/>
      <c r="M2" s="3"/>
      <c r="N2" s="3"/>
      <c r="P2" s="0" t="n">
        <f aca="false">'summary 0611'!K10</f>
        <v>1</v>
      </c>
    </row>
    <row r="3" customFormat="false" ht="12.75" hidden="false" customHeight="false" outlineLevel="0" collapsed="false">
      <c r="A3" s="2" t="s">
        <v>20</v>
      </c>
      <c r="B3" s="4"/>
      <c r="K3" s="4"/>
      <c r="L3" s="4"/>
      <c r="M3" s="4"/>
      <c r="N3" s="5" t="n">
        <v>1</v>
      </c>
      <c r="P3" s="0" t="n">
        <f aca="false">'summary 0611'!K11</f>
        <v>1</v>
      </c>
      <c r="R3" s="0" t="n">
        <f aca="false">'summary 0625'!K11</f>
        <v>2</v>
      </c>
      <c r="T3" s="0" t="n">
        <f aca="false">'summary 0709'!K10</f>
        <v>1</v>
      </c>
    </row>
    <row r="4" customFormat="false" ht="12.75" hidden="false" customHeight="false" outlineLevel="0" collapsed="false">
      <c r="A4" s="2" t="s">
        <v>21</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c r="S4" s="0" t="n">
        <f aca="false">'summary 0702'!K12</f>
        <v>5</v>
      </c>
      <c r="W4" s="0" t="n">
        <f aca="false">'summary 0730'!K12</f>
        <v>17</v>
      </c>
      <c r="X4" s="0" t="n">
        <f aca="false">'summary 0806'!K12</f>
        <v>12</v>
      </c>
    </row>
    <row r="5" customFormat="false" ht="12.75" hidden="false" customHeight="false" outlineLevel="0" collapsed="false">
      <c r="A5" s="2" t="s">
        <v>22</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c r="S5" s="0" t="n">
        <f aca="false">'summary 0702'!K13</f>
        <v>1</v>
      </c>
      <c r="T5" s="0" t="n">
        <f aca="false">'summary 0709'!K12</f>
        <v>12</v>
      </c>
      <c r="U5" s="0" t="n">
        <f aca="false">'summary 0716'!K12</f>
        <v>9</v>
      </c>
      <c r="V5" s="0" t="n">
        <f aca="false">'summary 0723'!K12</f>
        <v>9</v>
      </c>
      <c r="W5" s="0" t="n">
        <f aca="false">'summary 0730'!K13</f>
        <v>4</v>
      </c>
      <c r="X5" s="0" t="n">
        <f aca="false">'summary 0806'!K13</f>
        <v>5</v>
      </c>
    </row>
    <row r="6" customFormat="false" ht="12.75" hidden="false" customHeight="false" outlineLevel="0" collapsed="false">
      <c r="A6" s="2" t="s">
        <v>23</v>
      </c>
      <c r="B6" s="4"/>
      <c r="G6" s="0" t="n">
        <f aca="false">1+1</f>
        <v>2</v>
      </c>
      <c r="H6" s="0" t="n">
        <f aca="false">1+1+1+1</f>
        <v>4</v>
      </c>
      <c r="I6" s="0" t="n">
        <f aca="false">1</f>
        <v>1</v>
      </c>
      <c r="J6" s="0" t="n">
        <f aca="false">1+1+1</f>
        <v>3</v>
      </c>
      <c r="K6" s="4"/>
      <c r="L6" s="4"/>
      <c r="M6" s="4" t="n">
        <v>1</v>
      </c>
      <c r="N6" s="5"/>
      <c r="O6" s="0" t="n">
        <f aca="false">'summary 0604'!K14</f>
        <v>1</v>
      </c>
      <c r="P6" s="0" t="n">
        <f aca="false">'summary 0611'!K14</f>
        <v>3</v>
      </c>
      <c r="T6" s="0" t="n">
        <f aca="false">'summary 0709'!K13</f>
        <v>5</v>
      </c>
      <c r="U6" s="0" t="n">
        <f aca="false">'summary 0716'!K13</f>
        <v>5</v>
      </c>
      <c r="V6" s="0" t="n">
        <f aca="false">'summary 0723'!K13</f>
        <v>5</v>
      </c>
      <c r="W6" s="0" t="n">
        <f aca="false">'summary 0730'!K14</f>
        <v>1</v>
      </c>
      <c r="X6" s="0" t="n">
        <f aca="false">'summary 0806'!K14</f>
        <v>1</v>
      </c>
    </row>
    <row r="7" customFormat="false" ht="12.75" hidden="false" customHeight="false" outlineLevel="0" collapsed="false">
      <c r="A7" s="2" t="s">
        <v>24</v>
      </c>
      <c r="B7" s="4"/>
      <c r="G7" s="0" t="n">
        <f aca="false">1+1+1</f>
        <v>3</v>
      </c>
      <c r="K7" s="4"/>
      <c r="L7" s="4"/>
      <c r="M7" s="4" t="n">
        <v>1</v>
      </c>
      <c r="N7" s="5" t="n">
        <f aca="false">1</f>
        <v>1</v>
      </c>
      <c r="O7" s="0" t="n">
        <f aca="false">'summary 0604'!K15</f>
        <v>3</v>
      </c>
      <c r="Q7" s="0" t="n">
        <f aca="false">'summary 0618'!K15</f>
        <v>1</v>
      </c>
      <c r="R7" s="0" t="n">
        <f aca="false">'summary 0625'!K15</f>
        <v>5</v>
      </c>
      <c r="S7" s="0" t="n">
        <f aca="false">'summary 0702'!K15</f>
        <v>1</v>
      </c>
      <c r="T7" s="0" t="n">
        <f aca="false">'summary 0709'!K14</f>
        <v>3</v>
      </c>
      <c r="W7" s="0" t="n">
        <f aca="false">'summary 0730'!K15</f>
        <v>2</v>
      </c>
      <c r="X7" s="0" t="n">
        <f aca="false">'summary 0806'!K15</f>
        <v>1</v>
      </c>
    </row>
    <row r="8" customFormat="false" ht="12.75" hidden="false" customHeight="false" outlineLevel="0" collapsed="false">
      <c r="A8" s="2" t="s">
        <v>25</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c r="T8" s="0" t="n">
        <f aca="false">'summary 0709'!K15</f>
        <v>2</v>
      </c>
      <c r="V8" s="0" t="n">
        <f aca="false">'summary 0723'!K16</f>
        <v>2</v>
      </c>
      <c r="X8" s="0" t="n">
        <f aca="false">'summary 0806'!K16</f>
        <v>1</v>
      </c>
    </row>
    <row r="9" customFormat="false" ht="12.75" hidden="false" customHeight="false" outlineLevel="0" collapsed="false">
      <c r="A9" s="2" t="s">
        <v>26</v>
      </c>
      <c r="B9" s="4"/>
      <c r="K9" s="4" t="n">
        <v>1</v>
      </c>
      <c r="L9" s="4"/>
      <c r="M9" s="4" t="n">
        <v>1</v>
      </c>
      <c r="N9" s="5"/>
      <c r="O9" s="0" t="n">
        <f aca="false">'summary 0604'!K17+'summary 0604'!K18</f>
        <v>2</v>
      </c>
      <c r="Q9" s="0" t="n">
        <f aca="false">'summary 0618'!K17</f>
        <v>4</v>
      </c>
      <c r="R9" s="0" t="n">
        <f aca="false">'summary 0625'!K17</f>
        <v>7</v>
      </c>
      <c r="V9" s="0" t="n">
        <f aca="false">'summary 0723'!K16</f>
        <v>2</v>
      </c>
      <c r="W9" s="0" t="n">
        <f aca="false">'summary 0730'!K17</f>
        <v>3</v>
      </c>
      <c r="X9" s="0" t="n">
        <f aca="false">'summary 0806'!K17</f>
        <v>3</v>
      </c>
    </row>
    <row r="10" customFormat="false" ht="12.75" hidden="false" customHeight="false" outlineLevel="0" collapsed="false">
      <c r="A10" s="6" t="s">
        <v>27</v>
      </c>
      <c r="B10" s="4"/>
      <c r="K10" s="4"/>
      <c r="L10" s="4"/>
      <c r="M10" s="4"/>
      <c r="N10" s="4"/>
      <c r="S10" s="0" t="n">
        <f aca="false">'summary 0702'!K18</f>
        <v>1</v>
      </c>
      <c r="U10" s="0" t="n">
        <f aca="false">'summary 0716'!K17</f>
        <v>1</v>
      </c>
      <c r="V10" s="0" t="n">
        <f aca="false">'summary 0723'!K17</f>
        <v>1</v>
      </c>
      <c r="W10" s="0" t="n">
        <f aca="false">'summary 0730'!K18</f>
        <v>2</v>
      </c>
      <c r="X10" s="0" t="n">
        <f aca="false">'summary 0806'!K18</f>
        <v>1</v>
      </c>
    </row>
    <row r="11" customFormat="false" ht="12.75" hidden="false" customHeight="false" outlineLevel="0" collapsed="false">
      <c r="A11" s="7" t="s">
        <v>28</v>
      </c>
      <c r="B11" s="4"/>
      <c r="G11" s="0" t="n">
        <v>44</v>
      </c>
      <c r="H11" s="0" t="n">
        <v>16</v>
      </c>
      <c r="I11" s="0" t="n">
        <v>19</v>
      </c>
      <c r="J11" s="0" t="n">
        <f aca="false">SUM(J2:J8)</f>
        <v>26</v>
      </c>
      <c r="K11" s="4" t="n">
        <f aca="false">SUM(K2:K9)</f>
        <v>22</v>
      </c>
      <c r="L11" s="4" t="n">
        <f aca="false">SUM(L2:L9)</f>
        <v>13</v>
      </c>
      <c r="M11" s="4" t="n">
        <f aca="false">SUM(M2:M9)</f>
        <v>11</v>
      </c>
      <c r="N11" s="4" t="n">
        <f aca="false">SUM(N2:N9)</f>
        <v>17</v>
      </c>
      <c r="O11" s="4" t="n">
        <f aca="false">SUM(O2:O9)</f>
        <v>16</v>
      </c>
      <c r="P11" s="4" t="n">
        <f aca="false">SUM(P2:P9)</f>
        <v>16</v>
      </c>
      <c r="Q11" s="4" t="n">
        <f aca="false">SUM(Q2:Q9)</f>
        <v>16</v>
      </c>
      <c r="R11" s="4" t="n">
        <f aca="false">SUM(R2:R9)</f>
        <v>26</v>
      </c>
      <c r="S11" s="4" t="n">
        <f aca="false">SUM(S2:S10)</f>
        <v>8</v>
      </c>
      <c r="T11" s="4" t="n">
        <f aca="false">SUM(T2:T10)</f>
        <v>23</v>
      </c>
      <c r="U11" s="0" t="n">
        <f aca="false">SUM(U3:U10)</f>
        <v>15</v>
      </c>
      <c r="V11" s="0" t="n">
        <f aca="false">SUM(V3:V10)</f>
        <v>19</v>
      </c>
      <c r="W11" s="0" t="n">
        <f aca="false">SUM(W3:W10)</f>
        <v>29</v>
      </c>
      <c r="X11" s="0" t="n">
        <f aca="false">SUM(X3:X10)</f>
        <v>24</v>
      </c>
    </row>
    <row r="12" customFormat="false" ht="12.75" hidden="false" customHeight="false" outlineLevel="0" collapsed="false">
      <c r="A12" s="1" t="s">
        <v>0</v>
      </c>
      <c r="B12" s="1"/>
      <c r="C12" s="1"/>
      <c r="D12" s="1"/>
      <c r="E12" s="1"/>
      <c r="F12" s="1"/>
      <c r="G12" s="8" t="n">
        <v>36986</v>
      </c>
      <c r="H12" s="8" t="n">
        <v>36993</v>
      </c>
      <c r="I12" s="8" t="n">
        <v>37000</v>
      </c>
      <c r="J12" s="8" t="n">
        <v>37007</v>
      </c>
      <c r="K12" s="8" t="n">
        <v>37013</v>
      </c>
      <c r="L12" s="8" t="n">
        <v>37021</v>
      </c>
      <c r="M12" s="8" t="n">
        <v>37029</v>
      </c>
      <c r="N12" s="8" t="n">
        <v>37039</v>
      </c>
      <c r="O12" s="8" t="n">
        <v>37046</v>
      </c>
      <c r="P12" s="8" t="n">
        <v>37053</v>
      </c>
      <c r="Q12" s="8" t="n">
        <v>37060</v>
      </c>
      <c r="R12" s="8" t="n">
        <v>37067</v>
      </c>
      <c r="S12" s="8" t="n">
        <v>37074</v>
      </c>
      <c r="T12" s="8" t="n">
        <v>37081</v>
      </c>
      <c r="U12" s="8" t="n">
        <v>37088</v>
      </c>
      <c r="V12" s="8" t="n">
        <v>37095</v>
      </c>
      <c r="W12" s="8" t="n">
        <v>37102</v>
      </c>
      <c r="X12" s="8" t="n">
        <v>37109</v>
      </c>
    </row>
    <row r="89" customFormat="false" ht="15.75" hidden="false" customHeight="false" outlineLevel="0" collapsed="false">
      <c r="A89" s="9" t="s">
        <v>29</v>
      </c>
      <c r="B89" s="10"/>
      <c r="C89" s="10"/>
      <c r="D89" s="10"/>
      <c r="E89" s="10"/>
      <c r="F89" s="11"/>
      <c r="G89" s="10"/>
      <c r="H89" s="10"/>
      <c r="I89" s="11"/>
      <c r="J89" s="11"/>
      <c r="K89" s="11"/>
      <c r="L89" s="10"/>
    </row>
    <row r="90" customFormat="false" ht="12.75" hidden="false" customHeight="false" outlineLevel="0" collapsed="false">
      <c r="A90" s="10"/>
      <c r="B90" s="10"/>
      <c r="C90" s="10"/>
      <c r="D90" s="10"/>
      <c r="E90" s="10"/>
      <c r="F90" s="11"/>
      <c r="G90" s="10"/>
      <c r="H90" s="10"/>
      <c r="I90" s="11"/>
      <c r="J90" s="11"/>
      <c r="K90" s="11"/>
      <c r="L90" s="10"/>
    </row>
    <row r="91" customFormat="false" ht="12.75" hidden="false" customHeight="false" outlineLevel="0" collapsed="false">
      <c r="A91" s="12" t="s">
        <v>30</v>
      </c>
      <c r="B91" s="10"/>
      <c r="C91" s="10"/>
      <c r="D91" s="10"/>
      <c r="E91" s="10"/>
      <c r="F91" s="11"/>
      <c r="G91" s="10"/>
      <c r="H91" s="10"/>
      <c r="I91" s="11"/>
      <c r="J91" s="11"/>
      <c r="K91" s="11"/>
      <c r="L91" s="10"/>
    </row>
    <row r="92" customFormat="false" ht="12.75" hidden="false" customHeight="false" outlineLevel="0" collapsed="false">
      <c r="A92" s="10" t="s">
        <v>31</v>
      </c>
      <c r="B92" s="10"/>
      <c r="C92" s="10"/>
      <c r="D92" s="10"/>
      <c r="E92" s="10"/>
      <c r="F92" s="11"/>
      <c r="G92" s="10"/>
      <c r="H92" s="10"/>
      <c r="I92" s="11"/>
      <c r="J92" s="11"/>
      <c r="K92" s="11"/>
      <c r="L92" s="10"/>
    </row>
    <row r="93" customFormat="false" ht="12.75" hidden="false" customHeight="false" outlineLevel="0" collapsed="false">
      <c r="A93" s="10" t="s">
        <v>32</v>
      </c>
      <c r="B93" s="10"/>
      <c r="C93" s="10"/>
      <c r="D93" s="10"/>
      <c r="E93" s="10"/>
      <c r="F93" s="11"/>
      <c r="G93" s="10"/>
      <c r="H93" s="10"/>
      <c r="I93" s="11"/>
      <c r="J93" s="11"/>
      <c r="K93" s="11"/>
      <c r="L93" s="10"/>
    </row>
    <row r="94" customFormat="false" ht="12.75" hidden="false" customHeight="false" outlineLevel="0" collapsed="false">
      <c r="A94" s="10" t="s">
        <v>33</v>
      </c>
      <c r="B94" s="10"/>
      <c r="C94" s="10"/>
      <c r="D94" s="10"/>
      <c r="E94" s="10"/>
      <c r="F94" s="11"/>
      <c r="G94" s="10"/>
      <c r="H94" s="10"/>
      <c r="I94" s="11"/>
      <c r="J94" s="11"/>
      <c r="K94" s="11"/>
      <c r="L94" s="10"/>
    </row>
    <row r="95" customFormat="false" ht="12.75" hidden="false" customHeight="false" outlineLevel="0" collapsed="false">
      <c r="A95" s="10" t="s">
        <v>34</v>
      </c>
      <c r="B95" s="10"/>
      <c r="C95" s="10"/>
      <c r="D95" s="10"/>
      <c r="E95" s="10"/>
      <c r="F95" s="11"/>
      <c r="G95" s="10"/>
      <c r="H95" s="10"/>
      <c r="I95" s="11"/>
      <c r="J95" s="11"/>
      <c r="K95" s="11"/>
      <c r="L95" s="10"/>
    </row>
    <row r="96" customFormat="false" ht="12.75" hidden="false" customHeight="false" outlineLevel="0" collapsed="false">
      <c r="A96" s="10" t="s">
        <v>35</v>
      </c>
      <c r="B96" s="10"/>
      <c r="C96" s="10"/>
      <c r="D96" s="10"/>
      <c r="E96" s="10"/>
      <c r="F96" s="11"/>
      <c r="G96" s="10"/>
      <c r="H96" s="10"/>
      <c r="I96" s="11"/>
      <c r="J96" s="11"/>
      <c r="K96" s="11"/>
      <c r="L96" s="10"/>
    </row>
    <row r="97" customFormat="false" ht="12.75" hidden="false" customHeight="false" outlineLevel="0" collapsed="false">
      <c r="A97" s="10" t="s">
        <v>36</v>
      </c>
      <c r="B97" s="10"/>
      <c r="C97" s="10"/>
      <c r="D97" s="10"/>
      <c r="E97" s="10"/>
      <c r="F97" s="11"/>
      <c r="G97" s="10"/>
      <c r="H97" s="10"/>
      <c r="I97" s="11"/>
      <c r="J97" s="11"/>
      <c r="K97" s="11"/>
      <c r="L97" s="10"/>
    </row>
    <row r="98" customFormat="false" ht="12.75" hidden="false" customHeight="false" outlineLevel="0" collapsed="false">
      <c r="A98" s="10" t="s">
        <v>37</v>
      </c>
      <c r="B98" s="10"/>
      <c r="C98" s="10"/>
      <c r="D98" s="10"/>
      <c r="E98" s="10"/>
      <c r="F98" s="11"/>
      <c r="G98" s="10"/>
      <c r="H98" s="10"/>
      <c r="I98" s="11"/>
      <c r="J98" s="11"/>
      <c r="K98" s="11"/>
      <c r="L98" s="10"/>
    </row>
    <row r="99" customFormat="false" ht="12.75" hidden="false" customHeight="false" outlineLevel="0" collapsed="false">
      <c r="A99" s="10" t="s">
        <v>38</v>
      </c>
      <c r="B99" s="10"/>
      <c r="C99" s="10"/>
      <c r="D99" s="10"/>
      <c r="E99" s="10"/>
      <c r="F99" s="11"/>
      <c r="G99" s="10"/>
      <c r="H99" s="10"/>
      <c r="I99" s="11"/>
      <c r="J99" s="11"/>
      <c r="K99" s="11"/>
      <c r="L99" s="10"/>
    </row>
    <row r="100" customFormat="false" ht="12.75" hidden="false" customHeight="false" outlineLevel="0" collapsed="false">
      <c r="A100" s="10" t="s">
        <v>39</v>
      </c>
      <c r="B100" s="10"/>
      <c r="C100" s="10"/>
      <c r="D100" s="10"/>
      <c r="E100" s="10"/>
      <c r="F100" s="11"/>
      <c r="G100" s="10"/>
      <c r="H100" s="10"/>
      <c r="I100" s="11"/>
      <c r="J100" s="11"/>
      <c r="K100" s="11"/>
      <c r="L100" s="10"/>
    </row>
    <row r="101" customFormat="false" ht="12.75" hidden="false" customHeight="false" outlineLevel="0" collapsed="false">
      <c r="A101" s="10"/>
      <c r="B101" s="10"/>
      <c r="C101" s="10"/>
      <c r="D101" s="10"/>
      <c r="E101" s="10"/>
      <c r="F101" s="11"/>
      <c r="G101" s="10"/>
      <c r="H101" s="10"/>
      <c r="I101" s="11"/>
      <c r="J101" s="11"/>
      <c r="K101" s="11"/>
      <c r="L101" s="10"/>
    </row>
    <row r="102" customFormat="false" ht="12.75" hidden="false" customHeight="false" outlineLevel="0" collapsed="false">
      <c r="A102" s="13"/>
      <c r="B102" s="13"/>
      <c r="C102" s="13"/>
      <c r="D102" s="13"/>
      <c r="E102" s="13" t="s">
        <v>40</v>
      </c>
      <c r="F102" s="13"/>
      <c r="G102" s="13"/>
      <c r="H102" s="13"/>
      <c r="I102" s="13" t="s">
        <v>41</v>
      </c>
      <c r="J102" s="13" t="s">
        <v>42</v>
      </c>
      <c r="K102" s="13" t="s">
        <v>43</v>
      </c>
      <c r="L102" s="13" t="s">
        <v>44</v>
      </c>
    </row>
    <row r="103" customFormat="false" ht="12.75" hidden="false" customHeight="false" outlineLevel="0" collapsed="false">
      <c r="A103" s="13" t="s">
        <v>45</v>
      </c>
      <c r="B103" s="13" t="s">
        <v>46</v>
      </c>
      <c r="C103" s="13" t="s">
        <v>47</v>
      </c>
      <c r="D103" s="13" t="s">
        <v>48</v>
      </c>
      <c r="E103" s="13" t="s">
        <v>49</v>
      </c>
      <c r="F103" s="13" t="s">
        <v>30</v>
      </c>
      <c r="G103" s="13" t="s">
        <v>50</v>
      </c>
      <c r="H103" s="13" t="s">
        <v>51</v>
      </c>
      <c r="I103" s="13" t="s">
        <v>52</v>
      </c>
      <c r="J103" s="13" t="s">
        <v>53</v>
      </c>
      <c r="K103" s="13" t="s">
        <v>54</v>
      </c>
      <c r="L103" s="13" t="s">
        <v>55</v>
      </c>
    </row>
    <row r="104" customFormat="false" ht="12.75" hidden="false" customHeight="false" outlineLevel="0" collapsed="false">
      <c r="A104" s="13"/>
      <c r="B104" s="13"/>
      <c r="C104" s="13"/>
      <c r="D104" s="13"/>
      <c r="E104" s="13"/>
      <c r="F104" s="13"/>
      <c r="G104" s="13"/>
      <c r="H104" s="13"/>
      <c r="I104" s="13"/>
      <c r="J104" s="13"/>
      <c r="K104" s="13"/>
      <c r="L104" s="13"/>
    </row>
    <row r="105" customFormat="false" ht="51" hidden="false" customHeight="false" outlineLevel="0" collapsed="false">
      <c r="A105" s="14" t="n">
        <v>37113</v>
      </c>
      <c r="B105" s="15" t="s">
        <v>56</v>
      </c>
      <c r="C105" s="15" t="s">
        <v>57</v>
      </c>
      <c r="D105" s="15" t="s">
        <v>58</v>
      </c>
      <c r="E105" s="15" t="s">
        <v>59</v>
      </c>
      <c r="F105" s="15" t="s">
        <v>60</v>
      </c>
      <c r="G105" s="16" t="s">
        <v>61</v>
      </c>
      <c r="H105" s="17" t="s">
        <v>62</v>
      </c>
      <c r="I105" s="15" t="s">
        <v>63</v>
      </c>
      <c r="J105" s="15" t="s">
        <v>63</v>
      </c>
      <c r="K105" s="15" t="s">
        <v>64</v>
      </c>
      <c r="L105" s="15" t="s">
        <v>65</v>
      </c>
    </row>
    <row r="106" customFormat="false" ht="38.25" hidden="false" customHeight="false" outlineLevel="0" collapsed="false">
      <c r="A106" s="18" t="n">
        <v>37109</v>
      </c>
      <c r="B106" s="19" t="s">
        <v>66</v>
      </c>
      <c r="C106" s="19" t="s">
        <v>67</v>
      </c>
      <c r="D106" s="19" t="s">
        <v>68</v>
      </c>
      <c r="E106" s="19"/>
      <c r="F106" s="19" t="s">
        <v>69</v>
      </c>
      <c r="G106" s="17" t="s">
        <v>70</v>
      </c>
      <c r="H106" s="17" t="s">
        <v>62</v>
      </c>
      <c r="I106" s="19" t="s">
        <v>64</v>
      </c>
      <c r="J106" s="19" t="s">
        <v>63</v>
      </c>
      <c r="K106" s="19" t="s">
        <v>64</v>
      </c>
      <c r="L106" s="19" t="s">
        <v>65</v>
      </c>
      <c r="M106" s="20"/>
      <c r="N106" s="20"/>
      <c r="O106" s="20"/>
      <c r="P106" s="20"/>
      <c r="Q106" s="20"/>
      <c r="R106" s="20"/>
      <c r="S106" s="20"/>
      <c r="T106" s="20"/>
      <c r="U106" s="20"/>
      <c r="V106" s="20"/>
      <c r="W106" s="20"/>
      <c r="X106" s="20"/>
      <c r="Y106" s="20"/>
    </row>
    <row r="107" customFormat="false" ht="25.5" hidden="false" customHeight="false" outlineLevel="0" collapsed="false">
      <c r="A107" s="18" t="n">
        <v>37109</v>
      </c>
      <c r="B107" s="19" t="s">
        <v>71</v>
      </c>
      <c r="C107" s="21" t="s">
        <v>57</v>
      </c>
      <c r="D107" s="22" t="s">
        <v>72</v>
      </c>
      <c r="E107" s="23" t="s">
        <v>73</v>
      </c>
      <c r="F107" s="19" t="s">
        <v>74</v>
      </c>
      <c r="G107" s="17" t="s">
        <v>75</v>
      </c>
      <c r="H107" s="19" t="s">
        <v>76</v>
      </c>
      <c r="I107" s="19" t="s">
        <v>64</v>
      </c>
      <c r="J107" s="19" t="s">
        <v>63</v>
      </c>
      <c r="K107" s="19" t="s">
        <v>64</v>
      </c>
      <c r="L107" s="19" t="s">
        <v>65</v>
      </c>
      <c r="M107" s="20"/>
      <c r="N107" s="20"/>
      <c r="O107" s="20"/>
      <c r="P107" s="20"/>
      <c r="Q107" s="20"/>
      <c r="R107" s="20"/>
      <c r="S107" s="20"/>
      <c r="T107" s="20"/>
      <c r="U107" s="20"/>
      <c r="V107" s="20"/>
      <c r="W107" s="20"/>
      <c r="X107" s="20"/>
      <c r="Y107" s="20"/>
    </row>
    <row r="108" customFormat="false" ht="63.75" hidden="false" customHeight="false" outlineLevel="0" collapsed="false">
      <c r="A108" s="14" t="n">
        <v>37105</v>
      </c>
      <c r="B108" s="15" t="s">
        <v>58</v>
      </c>
      <c r="C108" s="15" t="s">
        <v>57</v>
      </c>
      <c r="D108" s="15" t="s">
        <v>58</v>
      </c>
      <c r="E108" s="15" t="s">
        <v>59</v>
      </c>
      <c r="F108" s="15" t="s">
        <v>77</v>
      </c>
      <c r="G108" s="24" t="s">
        <v>78</v>
      </c>
      <c r="H108" s="24" t="s">
        <v>79</v>
      </c>
      <c r="I108" s="15" t="s">
        <v>64</v>
      </c>
      <c r="J108" s="15" t="s">
        <v>63</v>
      </c>
      <c r="K108" s="15" t="s">
        <v>64</v>
      </c>
      <c r="L108" s="15" t="s">
        <v>65</v>
      </c>
      <c r="M108" s="20"/>
      <c r="N108" s="20"/>
      <c r="O108" s="20"/>
      <c r="P108" s="20"/>
      <c r="Q108" s="20"/>
      <c r="R108" s="20"/>
      <c r="S108" s="20"/>
      <c r="T108" s="20"/>
      <c r="U108" s="20"/>
      <c r="V108" s="20"/>
      <c r="W108" s="20"/>
      <c r="X108" s="20"/>
      <c r="Y108" s="20"/>
    </row>
    <row r="109" customFormat="false" ht="55.5" hidden="false" customHeight="true" outlineLevel="0" collapsed="false">
      <c r="A109" s="18" t="n">
        <v>37105</v>
      </c>
      <c r="B109" s="17" t="s">
        <v>80</v>
      </c>
      <c r="C109" s="19" t="s">
        <v>81</v>
      </c>
      <c r="D109" s="19" t="s">
        <v>82</v>
      </c>
      <c r="E109" s="19" t="s">
        <v>83</v>
      </c>
      <c r="F109" s="19" t="s">
        <v>77</v>
      </c>
      <c r="G109" s="17" t="s">
        <v>84</v>
      </c>
      <c r="H109" s="17" t="s">
        <v>85</v>
      </c>
      <c r="I109" s="19" t="s">
        <v>64</v>
      </c>
      <c r="J109" s="19" t="s">
        <v>63</v>
      </c>
      <c r="K109" s="19" t="s">
        <v>64</v>
      </c>
      <c r="L109" s="19" t="s">
        <v>65</v>
      </c>
      <c r="M109" s="20"/>
      <c r="N109" s="20"/>
      <c r="O109" s="20"/>
      <c r="P109" s="20"/>
      <c r="Q109" s="20"/>
      <c r="R109" s="20"/>
      <c r="S109" s="20"/>
      <c r="T109" s="20"/>
      <c r="U109" s="20"/>
      <c r="V109" s="20"/>
      <c r="W109" s="20"/>
      <c r="X109" s="20"/>
      <c r="Y109" s="20"/>
    </row>
    <row r="110" customFormat="false" ht="51" hidden="false" customHeight="false" outlineLevel="0" collapsed="false">
      <c r="A110" s="18" t="n">
        <v>37102</v>
      </c>
      <c r="B110" s="19" t="s">
        <v>86</v>
      </c>
      <c r="C110" s="19" t="s">
        <v>81</v>
      </c>
      <c r="D110" s="19" t="s">
        <v>87</v>
      </c>
      <c r="E110" s="19" t="s">
        <v>88</v>
      </c>
      <c r="F110" s="19" t="s">
        <v>89</v>
      </c>
      <c r="G110" s="17" t="s">
        <v>90</v>
      </c>
      <c r="H110" s="17" t="s">
        <v>91</v>
      </c>
      <c r="I110" s="19" t="s">
        <v>63</v>
      </c>
      <c r="J110" s="19" t="s">
        <v>64</v>
      </c>
      <c r="K110" s="19" t="s">
        <v>64</v>
      </c>
      <c r="L110" s="19" t="s">
        <v>65</v>
      </c>
      <c r="M110" s="20"/>
      <c r="N110" s="20"/>
      <c r="O110" s="20"/>
      <c r="P110" s="20"/>
      <c r="Q110" s="20"/>
      <c r="R110" s="20"/>
      <c r="S110" s="20"/>
      <c r="T110" s="20"/>
      <c r="U110" s="20"/>
      <c r="V110" s="20"/>
      <c r="W110" s="20"/>
      <c r="X110" s="20"/>
      <c r="Y110" s="20"/>
    </row>
    <row r="111" customFormat="false" ht="76.5" hidden="false" customHeight="false" outlineLevel="0" collapsed="false">
      <c r="A111" s="18" t="n">
        <v>37099</v>
      </c>
      <c r="B111" s="17" t="s">
        <v>92</v>
      </c>
      <c r="C111" s="19" t="s">
        <v>67</v>
      </c>
      <c r="D111" s="19" t="s">
        <v>93</v>
      </c>
      <c r="E111" s="19" t="s">
        <v>94</v>
      </c>
      <c r="F111" s="19" t="s">
        <v>77</v>
      </c>
      <c r="G111" s="17" t="s">
        <v>95</v>
      </c>
      <c r="H111" s="17" t="s">
        <v>96</v>
      </c>
      <c r="I111" s="19" t="s">
        <v>64</v>
      </c>
      <c r="J111" s="19" t="s">
        <v>63</v>
      </c>
      <c r="K111" s="19" t="s">
        <v>64</v>
      </c>
      <c r="L111" s="19" t="s">
        <v>65</v>
      </c>
      <c r="M111" s="20"/>
      <c r="N111" s="20"/>
      <c r="O111" s="20"/>
      <c r="P111" s="20"/>
      <c r="Q111" s="20"/>
      <c r="R111" s="20"/>
      <c r="S111" s="20"/>
      <c r="T111" s="20"/>
      <c r="U111" s="20"/>
      <c r="V111" s="20"/>
      <c r="W111" s="20"/>
      <c r="X111" s="20"/>
      <c r="Y111" s="20"/>
    </row>
    <row r="112" customFormat="false" ht="63.75" hidden="false" customHeight="false" outlineLevel="0" collapsed="false">
      <c r="A112" s="18" t="n">
        <v>37099</v>
      </c>
      <c r="B112" s="19" t="s">
        <v>97</v>
      </c>
      <c r="C112" s="19" t="s">
        <v>57</v>
      </c>
      <c r="D112" s="19" t="s">
        <v>98</v>
      </c>
      <c r="E112" s="19" t="s">
        <v>59</v>
      </c>
      <c r="F112" s="19" t="s">
        <v>60</v>
      </c>
      <c r="G112" s="17" t="s">
        <v>99</v>
      </c>
      <c r="H112" s="17" t="s">
        <v>100</v>
      </c>
      <c r="I112" s="19" t="s">
        <v>63</v>
      </c>
      <c r="J112" s="19" t="s">
        <v>63</v>
      </c>
      <c r="K112" s="19" t="s">
        <v>63</v>
      </c>
      <c r="L112" s="19" t="s">
        <v>65</v>
      </c>
      <c r="M112" s="20"/>
      <c r="N112" s="20"/>
      <c r="O112" s="20"/>
      <c r="P112" s="20"/>
      <c r="Q112" s="20"/>
      <c r="R112" s="20"/>
      <c r="S112" s="20"/>
      <c r="T112" s="20"/>
      <c r="U112" s="20"/>
      <c r="V112" s="20"/>
      <c r="W112" s="20"/>
      <c r="X112" s="20"/>
      <c r="Y112" s="20"/>
    </row>
    <row r="113" customFormat="false" ht="38.25" hidden="false" customHeight="false" outlineLevel="0" collapsed="false">
      <c r="A113" s="18" t="n">
        <v>37095</v>
      </c>
      <c r="B113" s="19" t="s">
        <v>101</v>
      </c>
      <c r="C113" s="19" t="s">
        <v>81</v>
      </c>
      <c r="D113" s="19" t="s">
        <v>102</v>
      </c>
      <c r="E113" s="19" t="s">
        <v>103</v>
      </c>
      <c r="F113" s="19" t="s">
        <v>74</v>
      </c>
      <c r="G113" s="17" t="s">
        <v>104</v>
      </c>
      <c r="H113" s="17" t="s">
        <v>105</v>
      </c>
      <c r="I113" s="19" t="s">
        <v>64</v>
      </c>
      <c r="J113" s="19" t="s">
        <v>63</v>
      </c>
      <c r="K113" s="19" t="s">
        <v>64</v>
      </c>
      <c r="L113" s="19" t="s">
        <v>65</v>
      </c>
      <c r="M113" s="20"/>
      <c r="N113" s="20"/>
      <c r="O113" s="20"/>
      <c r="P113" s="20"/>
      <c r="Q113" s="20"/>
      <c r="R113" s="20"/>
      <c r="S113" s="20"/>
      <c r="T113" s="20"/>
      <c r="U113" s="20"/>
      <c r="V113" s="20"/>
      <c r="W113" s="20"/>
      <c r="X113" s="20"/>
      <c r="Y113" s="20"/>
    </row>
    <row r="114" customFormat="false" ht="38.25" hidden="false" customHeight="false" outlineLevel="0" collapsed="false">
      <c r="A114" s="18" t="n">
        <v>37092</v>
      </c>
      <c r="B114" s="19" t="s">
        <v>101</v>
      </c>
      <c r="C114" s="19" t="s">
        <v>81</v>
      </c>
      <c r="D114" s="19" t="s">
        <v>102</v>
      </c>
      <c r="E114" s="19" t="s">
        <v>103</v>
      </c>
      <c r="F114" s="19" t="s">
        <v>74</v>
      </c>
      <c r="G114" s="17" t="s">
        <v>104</v>
      </c>
      <c r="H114" s="17" t="s">
        <v>106</v>
      </c>
      <c r="I114" s="19" t="s">
        <v>64</v>
      </c>
      <c r="J114" s="19" t="s">
        <v>63</v>
      </c>
      <c r="K114" s="19" t="s">
        <v>63</v>
      </c>
      <c r="L114" s="19" t="s">
        <v>65</v>
      </c>
      <c r="M114" s="20"/>
      <c r="N114" s="20"/>
      <c r="O114" s="20"/>
      <c r="P114" s="20"/>
      <c r="Q114" s="20"/>
      <c r="R114" s="20"/>
      <c r="S114" s="20"/>
      <c r="T114" s="20"/>
      <c r="U114" s="20"/>
      <c r="V114" s="20"/>
      <c r="W114" s="20"/>
      <c r="X114" s="20"/>
      <c r="Y114" s="20"/>
    </row>
    <row r="115" customFormat="false" ht="38.25" hidden="false" customHeight="false" outlineLevel="0" collapsed="false">
      <c r="A115" s="18" t="n">
        <v>37092</v>
      </c>
      <c r="B115" s="19" t="s">
        <v>107</v>
      </c>
      <c r="C115" s="19" t="s">
        <v>108</v>
      </c>
      <c r="D115" s="19" t="s">
        <v>109</v>
      </c>
      <c r="E115" s="19" t="s">
        <v>110</v>
      </c>
      <c r="F115" s="19" t="s">
        <v>74</v>
      </c>
      <c r="G115" s="17" t="s">
        <v>111</v>
      </c>
      <c r="H115" s="19" t="s">
        <v>62</v>
      </c>
      <c r="I115" s="19" t="s">
        <v>64</v>
      </c>
      <c r="J115" s="19" t="s">
        <v>63</v>
      </c>
      <c r="K115" s="19" t="s">
        <v>63</v>
      </c>
      <c r="L115" s="19" t="s">
        <v>65</v>
      </c>
      <c r="M115" s="20"/>
      <c r="N115" s="20"/>
      <c r="O115" s="20"/>
      <c r="P115" s="20"/>
      <c r="Q115" s="20"/>
      <c r="R115" s="20"/>
      <c r="S115" s="20"/>
      <c r="T115" s="20"/>
      <c r="U115" s="20"/>
      <c r="V115" s="20"/>
      <c r="W115" s="20"/>
      <c r="X115" s="20"/>
      <c r="Y115" s="20"/>
    </row>
    <row r="116" customFormat="false" ht="38.25" hidden="false" customHeight="false" outlineLevel="0" collapsed="false">
      <c r="A116" s="18" t="n">
        <v>37090</v>
      </c>
      <c r="B116" s="19" t="s">
        <v>112</v>
      </c>
      <c r="C116" s="19" t="s">
        <v>57</v>
      </c>
      <c r="D116" s="19" t="s">
        <v>112</v>
      </c>
      <c r="E116" s="19" t="s">
        <v>59</v>
      </c>
      <c r="F116" s="19" t="s">
        <v>60</v>
      </c>
      <c r="G116" s="17" t="s">
        <v>113</v>
      </c>
      <c r="H116" s="19" t="s">
        <v>91</v>
      </c>
      <c r="I116" s="19" t="s">
        <v>63</v>
      </c>
      <c r="J116" s="19" t="s">
        <v>63</v>
      </c>
      <c r="K116" s="19" t="s">
        <v>63</v>
      </c>
      <c r="L116" s="19" t="s">
        <v>65</v>
      </c>
      <c r="M116" s="20"/>
      <c r="N116" s="20"/>
      <c r="O116" s="20"/>
      <c r="P116" s="20"/>
      <c r="Q116" s="20"/>
      <c r="R116" s="20"/>
      <c r="S116" s="20"/>
      <c r="T116" s="20"/>
      <c r="U116" s="20"/>
      <c r="V116" s="20"/>
      <c r="W116" s="20"/>
      <c r="X116" s="20"/>
      <c r="Y116" s="20"/>
    </row>
    <row r="117" customFormat="false" ht="76.5" hidden="false" customHeight="false" outlineLevel="0" collapsed="false">
      <c r="A117" s="18" t="n">
        <v>37081</v>
      </c>
      <c r="B117" s="19" t="s">
        <v>114</v>
      </c>
      <c r="C117" s="19" t="s">
        <v>57</v>
      </c>
      <c r="D117" s="19" t="s">
        <v>115</v>
      </c>
      <c r="E117" s="19" t="s">
        <v>59</v>
      </c>
      <c r="F117" s="19" t="s">
        <v>89</v>
      </c>
      <c r="G117" s="17" t="s">
        <v>116</v>
      </c>
      <c r="H117" s="17" t="s">
        <v>117</v>
      </c>
      <c r="I117" s="19" t="s">
        <v>64</v>
      </c>
      <c r="J117" s="19" t="s">
        <v>63</v>
      </c>
      <c r="K117" s="19" t="s">
        <v>63</v>
      </c>
      <c r="L117" s="19" t="s">
        <v>65</v>
      </c>
      <c r="M117" s="20"/>
      <c r="N117" s="20"/>
      <c r="O117" s="20"/>
      <c r="P117" s="20"/>
      <c r="Q117" s="20"/>
      <c r="R117" s="20"/>
      <c r="S117" s="20"/>
      <c r="T117" s="20"/>
      <c r="U117" s="20"/>
      <c r="V117" s="20"/>
      <c r="W117" s="20"/>
      <c r="X117" s="20"/>
      <c r="Y117" s="20"/>
    </row>
    <row r="118" customFormat="false" ht="51" hidden="false" customHeight="false" outlineLevel="0" collapsed="false">
      <c r="A118" s="18" t="n">
        <v>37081</v>
      </c>
      <c r="B118" s="19" t="s">
        <v>118</v>
      </c>
      <c r="C118" s="19" t="s">
        <v>81</v>
      </c>
      <c r="D118" s="19" t="s">
        <v>119</v>
      </c>
      <c r="E118" s="19" t="s">
        <v>120</v>
      </c>
      <c r="F118" s="19" t="s">
        <v>74</v>
      </c>
      <c r="G118" s="17" t="s">
        <v>121</v>
      </c>
      <c r="H118" s="19" t="s">
        <v>122</v>
      </c>
      <c r="I118" s="19" t="s">
        <v>64</v>
      </c>
      <c r="J118" s="19" t="s">
        <v>63</v>
      </c>
      <c r="K118" s="19" t="s">
        <v>63</v>
      </c>
      <c r="L118" s="19" t="s">
        <v>65</v>
      </c>
      <c r="M118" s="20"/>
      <c r="N118" s="20"/>
      <c r="O118" s="20"/>
      <c r="P118" s="20"/>
      <c r="Q118" s="20"/>
      <c r="R118" s="20"/>
      <c r="S118" s="20"/>
      <c r="T118" s="20"/>
      <c r="U118" s="20"/>
      <c r="V118" s="20"/>
      <c r="W118" s="20"/>
      <c r="X118" s="20"/>
      <c r="Y118" s="20"/>
    </row>
    <row r="119" customFormat="false" ht="51" hidden="false" customHeight="false" outlineLevel="0" collapsed="false">
      <c r="A119" s="18" t="n">
        <v>37074</v>
      </c>
      <c r="B119" s="19" t="s">
        <v>123</v>
      </c>
      <c r="C119" s="19" t="s">
        <v>57</v>
      </c>
      <c r="D119" s="19" t="s">
        <v>124</v>
      </c>
      <c r="E119" s="19" t="s">
        <v>59</v>
      </c>
      <c r="F119" s="19" t="s">
        <v>89</v>
      </c>
      <c r="G119" s="17" t="s">
        <v>125</v>
      </c>
      <c r="H119" s="17" t="s">
        <v>126</v>
      </c>
      <c r="I119" s="19" t="s">
        <v>64</v>
      </c>
      <c r="J119" s="19" t="s">
        <v>64</v>
      </c>
      <c r="K119" s="19" t="s">
        <v>64</v>
      </c>
      <c r="L119" s="19" t="s">
        <v>65</v>
      </c>
      <c r="M119" s="20"/>
      <c r="N119" s="20"/>
      <c r="O119" s="20"/>
      <c r="P119" s="20"/>
      <c r="Q119" s="20"/>
      <c r="R119" s="20"/>
      <c r="S119" s="20"/>
      <c r="T119" s="20"/>
      <c r="U119" s="20"/>
      <c r="V119" s="20"/>
      <c r="W119" s="20"/>
      <c r="X119" s="20"/>
      <c r="Y119" s="20"/>
    </row>
    <row r="120" customFormat="false" ht="25.5" hidden="false" customHeight="false" outlineLevel="0" collapsed="false">
      <c r="A120" s="18" t="n">
        <v>37071</v>
      </c>
      <c r="B120" s="19" t="s">
        <v>127</v>
      </c>
      <c r="C120" s="19" t="s">
        <v>57</v>
      </c>
      <c r="D120" s="19" t="s">
        <v>127</v>
      </c>
      <c r="E120" s="19" t="s">
        <v>59</v>
      </c>
      <c r="F120" s="19" t="s">
        <v>69</v>
      </c>
      <c r="G120" s="17" t="s">
        <v>128</v>
      </c>
      <c r="H120" s="17" t="s">
        <v>129</v>
      </c>
      <c r="I120" s="19" t="s">
        <v>64</v>
      </c>
      <c r="J120" s="19" t="s">
        <v>63</v>
      </c>
      <c r="K120" s="19" t="s">
        <v>64</v>
      </c>
      <c r="L120" s="19" t="s">
        <v>65</v>
      </c>
      <c r="M120" s="20"/>
      <c r="N120" s="20"/>
      <c r="O120" s="20"/>
      <c r="P120" s="20"/>
      <c r="Q120" s="20"/>
      <c r="R120" s="20"/>
      <c r="S120" s="20"/>
      <c r="T120" s="20"/>
      <c r="U120" s="20"/>
      <c r="V120" s="20"/>
      <c r="W120" s="20"/>
      <c r="X120" s="20"/>
      <c r="Y120" s="20"/>
    </row>
    <row r="121" customFormat="false" ht="38.25" hidden="false" customHeight="false" outlineLevel="0" collapsed="false">
      <c r="A121" s="18" t="n">
        <v>37069</v>
      </c>
      <c r="B121" s="19" t="s">
        <v>130</v>
      </c>
      <c r="C121" s="19"/>
      <c r="D121" s="19"/>
      <c r="E121" s="19"/>
      <c r="F121" s="19"/>
      <c r="G121" s="17" t="s">
        <v>131</v>
      </c>
      <c r="H121" s="17" t="s">
        <v>132</v>
      </c>
      <c r="I121" s="19" t="s">
        <v>64</v>
      </c>
      <c r="J121" s="19" t="s">
        <v>63</v>
      </c>
      <c r="K121" s="19" t="s">
        <v>64</v>
      </c>
      <c r="L121" s="19" t="s">
        <v>65</v>
      </c>
      <c r="M121" s="20"/>
      <c r="N121" s="20"/>
      <c r="O121" s="20"/>
      <c r="P121" s="20"/>
      <c r="Q121" s="20"/>
      <c r="R121" s="20"/>
      <c r="S121" s="20"/>
      <c r="T121" s="20"/>
      <c r="U121" s="20"/>
      <c r="V121" s="20"/>
      <c r="W121" s="20"/>
      <c r="X121" s="20"/>
      <c r="Y121" s="20"/>
    </row>
    <row r="122" customFormat="false" ht="76.5" hidden="false" customHeight="false" outlineLevel="0" collapsed="false">
      <c r="A122" s="18" t="n">
        <v>37069</v>
      </c>
      <c r="B122" s="19" t="s">
        <v>133</v>
      </c>
      <c r="C122" s="19" t="s">
        <v>57</v>
      </c>
      <c r="D122" s="19" t="s">
        <v>133</v>
      </c>
      <c r="E122" s="19" t="s">
        <v>59</v>
      </c>
      <c r="F122" s="19" t="s">
        <v>69</v>
      </c>
      <c r="G122" s="17" t="s">
        <v>134</v>
      </c>
      <c r="H122" s="17" t="s">
        <v>135</v>
      </c>
      <c r="I122" s="19" t="s">
        <v>64</v>
      </c>
      <c r="J122" s="19" t="s">
        <v>63</v>
      </c>
      <c r="K122" s="19" t="s">
        <v>64</v>
      </c>
      <c r="L122" s="19" t="s">
        <v>65</v>
      </c>
      <c r="M122" s="20"/>
      <c r="N122" s="20"/>
      <c r="O122" s="20"/>
      <c r="P122" s="20"/>
      <c r="Q122" s="20"/>
      <c r="R122" s="20"/>
      <c r="S122" s="20"/>
      <c r="T122" s="20"/>
      <c r="U122" s="20"/>
      <c r="V122" s="20"/>
      <c r="W122" s="20"/>
      <c r="X122" s="20"/>
      <c r="Y122" s="20"/>
    </row>
    <row r="123" customFormat="false" ht="38.25" hidden="false" customHeight="false" outlineLevel="0" collapsed="false">
      <c r="A123" s="18" t="n">
        <v>37069</v>
      </c>
      <c r="B123" s="19" t="s">
        <v>136</v>
      </c>
      <c r="C123" s="19" t="s">
        <v>108</v>
      </c>
      <c r="D123" s="19" t="s">
        <v>137</v>
      </c>
      <c r="E123" s="19" t="s">
        <v>110</v>
      </c>
      <c r="F123" s="19" t="s">
        <v>89</v>
      </c>
      <c r="G123" s="17" t="s">
        <v>138</v>
      </c>
      <c r="H123" s="17" t="s">
        <v>139</v>
      </c>
      <c r="I123" s="19" t="s">
        <v>63</v>
      </c>
      <c r="J123" s="19" t="s">
        <v>63</v>
      </c>
      <c r="K123" s="19" t="s">
        <v>63</v>
      </c>
      <c r="L123" s="19" t="s">
        <v>65</v>
      </c>
    </row>
    <row r="124" customFormat="false" ht="102" hidden="false" customHeight="false" outlineLevel="0" collapsed="false">
      <c r="A124" s="18" t="n">
        <v>37068</v>
      </c>
      <c r="B124" s="19" t="s">
        <v>140</v>
      </c>
      <c r="C124" s="19"/>
      <c r="D124" s="19"/>
      <c r="E124" s="19"/>
      <c r="F124" s="19" t="s">
        <v>89</v>
      </c>
      <c r="G124" s="17" t="s">
        <v>141</v>
      </c>
      <c r="H124" s="17" t="s">
        <v>142</v>
      </c>
      <c r="I124" s="19" t="s">
        <v>63</v>
      </c>
      <c r="J124" s="19" t="s">
        <v>64</v>
      </c>
      <c r="K124" s="19" t="s">
        <v>64</v>
      </c>
      <c r="L124" s="19" t="s">
        <v>65</v>
      </c>
    </row>
    <row r="125" customFormat="false" ht="38.25" hidden="false" customHeight="false" outlineLevel="0" collapsed="false">
      <c r="A125" s="18" t="n">
        <v>37064</v>
      </c>
      <c r="B125" s="19" t="s">
        <v>114</v>
      </c>
      <c r="C125" s="19" t="s">
        <v>57</v>
      </c>
      <c r="D125" s="19" t="s">
        <v>115</v>
      </c>
      <c r="E125" s="19" t="s">
        <v>59</v>
      </c>
      <c r="F125" s="19" t="s">
        <v>60</v>
      </c>
      <c r="G125" s="25" t="s">
        <v>143</v>
      </c>
      <c r="H125" s="19" t="s">
        <v>144</v>
      </c>
      <c r="I125" s="19" t="s">
        <v>63</v>
      </c>
      <c r="J125" s="19" t="s">
        <v>63</v>
      </c>
      <c r="K125" s="19" t="s">
        <v>63</v>
      </c>
      <c r="L125" s="19" t="s">
        <v>65</v>
      </c>
    </row>
    <row r="126" customFormat="false" ht="63.75" hidden="false" customHeight="false" outlineLevel="0" collapsed="false">
      <c r="A126" s="18" t="n">
        <v>37064</v>
      </c>
      <c r="B126" s="19" t="s">
        <v>112</v>
      </c>
      <c r="C126" s="19" t="s">
        <v>57</v>
      </c>
      <c r="D126" s="19" t="s">
        <v>112</v>
      </c>
      <c r="E126" s="19" t="s">
        <v>59</v>
      </c>
      <c r="F126" s="19" t="s">
        <v>60</v>
      </c>
      <c r="G126" s="25" t="s">
        <v>145</v>
      </c>
      <c r="H126" s="25" t="s">
        <v>146</v>
      </c>
      <c r="I126" s="19" t="s">
        <v>63</v>
      </c>
      <c r="J126" s="19" t="s">
        <v>63</v>
      </c>
      <c r="K126" s="19" t="s">
        <v>64</v>
      </c>
      <c r="L126" s="19" t="s">
        <v>65</v>
      </c>
    </row>
    <row r="127" customFormat="false" ht="76.5" hidden="false" customHeight="false" outlineLevel="0" collapsed="false">
      <c r="A127" s="18" t="n">
        <v>37064</v>
      </c>
      <c r="B127" s="25" t="s">
        <v>147</v>
      </c>
      <c r="C127" s="19" t="s">
        <v>108</v>
      </c>
      <c r="D127" s="19" t="s">
        <v>137</v>
      </c>
      <c r="E127" s="19" t="s">
        <v>110</v>
      </c>
      <c r="F127" s="19" t="s">
        <v>77</v>
      </c>
      <c r="G127" s="25" t="s">
        <v>148</v>
      </c>
      <c r="H127" s="19" t="s">
        <v>149</v>
      </c>
      <c r="I127" s="19" t="s">
        <v>63</v>
      </c>
      <c r="J127" s="19" t="s">
        <v>63</v>
      </c>
      <c r="K127" s="19" t="s">
        <v>63</v>
      </c>
      <c r="L127" s="19" t="s">
        <v>65</v>
      </c>
    </row>
    <row r="128" customFormat="false" ht="63.75" hidden="false" customHeight="false" outlineLevel="0" collapsed="false">
      <c r="A128" s="18" t="n">
        <v>37063</v>
      </c>
      <c r="B128" s="19" t="s">
        <v>150</v>
      </c>
      <c r="C128" s="19"/>
      <c r="D128" s="19"/>
      <c r="E128" s="19"/>
      <c r="F128" s="19" t="s">
        <v>69</v>
      </c>
      <c r="G128" s="25" t="s">
        <v>151</v>
      </c>
      <c r="H128" s="25" t="s">
        <v>152</v>
      </c>
      <c r="I128" s="19" t="s">
        <v>64</v>
      </c>
      <c r="J128" s="19" t="s">
        <v>63</v>
      </c>
      <c r="K128" s="19" t="s">
        <v>64</v>
      </c>
      <c r="L128" s="19" t="s">
        <v>65</v>
      </c>
    </row>
    <row r="129" customFormat="false" ht="38.25" hidden="false" customHeight="false" outlineLevel="0" collapsed="false">
      <c r="A129" s="14" t="n">
        <v>37063</v>
      </c>
      <c r="B129" s="26" t="s">
        <v>153</v>
      </c>
      <c r="C129" s="26" t="s">
        <v>108</v>
      </c>
      <c r="D129" s="26"/>
      <c r="E129" s="26" t="s">
        <v>110</v>
      </c>
      <c r="F129" s="26" t="s">
        <v>69</v>
      </c>
      <c r="G129" s="27" t="s">
        <v>154</v>
      </c>
      <c r="H129" s="27" t="s">
        <v>155</v>
      </c>
      <c r="I129" s="26" t="s">
        <v>64</v>
      </c>
      <c r="J129" s="26" t="s">
        <v>63</v>
      </c>
      <c r="K129" s="26" t="s">
        <v>63</v>
      </c>
      <c r="L129" s="26" t="s">
        <v>65</v>
      </c>
    </row>
    <row r="130" customFormat="false" ht="38.25" hidden="false" customHeight="false" outlineLevel="0" collapsed="false">
      <c r="A130" s="14" t="n">
        <v>37063</v>
      </c>
      <c r="B130" s="19" t="s">
        <v>112</v>
      </c>
      <c r="C130" s="19" t="s">
        <v>57</v>
      </c>
      <c r="D130" s="19" t="s">
        <v>112</v>
      </c>
      <c r="E130" s="19" t="s">
        <v>59</v>
      </c>
      <c r="F130" s="19" t="s">
        <v>89</v>
      </c>
      <c r="G130" s="25" t="s">
        <v>156</v>
      </c>
      <c r="H130" s="25" t="s">
        <v>157</v>
      </c>
      <c r="I130" s="19" t="s">
        <v>63</v>
      </c>
      <c r="J130" s="19" t="s">
        <v>63</v>
      </c>
      <c r="K130" s="19" t="s">
        <v>63</v>
      </c>
      <c r="L130" s="19" t="s">
        <v>65</v>
      </c>
    </row>
    <row r="131" customFormat="false" ht="51" hidden="false" customHeight="false" outlineLevel="0" collapsed="false">
      <c r="A131" s="18" t="n">
        <v>37063</v>
      </c>
      <c r="B131" s="19" t="s">
        <v>158</v>
      </c>
      <c r="C131" s="19" t="s">
        <v>57</v>
      </c>
      <c r="D131" s="19" t="s">
        <v>115</v>
      </c>
      <c r="E131" s="19" t="s">
        <v>59</v>
      </c>
      <c r="F131" s="19" t="s">
        <v>69</v>
      </c>
      <c r="G131" s="25" t="s">
        <v>159</v>
      </c>
      <c r="H131" s="25" t="s">
        <v>160</v>
      </c>
      <c r="I131" s="19" t="s">
        <v>63</v>
      </c>
      <c r="J131" s="19" t="s">
        <v>63</v>
      </c>
      <c r="K131" s="19" t="s">
        <v>63</v>
      </c>
      <c r="L131" s="19" t="s">
        <v>65</v>
      </c>
    </row>
    <row r="132" customFormat="false" ht="63.75" hidden="false" customHeight="false" outlineLevel="0" collapsed="false">
      <c r="A132" s="18" t="n">
        <v>37062</v>
      </c>
      <c r="B132" s="19" t="s">
        <v>158</v>
      </c>
      <c r="C132" s="19" t="s">
        <v>57</v>
      </c>
      <c r="D132" s="19" t="s">
        <v>115</v>
      </c>
      <c r="E132" s="19" t="s">
        <v>59</v>
      </c>
      <c r="F132" s="19" t="s">
        <v>60</v>
      </c>
      <c r="G132" s="25" t="s">
        <v>161</v>
      </c>
      <c r="H132" s="25" t="s">
        <v>162</v>
      </c>
      <c r="I132" s="19" t="s">
        <v>63</v>
      </c>
      <c r="J132" s="19" t="s">
        <v>63</v>
      </c>
      <c r="K132" s="19" t="s">
        <v>63</v>
      </c>
      <c r="L132" s="19" t="s">
        <v>65</v>
      </c>
    </row>
    <row r="133" customFormat="false" ht="51" hidden="false" customHeight="false" outlineLevel="0" collapsed="false">
      <c r="A133" s="18" t="n">
        <v>37060</v>
      </c>
      <c r="B133" s="19" t="s">
        <v>163</v>
      </c>
      <c r="C133" s="19" t="s">
        <v>57</v>
      </c>
      <c r="D133" s="19" t="s">
        <v>115</v>
      </c>
      <c r="E133" s="19" t="s">
        <v>59</v>
      </c>
      <c r="F133" s="19" t="s">
        <v>60</v>
      </c>
      <c r="G133" s="25" t="s">
        <v>164</v>
      </c>
      <c r="H133" s="25" t="s">
        <v>165</v>
      </c>
      <c r="I133" s="19" t="s">
        <v>63</v>
      </c>
      <c r="J133" s="19" t="s">
        <v>63</v>
      </c>
      <c r="K133" s="19" t="s">
        <v>63</v>
      </c>
      <c r="L133" s="19" t="s">
        <v>65</v>
      </c>
    </row>
    <row r="134" customFormat="false" ht="63.75" hidden="false" customHeight="false" outlineLevel="0" collapsed="false">
      <c r="A134" s="18" t="n">
        <v>37057</v>
      </c>
      <c r="B134" s="19" t="s">
        <v>166</v>
      </c>
      <c r="C134" s="19" t="s">
        <v>167</v>
      </c>
      <c r="D134" s="19" t="s">
        <v>168</v>
      </c>
      <c r="E134" s="19"/>
      <c r="F134" s="19" t="s">
        <v>169</v>
      </c>
      <c r="G134" s="25" t="s">
        <v>170</v>
      </c>
      <c r="H134" s="25" t="s">
        <v>171</v>
      </c>
      <c r="I134" s="19" t="s">
        <v>63</v>
      </c>
      <c r="J134" s="19" t="s">
        <v>63</v>
      </c>
      <c r="K134" s="19" t="s">
        <v>63</v>
      </c>
      <c r="L134" s="19" t="s">
        <v>65</v>
      </c>
    </row>
    <row r="135" customFormat="false" ht="54.75" hidden="false" customHeight="true" outlineLevel="0" collapsed="false">
      <c r="A135" s="18" t="n">
        <v>37057</v>
      </c>
      <c r="B135" s="19" t="s">
        <v>172</v>
      </c>
      <c r="C135" s="19" t="s">
        <v>57</v>
      </c>
      <c r="D135" s="19" t="s">
        <v>173</v>
      </c>
      <c r="E135" s="19" t="s">
        <v>59</v>
      </c>
      <c r="F135" s="19" t="s">
        <v>60</v>
      </c>
      <c r="G135" s="25" t="s">
        <v>174</v>
      </c>
      <c r="H135" s="25" t="s">
        <v>175</v>
      </c>
      <c r="I135" s="19" t="s">
        <v>63</v>
      </c>
      <c r="J135" s="19" t="s">
        <v>63</v>
      </c>
      <c r="K135" s="19" t="s">
        <v>63</v>
      </c>
      <c r="L135" s="19" t="s">
        <v>65</v>
      </c>
    </row>
    <row r="136" customFormat="false" ht="38.25" hidden="false" customHeight="false" outlineLevel="0" collapsed="false">
      <c r="A136" s="18" t="n">
        <v>37057</v>
      </c>
      <c r="B136" s="19" t="s">
        <v>97</v>
      </c>
      <c r="C136" s="19" t="s">
        <v>57</v>
      </c>
      <c r="D136" s="19" t="s">
        <v>173</v>
      </c>
      <c r="E136" s="19" t="s">
        <v>59</v>
      </c>
      <c r="F136" s="19" t="s">
        <v>60</v>
      </c>
      <c r="G136" s="25" t="s">
        <v>176</v>
      </c>
      <c r="H136" s="25" t="s">
        <v>175</v>
      </c>
      <c r="I136" s="19" t="s">
        <v>63</v>
      </c>
      <c r="J136" s="19" t="s">
        <v>63</v>
      </c>
      <c r="K136" s="19" t="s">
        <v>63</v>
      </c>
      <c r="L136" s="19" t="s">
        <v>65</v>
      </c>
    </row>
    <row r="137" customFormat="false" ht="76.5" hidden="false" customHeight="false" outlineLevel="0" collapsed="false">
      <c r="A137" s="28" t="n">
        <v>37053</v>
      </c>
      <c r="B137" s="19" t="s">
        <v>166</v>
      </c>
      <c r="C137" s="19" t="s">
        <v>177</v>
      </c>
      <c r="D137" s="19" t="s">
        <v>82</v>
      </c>
      <c r="E137" s="19" t="s">
        <v>88</v>
      </c>
      <c r="F137" s="19" t="s">
        <v>178</v>
      </c>
      <c r="G137" s="25" t="s">
        <v>179</v>
      </c>
      <c r="H137" s="25" t="s">
        <v>180</v>
      </c>
      <c r="I137" s="19" t="s">
        <v>63</v>
      </c>
      <c r="J137" s="19" t="s">
        <v>63</v>
      </c>
      <c r="K137" s="19" t="s">
        <v>63</v>
      </c>
      <c r="L137" s="19" t="s">
        <v>65</v>
      </c>
    </row>
    <row r="138" customFormat="false" ht="63.75" hidden="false" customHeight="true" outlineLevel="0" collapsed="false">
      <c r="A138" s="28" t="n">
        <v>37049</v>
      </c>
      <c r="B138" s="19" t="s">
        <v>114</v>
      </c>
      <c r="C138" s="19" t="s">
        <v>57</v>
      </c>
      <c r="D138" s="19" t="s">
        <v>58</v>
      </c>
      <c r="E138" s="19" t="s">
        <v>59</v>
      </c>
      <c r="F138" s="19" t="s">
        <v>89</v>
      </c>
      <c r="G138" s="25" t="s">
        <v>181</v>
      </c>
      <c r="H138" s="25" t="s">
        <v>182</v>
      </c>
      <c r="I138" s="19" t="s">
        <v>64</v>
      </c>
      <c r="J138" s="19" t="s">
        <v>63</v>
      </c>
      <c r="K138" s="19" t="s">
        <v>63</v>
      </c>
      <c r="L138" s="19" t="s">
        <v>65</v>
      </c>
    </row>
    <row r="139" customFormat="false" ht="38.25" hidden="false" customHeight="false" outlineLevel="0" collapsed="false">
      <c r="A139" s="28" t="n">
        <v>37049</v>
      </c>
      <c r="B139" s="19" t="s">
        <v>58</v>
      </c>
      <c r="C139" s="19" t="s">
        <v>57</v>
      </c>
      <c r="D139" s="19" t="s">
        <v>58</v>
      </c>
      <c r="E139" s="19" t="s">
        <v>59</v>
      </c>
      <c r="F139" s="19" t="s">
        <v>89</v>
      </c>
      <c r="G139" s="25" t="s">
        <v>183</v>
      </c>
      <c r="H139" s="25" t="s">
        <v>184</v>
      </c>
      <c r="I139" s="19" t="s">
        <v>64</v>
      </c>
      <c r="J139" s="19" t="s">
        <v>64</v>
      </c>
      <c r="K139" s="19" t="s">
        <v>64</v>
      </c>
      <c r="L139" s="19" t="s">
        <v>65</v>
      </c>
    </row>
    <row r="140" customFormat="false" ht="102" hidden="false" customHeight="false" outlineLevel="0" collapsed="false">
      <c r="A140" s="28" t="n">
        <v>37046</v>
      </c>
      <c r="B140" s="25" t="s">
        <v>185</v>
      </c>
      <c r="C140" s="29"/>
      <c r="D140" s="25"/>
      <c r="E140" s="30" t="s">
        <v>186</v>
      </c>
      <c r="F140" s="29" t="s">
        <v>69</v>
      </c>
      <c r="G140" s="25" t="s">
        <v>187</v>
      </c>
      <c r="H140" s="25" t="s">
        <v>188</v>
      </c>
      <c r="I140" s="19" t="s">
        <v>64</v>
      </c>
      <c r="J140" s="19" t="s">
        <v>64</v>
      </c>
      <c r="K140" s="19" t="s">
        <v>64</v>
      </c>
      <c r="L140" s="19" t="s">
        <v>65</v>
      </c>
    </row>
    <row r="141" customFormat="false" ht="21.75" hidden="false" customHeight="true" outlineLevel="0" collapsed="false">
      <c r="A141" s="28" t="n">
        <v>37043</v>
      </c>
      <c r="B141" s="25" t="s">
        <v>189</v>
      </c>
      <c r="C141" s="29" t="s">
        <v>190</v>
      </c>
      <c r="D141" s="25" t="s">
        <v>191</v>
      </c>
      <c r="E141" s="30" t="s">
        <v>192</v>
      </c>
      <c r="F141" s="29" t="s">
        <v>89</v>
      </c>
      <c r="G141" s="19" t="s">
        <v>193</v>
      </c>
      <c r="H141" s="19" t="s">
        <v>194</v>
      </c>
      <c r="I141" s="19" t="s">
        <v>63</v>
      </c>
      <c r="J141" s="19" t="s">
        <v>64</v>
      </c>
      <c r="K141" s="19" t="s">
        <v>64</v>
      </c>
      <c r="L141" s="19" t="s">
        <v>65</v>
      </c>
    </row>
    <row r="142" customFormat="false" ht="42" hidden="false" customHeight="true" outlineLevel="0" collapsed="false">
      <c r="A142" s="31" t="n">
        <v>37035</v>
      </c>
      <c r="B142" s="25" t="s">
        <v>195</v>
      </c>
      <c r="C142" s="29" t="s">
        <v>57</v>
      </c>
      <c r="D142" s="30" t="s">
        <v>196</v>
      </c>
      <c r="E142" s="30" t="s">
        <v>59</v>
      </c>
      <c r="F142" s="29" t="s">
        <v>60</v>
      </c>
      <c r="G142" s="30" t="s">
        <v>197</v>
      </c>
      <c r="H142" s="30" t="s">
        <v>198</v>
      </c>
      <c r="I142" s="29" t="s">
        <v>64</v>
      </c>
      <c r="J142" s="29" t="s">
        <v>63</v>
      </c>
      <c r="K142" s="29" t="s">
        <v>63</v>
      </c>
      <c r="L142" s="29" t="s">
        <v>65</v>
      </c>
    </row>
    <row r="143" customFormat="false" ht="42" hidden="false" customHeight="true" outlineLevel="0" collapsed="false">
      <c r="A143" s="31" t="n">
        <v>37033</v>
      </c>
      <c r="B143" s="25" t="s">
        <v>124</v>
      </c>
      <c r="C143" s="29" t="s">
        <v>57</v>
      </c>
      <c r="D143" s="25" t="s">
        <v>124</v>
      </c>
      <c r="E143" s="30" t="s">
        <v>59</v>
      </c>
      <c r="F143" s="29" t="s">
        <v>89</v>
      </c>
      <c r="G143" s="30" t="s">
        <v>199</v>
      </c>
      <c r="H143" s="30" t="s">
        <v>200</v>
      </c>
      <c r="I143" s="29" t="s">
        <v>63</v>
      </c>
      <c r="J143" s="29" t="s">
        <v>64</v>
      </c>
      <c r="K143" s="29" t="s">
        <v>64</v>
      </c>
      <c r="L143" s="29" t="s">
        <v>65</v>
      </c>
    </row>
    <row r="144" customFormat="false" ht="51" hidden="false" customHeight="false" outlineLevel="0" collapsed="false">
      <c r="A144" s="31" t="n">
        <v>37033</v>
      </c>
      <c r="B144" s="25" t="s">
        <v>112</v>
      </c>
      <c r="C144" s="29" t="s">
        <v>57</v>
      </c>
      <c r="D144" s="25" t="s">
        <v>112</v>
      </c>
      <c r="E144" s="30" t="s">
        <v>59</v>
      </c>
      <c r="F144" s="29" t="s">
        <v>60</v>
      </c>
      <c r="G144" s="30" t="s">
        <v>201</v>
      </c>
      <c r="H144" s="30" t="s">
        <v>202</v>
      </c>
      <c r="I144" s="29" t="s">
        <v>64</v>
      </c>
      <c r="J144" s="29" t="s">
        <v>64</v>
      </c>
      <c r="K144" s="29" t="s">
        <v>64</v>
      </c>
      <c r="L144" s="29" t="s">
        <v>65</v>
      </c>
    </row>
    <row r="145" customFormat="false" ht="25.5" hidden="false" customHeight="false" outlineLevel="0" collapsed="false">
      <c r="A145" s="31" t="n">
        <v>37032</v>
      </c>
      <c r="B145" s="25" t="s">
        <v>203</v>
      </c>
      <c r="C145" s="29" t="s">
        <v>204</v>
      </c>
      <c r="D145" s="25" t="s">
        <v>205</v>
      </c>
      <c r="E145" s="30" t="s">
        <v>206</v>
      </c>
      <c r="F145" s="29" t="s">
        <v>60</v>
      </c>
      <c r="G145" s="30" t="s">
        <v>207</v>
      </c>
      <c r="H145" s="30" t="s">
        <v>208</v>
      </c>
      <c r="I145" s="29" t="s">
        <v>64</v>
      </c>
      <c r="J145" s="29" t="s">
        <v>63</v>
      </c>
      <c r="K145" s="29" t="s">
        <v>64</v>
      </c>
      <c r="L145" s="29" t="s">
        <v>65</v>
      </c>
    </row>
    <row r="146" customFormat="false" ht="127.5" hidden="false" customHeight="false" outlineLevel="0" collapsed="false">
      <c r="A146" s="31" t="n">
        <v>37019</v>
      </c>
      <c r="B146" s="25" t="s">
        <v>209</v>
      </c>
      <c r="C146" s="29" t="s">
        <v>57</v>
      </c>
      <c r="D146" s="25" t="s">
        <v>209</v>
      </c>
      <c r="E146" s="30" t="s">
        <v>59</v>
      </c>
      <c r="F146" s="29" t="s">
        <v>60</v>
      </c>
      <c r="G146" s="30" t="s">
        <v>210</v>
      </c>
      <c r="H146" s="30" t="s">
        <v>211</v>
      </c>
      <c r="I146" s="29" t="s">
        <v>63</v>
      </c>
      <c r="J146" s="29" t="s">
        <v>63</v>
      </c>
      <c r="K146" s="29" t="s">
        <v>63</v>
      </c>
      <c r="L146" s="29" t="s">
        <v>65</v>
      </c>
    </row>
    <row r="147" customFormat="false" ht="12.75" hidden="false" customHeight="false" outlineLevel="0" collapsed="false">
      <c r="A147" s="31"/>
      <c r="B147" s="25"/>
      <c r="C147" s="29"/>
      <c r="D147" s="25"/>
      <c r="E147" s="30"/>
      <c r="F147" s="29"/>
      <c r="G147" s="30"/>
      <c r="H147" s="30"/>
      <c r="I147" s="29"/>
      <c r="J147" s="29"/>
      <c r="K147" s="29"/>
      <c r="L147" s="29"/>
    </row>
    <row r="148" customFormat="false" ht="12.75" hidden="false" customHeight="false" outlineLevel="0" collapsed="false">
      <c r="A148" s="31"/>
      <c r="B148" s="25"/>
      <c r="C148" s="29"/>
      <c r="D148" s="25"/>
      <c r="E148" s="30"/>
      <c r="F148" s="29"/>
      <c r="G148" s="30"/>
      <c r="H148" s="30"/>
      <c r="I148" s="29"/>
      <c r="J148" s="29"/>
      <c r="K148" s="29"/>
      <c r="L148" s="29"/>
    </row>
    <row r="149" customFormat="false" ht="12.75" hidden="false" customHeight="false" outlineLevel="0" collapsed="false">
      <c r="A149" s="31"/>
      <c r="B149" s="25"/>
      <c r="C149" s="29"/>
      <c r="D149" s="25"/>
      <c r="E149" s="30"/>
      <c r="F149" s="29"/>
      <c r="G149" s="30"/>
      <c r="H149" s="30"/>
      <c r="I149" s="29"/>
      <c r="J149" s="29"/>
      <c r="K149" s="29"/>
      <c r="L149" s="29"/>
    </row>
    <row r="150" customFormat="false" ht="12.75" hidden="false" customHeight="false" outlineLevel="0" collapsed="false">
      <c r="A150" s="31"/>
      <c r="B150" s="25"/>
      <c r="C150" s="29"/>
      <c r="D150" s="25"/>
      <c r="E150" s="25"/>
      <c r="F150" s="29"/>
      <c r="G150" s="25"/>
      <c r="H150" s="25"/>
      <c r="I150" s="29"/>
      <c r="J150" s="29"/>
      <c r="K150" s="29"/>
      <c r="L150" s="21"/>
    </row>
    <row r="151" customFormat="false" ht="12.75" hidden="false" customHeight="false" outlineLevel="0" collapsed="false">
      <c r="A151" s="32"/>
      <c r="B151" s="27"/>
      <c r="C151" s="33"/>
      <c r="D151" s="27"/>
      <c r="E151" s="34"/>
      <c r="F151" s="33"/>
      <c r="G151" s="27"/>
      <c r="H151" s="27"/>
      <c r="I151" s="33"/>
      <c r="J151" s="33"/>
      <c r="K151" s="33"/>
      <c r="L151" s="33"/>
    </row>
    <row r="152" customFormat="false" ht="12.75" hidden="false" customHeight="false" outlineLevel="0" collapsed="false">
      <c r="A152" s="31"/>
      <c r="B152" s="25"/>
      <c r="C152" s="29"/>
      <c r="D152" s="25"/>
      <c r="E152" s="30"/>
      <c r="F152" s="29"/>
      <c r="G152" s="25"/>
      <c r="H152" s="25"/>
      <c r="I152" s="29"/>
      <c r="J152" s="29"/>
      <c r="K152" s="29"/>
      <c r="L152" s="29"/>
    </row>
    <row r="153" customFormat="false" ht="12.75" hidden="false" customHeight="false" outlineLevel="0" collapsed="false">
      <c r="A153" s="31"/>
      <c r="B153" s="25"/>
      <c r="C153" s="29"/>
      <c r="D153" s="25"/>
      <c r="E153" s="30"/>
      <c r="F153" s="29"/>
      <c r="G153" s="25"/>
      <c r="H153" s="25"/>
      <c r="I153" s="29"/>
      <c r="J153" s="29"/>
      <c r="K153" s="29"/>
      <c r="L153" s="29"/>
    </row>
    <row r="155" customFormat="false" ht="12.75" hidden="false" customHeight="false" outlineLevel="0" collapsed="false">
      <c r="A155" s="1" t="s">
        <v>212</v>
      </c>
      <c r="B155" s="1" t="s">
        <v>213</v>
      </c>
      <c r="C155" s="0" t="s">
        <v>214</v>
      </c>
      <c r="D155" s="35" t="s">
        <v>215</v>
      </c>
      <c r="E155" s="35" t="s">
        <v>216</v>
      </c>
    </row>
    <row r="156" customFormat="false" ht="12.75" hidden="false" customHeight="false" outlineLevel="0" collapsed="false">
      <c r="A156" s="36" t="s">
        <v>217</v>
      </c>
      <c r="B156" s="37" t="n">
        <f aca="false">C156/$C$165</f>
        <v>0</v>
      </c>
      <c r="C156" s="4"/>
      <c r="D156" s="0" t="n">
        <f aca="false">33+1+1+1+1+1+8+1+1+1+2+1</f>
        <v>52</v>
      </c>
      <c r="E156" s="38"/>
    </row>
    <row r="157" customFormat="false" ht="12.75" hidden="false" customHeight="false" outlineLevel="0" collapsed="false">
      <c r="A157" s="36" t="s">
        <v>67</v>
      </c>
      <c r="B157" s="37" t="n">
        <f aca="false">C157/$C$165</f>
        <v>0.375</v>
      </c>
      <c r="C157" s="4" t="n">
        <f aca="false">'summary 0806'!I25</f>
        <v>9</v>
      </c>
      <c r="D157" s="0" t="n">
        <f aca="false">540+17+1+1+6+10+1+2+12+2+1+1+1+3+4+3+1+1+1+8+2+1+1+6</f>
        <v>626</v>
      </c>
      <c r="E157" s="38" t="n">
        <f aca="false">(C157/D157)*100</f>
        <v>1.43769968051118</v>
      </c>
    </row>
    <row r="158" customFormat="false" ht="12.75" hidden="false" customHeight="false" outlineLevel="0" collapsed="false">
      <c r="A158" s="36" t="s">
        <v>57</v>
      </c>
      <c r="B158" s="37" t="n">
        <f aca="false">C158/$C$165</f>
        <v>0.416666666666667</v>
      </c>
      <c r="C158" s="4" t="n">
        <f aca="false">'summary 0806'!I26</f>
        <v>10</v>
      </c>
      <c r="D158" s="0" t="n">
        <f aca="false">13+1+1+1+16</f>
        <v>32</v>
      </c>
      <c r="E158" s="38" t="n">
        <f aca="false">(C158/D158)*100</f>
        <v>31.25</v>
      </c>
    </row>
    <row r="159" customFormat="false" ht="12.75" hidden="false" customHeight="false" outlineLevel="0" collapsed="false">
      <c r="A159" s="36" t="s">
        <v>218</v>
      </c>
      <c r="B159" s="37" t="n">
        <f aca="false">C159/$C$165</f>
        <v>0</v>
      </c>
      <c r="C159" s="4"/>
      <c r="D159" s="0" t="n">
        <f aca="false">36+1+1</f>
        <v>38</v>
      </c>
      <c r="E159" s="38"/>
    </row>
    <row r="160" customFormat="false" ht="12.75" hidden="false" customHeight="false" outlineLevel="0" collapsed="false">
      <c r="A160" s="36" t="s">
        <v>219</v>
      </c>
      <c r="B160" s="37" t="n">
        <f aca="false">C160/$C$165</f>
        <v>0.125</v>
      </c>
      <c r="C160" s="4" t="n">
        <f aca="false">'summary 0806'!I28</f>
        <v>3</v>
      </c>
      <c r="D160" s="0" t="n">
        <f aca="false">288+2+13+2+5+56+59+14+2+3</f>
        <v>444</v>
      </c>
      <c r="E160" s="38" t="n">
        <f aca="false">(C160/D160)*100</f>
        <v>0.675675675675676</v>
      </c>
    </row>
    <row r="161" customFormat="false" ht="12.75" hidden="false" customHeight="false" outlineLevel="0" collapsed="false">
      <c r="A161" s="36" t="s">
        <v>220</v>
      </c>
      <c r="B161" s="37" t="n">
        <f aca="false">C161/$C$165</f>
        <v>0.0416666666666667</v>
      </c>
      <c r="C161" s="4" t="n">
        <f aca="false">'summary 0806'!I29</f>
        <v>1</v>
      </c>
      <c r="D161" s="0" t="n">
        <f aca="false">132+2+1+2+7+3</f>
        <v>147</v>
      </c>
      <c r="E161" s="38" t="n">
        <f aca="false">(C161/D161)*100</f>
        <v>0.680272108843537</v>
      </c>
    </row>
    <row r="162" customFormat="false" ht="12.75" hidden="false" customHeight="false" outlineLevel="0" collapsed="false">
      <c r="A162" s="36" t="s">
        <v>108</v>
      </c>
      <c r="B162" s="37" t="n">
        <f aca="false">C162/$C$165</f>
        <v>0</v>
      </c>
      <c r="C162" s="4"/>
      <c r="D162" s="0" t="n">
        <v>9</v>
      </c>
      <c r="E162" s="38"/>
    </row>
    <row r="163" customFormat="false" ht="12.75" hidden="false" customHeight="false" outlineLevel="0" collapsed="false">
      <c r="A163" s="36" t="s">
        <v>190</v>
      </c>
      <c r="B163" s="37" t="n">
        <f aca="false">C163/$C$165</f>
        <v>0</v>
      </c>
      <c r="C163" s="4"/>
      <c r="D163" s="0" t="n">
        <f aca="false">10+5+2</f>
        <v>17</v>
      </c>
      <c r="E163" s="38"/>
    </row>
    <row r="164" customFormat="false" ht="12.75" hidden="false" customHeight="false" outlineLevel="0" collapsed="false">
      <c r="A164" s="39" t="s">
        <v>221</v>
      </c>
      <c r="B164" s="37" t="n">
        <f aca="false">C164/$C$165</f>
        <v>0.0416666666666667</v>
      </c>
      <c r="C164" s="4" t="n">
        <f aca="false">'summary 0806'!I32</f>
        <v>1</v>
      </c>
    </row>
    <row r="165" customFormat="false" ht="12.75" hidden="false" customHeight="false" outlineLevel="0" collapsed="false">
      <c r="A165" s="39" t="s">
        <v>222</v>
      </c>
      <c r="B165" s="40" t="n">
        <f aca="false">SUM(B156:B164)</f>
        <v>1</v>
      </c>
      <c r="C165" s="0" t="n">
        <f aca="false">SUM(C156:C164)</f>
        <v>24</v>
      </c>
      <c r="D165" s="0" t="n">
        <f aca="false">SUM(D156:D164)</f>
        <v>1365</v>
      </c>
    </row>
  </sheetData>
  <printOptions headings="false" gridLines="false" gridLinesSet="true" horizontalCentered="true" verticalCentered="false"/>
  <pageMargins left="0.25" right="0.25" top="0.984027777777778" bottom="0.5" header="0.5" footer="0.25"/>
  <pageSetup paperSize="5" scale="100" fitToWidth="1" fitToHeight="2"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Beginning August 06 </oddHeader>
    <oddFooter>&amp;L&amp;"Arial,Bold"Questions Call Nancy ext 54751</oddFooter>
  </headerFooter>
  <rowBreaks count="1" manualBreakCount="1">
    <brk id="88" man="true" max="16383" min="0"/>
  </rowBreaks>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27" activeCellId="0" sqref="K27"/>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272</v>
      </c>
      <c r="B1" s="41"/>
      <c r="C1" s="41"/>
      <c r="D1" s="41"/>
      <c r="E1" s="41"/>
      <c r="F1" s="41"/>
      <c r="G1" s="41"/>
      <c r="H1" s="41"/>
      <c r="I1" s="41"/>
      <c r="J1" s="41"/>
      <c r="K1" s="41"/>
    </row>
    <row r="3" customFormat="false" ht="15" hidden="false" customHeight="false" outlineLevel="0" collapsed="false">
      <c r="K3" s="42"/>
    </row>
    <row r="4" customFormat="false" ht="13.5" hidden="false" customHeight="false" outlineLevel="0" collapsed="false">
      <c r="I4" s="43"/>
      <c r="J4" s="43"/>
      <c r="K4" s="43"/>
    </row>
    <row r="5" customFormat="false" ht="13.5" hidden="false" customHeight="false" outlineLevel="0" collapsed="false">
      <c r="A5" s="44" t="s">
        <v>224</v>
      </c>
      <c r="B5" s="45"/>
      <c r="C5" s="45"/>
      <c r="D5" s="45"/>
      <c r="E5" s="45"/>
      <c r="F5" s="45"/>
      <c r="G5" s="45"/>
      <c r="H5" s="45"/>
      <c r="I5" s="45"/>
      <c r="J5" s="45"/>
      <c r="K5" s="46" t="n">
        <f aca="false">SUM(K10:K17)</f>
        <v>23</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2" t="n">
        <f aca="false">1</f>
        <v>1</v>
      </c>
    </row>
    <row r="11" customFormat="false" ht="12.75" hidden="false" customHeight="false" outlineLevel="0" collapsed="false">
      <c r="A11" s="5" t="s">
        <v>228</v>
      </c>
      <c r="B11" s="6"/>
      <c r="C11" s="6" t="s">
        <v>20</v>
      </c>
      <c r="D11" s="6"/>
      <c r="E11" s="6"/>
      <c r="F11" s="6"/>
      <c r="G11" s="6"/>
      <c r="H11" s="6"/>
      <c r="I11" s="6"/>
      <c r="J11" s="6"/>
      <c r="K11" s="6"/>
    </row>
    <row r="12" customFormat="false" ht="12.75" hidden="false" customHeight="false" outlineLevel="0" collapsed="false">
      <c r="A12" s="5" t="s">
        <v>74</v>
      </c>
      <c r="B12" s="6"/>
      <c r="C12" s="6" t="s">
        <v>21</v>
      </c>
      <c r="D12" s="6"/>
      <c r="E12" s="6"/>
      <c r="F12" s="6"/>
      <c r="G12" s="6"/>
      <c r="H12" s="6"/>
      <c r="I12" s="6"/>
      <c r="J12" s="6"/>
      <c r="K12" s="6" t="n">
        <f aca="false">1+1+1+1+1+1+1+1+1+1+1+1</f>
        <v>12</v>
      </c>
    </row>
    <row r="13" customFormat="false" ht="12.75" hidden="false" customHeight="false" outlineLevel="0" collapsed="false">
      <c r="A13" s="5" t="s">
        <v>60</v>
      </c>
      <c r="B13" s="6"/>
      <c r="C13" s="6" t="s">
        <v>229</v>
      </c>
      <c r="D13" s="6"/>
      <c r="E13" s="6"/>
      <c r="F13" s="6"/>
      <c r="G13" s="6"/>
      <c r="H13" s="6"/>
      <c r="I13" s="6"/>
      <c r="J13" s="6"/>
      <c r="K13" s="6" t="n">
        <f aca="false">1+1+1+1+1</f>
        <v>5</v>
      </c>
    </row>
    <row r="14" customFormat="false" ht="12.75" hidden="false" customHeight="false" outlineLevel="0" collapsed="false">
      <c r="A14" s="5" t="s">
        <v>169</v>
      </c>
      <c r="B14" s="6"/>
      <c r="C14" s="6" t="s">
        <v>23</v>
      </c>
      <c r="D14" s="6"/>
      <c r="E14" s="6"/>
      <c r="F14" s="6"/>
      <c r="G14" s="6"/>
      <c r="H14" s="6"/>
      <c r="I14" s="6"/>
      <c r="J14" s="6"/>
      <c r="K14" s="6" t="n">
        <f aca="false">1+1+1</f>
        <v>3</v>
      </c>
    </row>
    <row r="15" customFormat="false" ht="12.75" hidden="false" customHeight="false" outlineLevel="0" collapsed="false">
      <c r="A15" s="5" t="s">
        <v>89</v>
      </c>
      <c r="B15" s="6"/>
      <c r="C15" s="6" t="s">
        <v>24</v>
      </c>
      <c r="D15" s="6"/>
      <c r="E15" s="6"/>
      <c r="F15" s="6"/>
      <c r="G15" s="6"/>
      <c r="H15" s="6"/>
      <c r="I15" s="6"/>
      <c r="J15" s="6"/>
      <c r="K15" s="6" t="n">
        <f aca="false">1+1</f>
        <v>2</v>
      </c>
    </row>
    <row r="16" customFormat="false" ht="12.75" hidden="false" customHeight="false" outlineLevel="0" collapsed="false">
      <c r="A16" s="5" t="s">
        <v>230</v>
      </c>
      <c r="B16" s="6"/>
      <c r="C16" s="6" t="s">
        <v>25</v>
      </c>
      <c r="D16" s="6"/>
      <c r="E16" s="6"/>
      <c r="F16" s="6"/>
      <c r="G16" s="6"/>
      <c r="H16" s="6"/>
      <c r="I16" s="6"/>
      <c r="J16" s="6"/>
      <c r="K16" s="6"/>
    </row>
    <row r="17" customFormat="false" ht="12.75" hidden="false" customHeight="false" outlineLevel="0" collapsed="false">
      <c r="A17" s="5" t="s">
        <v>69</v>
      </c>
      <c r="B17" s="6"/>
      <c r="C17" s="6" t="s">
        <v>26</v>
      </c>
      <c r="D17" s="6"/>
      <c r="E17" s="6"/>
      <c r="F17" s="6"/>
      <c r="G17" s="6"/>
      <c r="H17" s="6"/>
      <c r="I17" s="6"/>
      <c r="J17" s="6"/>
      <c r="K17" s="6"/>
    </row>
    <row r="18" customFormat="false" ht="12.75" hidden="false" customHeight="false" outlineLevel="0" collapsed="false">
      <c r="A18" s="5" t="s">
        <v>77</v>
      </c>
      <c r="B18" s="6"/>
      <c r="C18" s="6" t="s">
        <v>27</v>
      </c>
      <c r="D18" s="6"/>
      <c r="E18" s="6"/>
      <c r="F18" s="6"/>
      <c r="G18" s="6"/>
      <c r="H18" s="6"/>
      <c r="I18" s="6"/>
      <c r="J18" s="6"/>
      <c r="K18" s="50"/>
    </row>
    <row r="22" customFormat="false" ht="13.5" hidden="false" customHeight="false" outlineLevel="0" collapsed="false">
      <c r="A22" s="47" t="s">
        <v>231</v>
      </c>
      <c r="B22" s="48"/>
      <c r="C22" s="48"/>
      <c r="D22" s="48"/>
      <c r="E22" s="48"/>
      <c r="F22" s="48"/>
      <c r="G22" s="47"/>
      <c r="H22" s="48"/>
      <c r="I22" s="47" t="s">
        <v>232</v>
      </c>
      <c r="J22" s="48"/>
      <c r="K22" s="47" t="s">
        <v>233</v>
      </c>
    </row>
    <row r="23" customFormat="false" ht="12.75" hidden="false" customHeight="false" outlineLevel="0" collapsed="false">
      <c r="G23" s="1"/>
      <c r="I23" s="51"/>
      <c r="J23" s="2"/>
      <c r="K23" s="51"/>
    </row>
    <row r="24" customFormat="false" ht="25.5" hidden="false" customHeight="false" outlineLevel="0" collapsed="false">
      <c r="A24" s="31" t="s">
        <v>217</v>
      </c>
      <c r="B24" s="25"/>
      <c r="C24" s="25"/>
      <c r="D24" s="30"/>
      <c r="E24" s="29"/>
      <c r="F24" s="30"/>
      <c r="G24" s="30"/>
      <c r="H24" s="29"/>
      <c r="I24" s="29" t="n">
        <f aca="false">1</f>
        <v>1</v>
      </c>
      <c r="J24" s="29"/>
      <c r="K24" s="29" t="s">
        <v>294</v>
      </c>
    </row>
    <row r="25" customFormat="false" ht="25.5" hidden="false" customHeight="false" outlineLevel="0" collapsed="false">
      <c r="A25" s="31" t="s">
        <v>67</v>
      </c>
      <c r="B25" s="25"/>
      <c r="C25" s="25"/>
      <c r="D25" s="30"/>
      <c r="E25" s="29"/>
      <c r="F25" s="30"/>
      <c r="G25" s="30"/>
      <c r="H25" s="29"/>
      <c r="I25" s="29" t="n">
        <f aca="false">1+1+1+1+1+1+1+1</f>
        <v>8</v>
      </c>
      <c r="J25" s="29"/>
      <c r="K25" s="52" t="s">
        <v>295</v>
      </c>
    </row>
    <row r="26" customFormat="false" ht="38.25" hidden="false" customHeight="false" outlineLevel="0" collapsed="false">
      <c r="A26" s="31" t="s">
        <v>57</v>
      </c>
      <c r="B26" s="25"/>
      <c r="C26" s="25"/>
      <c r="D26" s="30"/>
      <c r="E26" s="29"/>
      <c r="F26" s="30"/>
      <c r="G26" s="30"/>
      <c r="H26" s="29"/>
      <c r="I26" s="29" t="n">
        <f aca="false">1+1+1+1+1+1+1</f>
        <v>7</v>
      </c>
      <c r="J26" s="29"/>
      <c r="K26" s="30" t="s">
        <v>296</v>
      </c>
    </row>
    <row r="27" customFormat="false" ht="12.75" hidden="false" customHeight="false" outlineLevel="0" collapsed="false">
      <c r="A27" s="31" t="s">
        <v>218</v>
      </c>
      <c r="B27" s="25"/>
      <c r="C27" s="25"/>
      <c r="D27" s="30"/>
      <c r="E27" s="29"/>
      <c r="F27" s="30"/>
      <c r="G27" s="30"/>
      <c r="H27" s="29"/>
      <c r="I27" s="29" t="n">
        <f aca="false">1+1</f>
        <v>2</v>
      </c>
      <c r="J27" s="29"/>
      <c r="K27" s="29" t="s">
        <v>236</v>
      </c>
    </row>
    <row r="28" customFormat="false" ht="12.75" hidden="false" customHeight="false" outlineLevel="0" collapsed="false">
      <c r="A28" s="31" t="s">
        <v>219</v>
      </c>
      <c r="B28" s="25"/>
      <c r="C28" s="25"/>
      <c r="D28" s="30"/>
      <c r="E28" s="29"/>
      <c r="F28" s="30"/>
      <c r="G28" s="30"/>
      <c r="H28" s="29"/>
      <c r="I28" s="29" t="n">
        <f aca="false">1+1+1</f>
        <v>3</v>
      </c>
      <c r="J28" s="29"/>
      <c r="K28" s="29" t="s">
        <v>236</v>
      </c>
    </row>
    <row r="29" customFormat="false" ht="12.75" hidden="false" customHeight="false" outlineLevel="0" collapsed="false">
      <c r="A29" s="31" t="s">
        <v>220</v>
      </c>
      <c r="B29" s="25"/>
      <c r="C29" s="25"/>
      <c r="D29" s="30"/>
      <c r="E29" s="29"/>
      <c r="F29" s="30"/>
      <c r="G29" s="30"/>
      <c r="H29" s="29"/>
      <c r="I29" s="29"/>
      <c r="J29" s="29"/>
      <c r="K29" s="30"/>
    </row>
    <row r="30" customFormat="false" ht="12.75" hidden="false" customHeight="false" outlineLevel="0" collapsed="false">
      <c r="A30" s="31" t="s">
        <v>108</v>
      </c>
      <c r="B30" s="25"/>
      <c r="C30" s="25"/>
      <c r="D30" s="30"/>
      <c r="E30" s="29"/>
      <c r="F30" s="30"/>
      <c r="G30" s="30"/>
      <c r="H30" s="29"/>
      <c r="I30" s="29"/>
      <c r="J30" s="29"/>
      <c r="K30" s="29"/>
    </row>
    <row r="31" customFormat="false" ht="12.75" hidden="false" customHeight="false" outlineLevel="0" collapsed="false">
      <c r="A31" s="31" t="s">
        <v>190</v>
      </c>
      <c r="B31" s="25"/>
      <c r="C31" s="25"/>
      <c r="D31" s="30"/>
      <c r="E31" s="29"/>
      <c r="F31" s="30"/>
      <c r="G31" s="30"/>
      <c r="H31" s="29"/>
      <c r="I31" s="29"/>
      <c r="J31" s="29"/>
      <c r="K31" s="29"/>
    </row>
    <row r="32" customFormat="false" ht="13.5" hidden="false" customHeight="false" outlineLevel="0" collapsed="false">
      <c r="A32" s="53" t="s">
        <v>238</v>
      </c>
      <c r="I32" s="3" t="n">
        <f aca="false">2</f>
        <v>2</v>
      </c>
      <c r="K32" s="54" t="s">
        <v>297</v>
      </c>
    </row>
    <row r="33" customFormat="false" ht="13.5" hidden="false" customHeight="false" outlineLevel="0" collapsed="false">
      <c r="A33" s="55" t="s">
        <v>224</v>
      </c>
      <c r="B33" s="56"/>
      <c r="C33" s="56"/>
      <c r="D33" s="56"/>
      <c r="E33" s="56"/>
      <c r="F33" s="56"/>
      <c r="G33" s="56"/>
      <c r="H33" s="56"/>
      <c r="I33" s="57" t="n">
        <f aca="false">SUM(I24:I32)</f>
        <v>23</v>
      </c>
      <c r="J33" s="56"/>
      <c r="K33" s="56"/>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69"/>
  <sheetViews>
    <sheetView showFormulas="false" showGridLines="true" showRowColHeaders="true" showZeros="true" rightToLeft="false" tabSelected="false" showOutlineSymbols="true" defaultGridColor="true" view="normal" topLeftCell="A40" colorId="64" zoomScale="80" zoomScaleNormal="80" zoomScalePageLayoutView="100" workbookViewId="0">
      <selection pane="topLeft" activeCell="H76" activeCellId="0" sqref="H76"/>
    </sheetView>
  </sheetViews>
  <sheetFormatPr defaultColWidth="9.0546875" defaultRowHeight="12.75" customHeight="true" zeroHeight="false" outlineLevelRow="0" outlineLevelCol="0"/>
  <cols>
    <col collapsed="false" customWidth="true" hidden="false" outlineLevel="0" max="1" min="1" style="0" width="9.85"/>
    <col collapsed="false" customWidth="true" hidden="false" outlineLevel="0" max="2" min="2" style="0" width="30.7"/>
    <col collapsed="false" customWidth="true" hidden="false" outlineLevel="0" max="3" min="3" style="0" width="8.85"/>
    <col collapsed="false" customWidth="true" hidden="false" outlineLevel="0" max="4" min="4" style="0" width="20.13"/>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4" min="14" style="0" width="10.85"/>
    <col collapsed="false" customWidth="true" hidden="false" outlineLevel="0" max="16" min="16" style="0" width="12.28"/>
    <col collapsed="false" customWidth="true" hidden="false" outlineLevel="0" max="17" min="17" style="0" width="10.71"/>
    <col collapsed="false" customWidth="true" hidden="false" outlineLevel="0" max="18" min="18" style="0" width="13.28"/>
    <col collapsed="false" customWidth="true" hidden="false" outlineLevel="0" max="19" min="19" style="0" width="9.7"/>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c r="S1" s="1" t="s">
        <v>13</v>
      </c>
    </row>
    <row r="2" customFormat="false" ht="12.75" hidden="false" customHeight="false" outlineLevel="0" collapsed="false">
      <c r="A2" s="2" t="s">
        <v>19</v>
      </c>
      <c r="B2" s="3"/>
      <c r="H2" s="0" t="n">
        <f aca="false">1+1</f>
        <v>2</v>
      </c>
      <c r="J2" s="0" t="n">
        <f aca="false">1</f>
        <v>1</v>
      </c>
      <c r="K2" s="3"/>
      <c r="L2" s="4"/>
      <c r="M2" s="3"/>
      <c r="N2" s="3"/>
      <c r="P2" s="0" t="n">
        <f aca="false">'summary 0611'!K10</f>
        <v>1</v>
      </c>
    </row>
    <row r="3" customFormat="false" ht="12.75" hidden="false" customHeight="false" outlineLevel="0" collapsed="false">
      <c r="A3" s="2" t="s">
        <v>20</v>
      </c>
      <c r="B3" s="4"/>
      <c r="K3" s="4"/>
      <c r="L3" s="4"/>
      <c r="M3" s="4"/>
      <c r="N3" s="5" t="n">
        <v>1</v>
      </c>
      <c r="P3" s="0" t="n">
        <f aca="false">'summary 0611'!K11</f>
        <v>1</v>
      </c>
      <c r="R3" s="0" t="n">
        <f aca="false">'summary 0625'!K11</f>
        <v>2</v>
      </c>
    </row>
    <row r="4" customFormat="false" ht="12.75" hidden="false" customHeight="false" outlineLevel="0" collapsed="false">
      <c r="A4" s="2" t="s">
        <v>21</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c r="S4" s="0" t="n">
        <f aca="false">'summary 0702'!K12</f>
        <v>5</v>
      </c>
    </row>
    <row r="5" customFormat="false" ht="12.75" hidden="false" customHeight="false" outlineLevel="0" collapsed="false">
      <c r="A5" s="2" t="s">
        <v>22</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c r="S5" s="0" t="n">
        <f aca="false">'summary 0702'!K13</f>
        <v>1</v>
      </c>
    </row>
    <row r="6" customFormat="false" ht="12.75" hidden="false" customHeight="false" outlineLevel="0" collapsed="false">
      <c r="A6" s="2" t="s">
        <v>23</v>
      </c>
      <c r="B6" s="4"/>
      <c r="G6" s="0" t="n">
        <f aca="false">1+1</f>
        <v>2</v>
      </c>
      <c r="H6" s="0" t="n">
        <f aca="false">1+1+1+1</f>
        <v>4</v>
      </c>
      <c r="I6" s="0" t="n">
        <f aca="false">1</f>
        <v>1</v>
      </c>
      <c r="J6" s="0" t="n">
        <f aca="false">1+1+1</f>
        <v>3</v>
      </c>
      <c r="K6" s="4"/>
      <c r="L6" s="4"/>
      <c r="M6" s="4" t="n">
        <v>1</v>
      </c>
      <c r="N6" s="5"/>
      <c r="O6" s="0" t="n">
        <f aca="false">'summary 0604'!K14</f>
        <v>1</v>
      </c>
      <c r="P6" s="0" t="n">
        <f aca="false">'summary 0611'!K14</f>
        <v>3</v>
      </c>
    </row>
    <row r="7" customFormat="false" ht="12.75" hidden="false" customHeight="false" outlineLevel="0" collapsed="false">
      <c r="A7" s="2" t="s">
        <v>24</v>
      </c>
      <c r="B7" s="4"/>
      <c r="G7" s="0" t="n">
        <f aca="false">1+1+1</f>
        <v>3</v>
      </c>
      <c r="K7" s="4"/>
      <c r="L7" s="4"/>
      <c r="M7" s="4" t="n">
        <v>1</v>
      </c>
      <c r="N7" s="5" t="n">
        <f aca="false">1</f>
        <v>1</v>
      </c>
      <c r="O7" s="0" t="n">
        <f aca="false">'summary 0604'!K15</f>
        <v>3</v>
      </c>
      <c r="Q7" s="0" t="n">
        <f aca="false">'summary 0618'!K15</f>
        <v>1</v>
      </c>
      <c r="R7" s="0" t="n">
        <f aca="false">'summary 0625'!K15</f>
        <v>5</v>
      </c>
      <c r="S7" s="0" t="n">
        <f aca="false">'summary 0702'!K15</f>
        <v>1</v>
      </c>
    </row>
    <row r="8" customFormat="false" ht="12.75" hidden="false" customHeight="false" outlineLevel="0" collapsed="false">
      <c r="A8" s="2" t="s">
        <v>25</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row>
    <row r="9" customFormat="false" ht="12.75" hidden="false" customHeight="false" outlineLevel="0" collapsed="false">
      <c r="A9" s="2" t="s">
        <v>26</v>
      </c>
      <c r="B9" s="4"/>
      <c r="K9" s="4" t="n">
        <v>1</v>
      </c>
      <c r="L9" s="4"/>
      <c r="M9" s="4" t="n">
        <v>1</v>
      </c>
      <c r="N9" s="5"/>
      <c r="O9" s="0" t="n">
        <f aca="false">'summary 0604'!K17+'summary 0604'!K18</f>
        <v>2</v>
      </c>
      <c r="Q9" s="0" t="n">
        <f aca="false">'summary 0618'!K17</f>
        <v>4</v>
      </c>
      <c r="R9" s="0" t="n">
        <f aca="false">'summary 0625'!K17</f>
        <v>7</v>
      </c>
    </row>
    <row r="10" customFormat="false" ht="12.75" hidden="false" customHeight="false" outlineLevel="0" collapsed="false">
      <c r="A10" s="6" t="s">
        <v>27</v>
      </c>
      <c r="B10" s="4"/>
      <c r="K10" s="4"/>
      <c r="L10" s="4"/>
      <c r="M10" s="4"/>
      <c r="N10" s="4"/>
      <c r="S10" s="0" t="n">
        <f aca="false">'summary 0702'!K18</f>
        <v>1</v>
      </c>
    </row>
    <row r="11" customFormat="false" ht="12.75" hidden="false" customHeight="false" outlineLevel="0" collapsed="false">
      <c r="A11" s="7" t="s">
        <v>28</v>
      </c>
      <c r="B11" s="4"/>
      <c r="G11" s="0" t="n">
        <v>44</v>
      </c>
      <c r="H11" s="0" t="n">
        <v>16</v>
      </c>
      <c r="I11" s="0" t="n">
        <v>19</v>
      </c>
      <c r="J11" s="0" t="n">
        <f aca="false">SUM(J2:J8)</f>
        <v>26</v>
      </c>
      <c r="K11" s="4" t="n">
        <f aca="false">SUM(K2:K9)</f>
        <v>22</v>
      </c>
      <c r="L11" s="4" t="n">
        <f aca="false">SUM(L2:L9)</f>
        <v>13</v>
      </c>
      <c r="M11" s="4" t="n">
        <f aca="false">SUM(M2:M9)</f>
        <v>11</v>
      </c>
      <c r="N11" s="4" t="n">
        <f aca="false">SUM(N2:N9)</f>
        <v>17</v>
      </c>
      <c r="O11" s="4" t="n">
        <f aca="false">SUM(O2:O9)</f>
        <v>16</v>
      </c>
      <c r="P11" s="4" t="n">
        <f aca="false">SUM(P2:P9)</f>
        <v>16</v>
      </c>
      <c r="Q11" s="4" t="n">
        <f aca="false">SUM(Q2:Q9)</f>
        <v>16</v>
      </c>
      <c r="R11" s="4" t="n">
        <f aca="false">SUM(R2:R9)</f>
        <v>26</v>
      </c>
      <c r="S11" s="4" t="n">
        <f aca="false">SUM(S2:S10)</f>
        <v>8</v>
      </c>
    </row>
    <row r="12" customFormat="false" ht="12.75" hidden="false" customHeight="false" outlineLevel="0" collapsed="false">
      <c r="A12" s="1" t="s">
        <v>0</v>
      </c>
      <c r="B12" s="1"/>
      <c r="C12" s="1"/>
      <c r="D12" s="1"/>
      <c r="E12" s="1"/>
      <c r="F12" s="1"/>
      <c r="G12" s="8" t="n">
        <v>36986</v>
      </c>
      <c r="H12" s="8" t="n">
        <v>36993</v>
      </c>
      <c r="I12" s="8" t="n">
        <v>37000</v>
      </c>
      <c r="J12" s="8" t="n">
        <v>37007</v>
      </c>
      <c r="K12" s="8" t="n">
        <v>37013</v>
      </c>
      <c r="L12" s="8" t="n">
        <v>37021</v>
      </c>
      <c r="M12" s="8" t="n">
        <v>37029</v>
      </c>
      <c r="N12" s="8" t="n">
        <v>37039</v>
      </c>
      <c r="O12" s="8" t="n">
        <v>37046</v>
      </c>
      <c r="P12" s="8" t="n">
        <v>37053</v>
      </c>
      <c r="Q12" s="8" t="n">
        <v>37060</v>
      </c>
      <c r="R12" s="8" t="n">
        <v>37067</v>
      </c>
      <c r="S12" s="8" t="n">
        <v>37074</v>
      </c>
    </row>
    <row r="89" customFormat="false" ht="15.75" hidden="false" customHeight="false" outlineLevel="0" collapsed="false">
      <c r="A89" s="9" t="s">
        <v>29</v>
      </c>
      <c r="B89" s="10"/>
      <c r="C89" s="10"/>
      <c r="D89" s="10"/>
      <c r="E89" s="10"/>
      <c r="F89" s="11"/>
      <c r="G89" s="10"/>
      <c r="H89" s="10"/>
      <c r="I89" s="11"/>
      <c r="J89" s="11"/>
      <c r="K89" s="11"/>
      <c r="L89" s="10"/>
    </row>
    <row r="90" customFormat="false" ht="12.75" hidden="false" customHeight="false" outlineLevel="0" collapsed="false">
      <c r="A90" s="10"/>
      <c r="B90" s="10"/>
      <c r="C90" s="10"/>
      <c r="D90" s="10"/>
      <c r="E90" s="10"/>
      <c r="F90" s="11"/>
      <c r="G90" s="10"/>
      <c r="H90" s="10"/>
      <c r="I90" s="11"/>
      <c r="J90" s="11"/>
      <c r="K90" s="11"/>
      <c r="L90" s="10"/>
    </row>
    <row r="91" customFormat="false" ht="12.75" hidden="false" customHeight="false" outlineLevel="0" collapsed="false">
      <c r="A91" s="12" t="s">
        <v>30</v>
      </c>
      <c r="B91" s="10"/>
      <c r="C91" s="10"/>
      <c r="D91" s="10"/>
      <c r="E91" s="10"/>
      <c r="F91" s="11"/>
      <c r="G91" s="10"/>
      <c r="H91" s="10"/>
      <c r="I91" s="11"/>
      <c r="J91" s="11"/>
      <c r="K91" s="11"/>
      <c r="L91" s="10"/>
    </row>
    <row r="92" customFormat="false" ht="12.75" hidden="false" customHeight="false" outlineLevel="0" collapsed="false">
      <c r="A92" s="10" t="s">
        <v>31</v>
      </c>
      <c r="B92" s="10"/>
      <c r="C92" s="10"/>
      <c r="D92" s="10"/>
      <c r="E92" s="10"/>
      <c r="F92" s="11"/>
      <c r="G92" s="10"/>
      <c r="H92" s="10"/>
      <c r="I92" s="11"/>
      <c r="J92" s="11"/>
      <c r="K92" s="11"/>
      <c r="L92" s="10"/>
    </row>
    <row r="93" customFormat="false" ht="12.75" hidden="false" customHeight="false" outlineLevel="0" collapsed="false">
      <c r="A93" s="10" t="s">
        <v>32</v>
      </c>
      <c r="B93" s="10"/>
      <c r="C93" s="10"/>
      <c r="D93" s="10"/>
      <c r="E93" s="10"/>
      <c r="F93" s="11"/>
      <c r="G93" s="10"/>
      <c r="H93" s="10"/>
      <c r="I93" s="11"/>
      <c r="J93" s="11"/>
      <c r="K93" s="11"/>
      <c r="L93" s="10"/>
    </row>
    <row r="94" customFormat="false" ht="12.75" hidden="false" customHeight="false" outlineLevel="0" collapsed="false">
      <c r="A94" s="10" t="s">
        <v>33</v>
      </c>
      <c r="B94" s="10"/>
      <c r="C94" s="10"/>
      <c r="D94" s="10"/>
      <c r="E94" s="10"/>
      <c r="F94" s="11"/>
      <c r="G94" s="10"/>
      <c r="H94" s="10"/>
      <c r="I94" s="11"/>
      <c r="J94" s="11"/>
      <c r="K94" s="11"/>
      <c r="L94" s="10"/>
    </row>
    <row r="95" customFormat="false" ht="12.75" hidden="false" customHeight="false" outlineLevel="0" collapsed="false">
      <c r="A95" s="10" t="s">
        <v>34</v>
      </c>
      <c r="B95" s="10"/>
      <c r="C95" s="10"/>
      <c r="D95" s="10"/>
      <c r="E95" s="10"/>
      <c r="F95" s="11"/>
      <c r="G95" s="10"/>
      <c r="H95" s="10"/>
      <c r="I95" s="11"/>
      <c r="J95" s="11"/>
      <c r="K95" s="11"/>
      <c r="L95" s="10"/>
    </row>
    <row r="96" customFormat="false" ht="12.75" hidden="false" customHeight="false" outlineLevel="0" collapsed="false">
      <c r="A96" s="10" t="s">
        <v>35</v>
      </c>
      <c r="B96" s="10"/>
      <c r="C96" s="10"/>
      <c r="D96" s="10"/>
      <c r="E96" s="10"/>
      <c r="F96" s="11"/>
      <c r="G96" s="10"/>
      <c r="H96" s="10"/>
      <c r="I96" s="11"/>
      <c r="J96" s="11"/>
      <c r="K96" s="11"/>
      <c r="L96" s="10"/>
    </row>
    <row r="97" customFormat="false" ht="12.75" hidden="false" customHeight="false" outlineLevel="0" collapsed="false">
      <c r="A97" s="10" t="s">
        <v>36</v>
      </c>
      <c r="B97" s="10"/>
      <c r="C97" s="10"/>
      <c r="D97" s="10"/>
      <c r="E97" s="10"/>
      <c r="F97" s="11"/>
      <c r="G97" s="10"/>
      <c r="H97" s="10"/>
      <c r="I97" s="11"/>
      <c r="J97" s="11"/>
      <c r="K97" s="11"/>
      <c r="L97" s="10"/>
    </row>
    <row r="98" customFormat="false" ht="12.75" hidden="false" customHeight="false" outlineLevel="0" collapsed="false">
      <c r="A98" s="10" t="s">
        <v>37</v>
      </c>
      <c r="B98" s="10"/>
      <c r="C98" s="10"/>
      <c r="D98" s="10"/>
      <c r="E98" s="10"/>
      <c r="F98" s="11"/>
      <c r="G98" s="10"/>
      <c r="H98" s="10"/>
      <c r="I98" s="11"/>
      <c r="J98" s="11"/>
      <c r="K98" s="11"/>
      <c r="L98" s="10"/>
    </row>
    <row r="99" customFormat="false" ht="12.75" hidden="false" customHeight="false" outlineLevel="0" collapsed="false">
      <c r="A99" s="10" t="s">
        <v>38</v>
      </c>
      <c r="B99" s="10"/>
      <c r="C99" s="10"/>
      <c r="D99" s="10"/>
      <c r="E99" s="10"/>
      <c r="F99" s="11"/>
      <c r="G99" s="10"/>
      <c r="H99" s="10"/>
      <c r="I99" s="11"/>
      <c r="J99" s="11"/>
      <c r="K99" s="11"/>
      <c r="L99" s="10"/>
    </row>
    <row r="100" customFormat="false" ht="12.75" hidden="false" customHeight="false" outlineLevel="0" collapsed="false">
      <c r="A100" s="10" t="s">
        <v>39</v>
      </c>
      <c r="B100" s="10"/>
      <c r="C100" s="10"/>
      <c r="D100" s="10"/>
      <c r="E100" s="10"/>
      <c r="F100" s="11"/>
      <c r="G100" s="10"/>
      <c r="H100" s="10"/>
      <c r="I100" s="11"/>
      <c r="J100" s="11"/>
      <c r="K100" s="11"/>
      <c r="L100" s="10"/>
    </row>
    <row r="101" customFormat="false" ht="12.75" hidden="false" customHeight="false" outlineLevel="0" collapsed="false">
      <c r="A101" s="10"/>
      <c r="B101" s="10"/>
      <c r="C101" s="10"/>
      <c r="D101" s="10"/>
      <c r="E101" s="10"/>
      <c r="F101" s="11"/>
      <c r="G101" s="10"/>
      <c r="H101" s="10"/>
      <c r="I101" s="11"/>
      <c r="J101" s="11"/>
      <c r="K101" s="11"/>
      <c r="L101" s="10"/>
    </row>
    <row r="102" customFormat="false" ht="12.75" hidden="false" customHeight="false" outlineLevel="0" collapsed="false">
      <c r="A102" s="13"/>
      <c r="B102" s="13"/>
      <c r="C102" s="13"/>
      <c r="D102" s="13"/>
      <c r="E102" s="13" t="s">
        <v>40</v>
      </c>
      <c r="F102" s="13"/>
      <c r="G102" s="13"/>
      <c r="H102" s="13"/>
      <c r="I102" s="13" t="s">
        <v>41</v>
      </c>
      <c r="J102" s="13" t="s">
        <v>42</v>
      </c>
      <c r="K102" s="13" t="s">
        <v>43</v>
      </c>
      <c r="L102" s="13" t="s">
        <v>44</v>
      </c>
    </row>
    <row r="103" customFormat="false" ht="12.75" hidden="false" customHeight="false" outlineLevel="0" collapsed="false">
      <c r="A103" s="13" t="s">
        <v>45</v>
      </c>
      <c r="B103" s="13" t="s">
        <v>46</v>
      </c>
      <c r="C103" s="13" t="s">
        <v>47</v>
      </c>
      <c r="D103" s="13" t="s">
        <v>48</v>
      </c>
      <c r="E103" s="13" t="s">
        <v>49</v>
      </c>
      <c r="F103" s="13" t="s">
        <v>30</v>
      </c>
      <c r="G103" s="13" t="s">
        <v>50</v>
      </c>
      <c r="H103" s="13" t="s">
        <v>51</v>
      </c>
      <c r="I103" s="13" t="s">
        <v>52</v>
      </c>
      <c r="J103" s="13" t="s">
        <v>53</v>
      </c>
      <c r="K103" s="13" t="s">
        <v>54</v>
      </c>
      <c r="L103" s="13" t="s">
        <v>55</v>
      </c>
    </row>
    <row r="104" customFormat="false" ht="12.75" hidden="false" customHeight="false" outlineLevel="0" collapsed="false">
      <c r="A104" s="13"/>
      <c r="B104" s="13"/>
      <c r="C104" s="13"/>
      <c r="D104" s="13"/>
      <c r="E104" s="13"/>
      <c r="F104" s="13"/>
      <c r="G104" s="13"/>
      <c r="H104" s="13"/>
      <c r="I104" s="13"/>
      <c r="J104" s="13"/>
      <c r="K104" s="13"/>
      <c r="L104" s="13"/>
    </row>
    <row r="105" customFormat="false" ht="12.75" hidden="false" customHeight="false" outlineLevel="0" collapsed="false">
      <c r="A105" s="60"/>
      <c r="B105" s="60"/>
      <c r="C105" s="60"/>
      <c r="D105" s="60"/>
      <c r="E105" s="60"/>
      <c r="F105" s="60"/>
      <c r="G105" s="60"/>
      <c r="H105" s="60"/>
      <c r="I105" s="60"/>
      <c r="J105" s="60"/>
      <c r="K105" s="60"/>
      <c r="L105" s="60"/>
      <c r="M105" s="20"/>
      <c r="N105" s="20"/>
      <c r="O105" s="20"/>
      <c r="P105" s="20"/>
      <c r="Q105" s="20"/>
      <c r="R105" s="20"/>
      <c r="S105" s="20"/>
      <c r="T105" s="20"/>
      <c r="U105" s="20"/>
      <c r="V105" s="20"/>
      <c r="W105" s="20"/>
      <c r="X105" s="20"/>
      <c r="Y105" s="20"/>
    </row>
    <row r="106" customFormat="false" ht="38.25" hidden="false" customHeight="false" outlineLevel="0" collapsed="false">
      <c r="A106" s="18" t="n">
        <v>37077</v>
      </c>
      <c r="B106" s="17" t="s">
        <v>298</v>
      </c>
      <c r="C106" s="19" t="s">
        <v>67</v>
      </c>
      <c r="D106" s="19" t="s">
        <v>299</v>
      </c>
      <c r="E106" s="29" t="s">
        <v>120</v>
      </c>
      <c r="F106" s="19" t="s">
        <v>74</v>
      </c>
      <c r="G106" s="17" t="s">
        <v>300</v>
      </c>
      <c r="H106" s="17" t="s">
        <v>301</v>
      </c>
      <c r="I106" s="19" t="s">
        <v>64</v>
      </c>
      <c r="J106" s="19" t="s">
        <v>63</v>
      </c>
      <c r="K106" s="19" t="s">
        <v>64</v>
      </c>
      <c r="L106" s="19" t="s">
        <v>65</v>
      </c>
      <c r="M106" s="20"/>
      <c r="N106" s="20"/>
      <c r="O106" s="20"/>
      <c r="P106" s="20"/>
      <c r="Q106" s="20"/>
      <c r="R106" s="20"/>
      <c r="S106" s="20"/>
      <c r="T106" s="20"/>
      <c r="U106" s="20"/>
      <c r="V106" s="20"/>
      <c r="W106" s="20"/>
      <c r="X106" s="20"/>
      <c r="Y106" s="20"/>
    </row>
    <row r="107" customFormat="false" ht="25.5" hidden="false" customHeight="false" outlineLevel="0" collapsed="false">
      <c r="A107" s="18" t="n">
        <v>37074</v>
      </c>
      <c r="B107" s="19" t="s">
        <v>302</v>
      </c>
      <c r="C107" s="19" t="s">
        <v>217</v>
      </c>
      <c r="D107" s="19" t="s">
        <v>303</v>
      </c>
      <c r="E107" s="19" t="s">
        <v>304</v>
      </c>
      <c r="F107" s="19" t="s">
        <v>74</v>
      </c>
      <c r="G107" s="17" t="s">
        <v>305</v>
      </c>
      <c r="H107" s="19" t="s">
        <v>91</v>
      </c>
      <c r="I107" s="19" t="s">
        <v>63</v>
      </c>
      <c r="J107" s="19" t="s">
        <v>63</v>
      </c>
      <c r="K107" s="19" t="s">
        <v>63</v>
      </c>
      <c r="L107" s="19" t="s">
        <v>65</v>
      </c>
      <c r="M107" s="20"/>
      <c r="N107" s="20"/>
      <c r="O107" s="20"/>
      <c r="P107" s="20"/>
      <c r="Q107" s="20"/>
      <c r="R107" s="20"/>
      <c r="S107" s="20"/>
      <c r="T107" s="20"/>
      <c r="U107" s="20"/>
      <c r="V107" s="20"/>
      <c r="W107" s="20"/>
      <c r="X107" s="20"/>
      <c r="Y107" s="20"/>
    </row>
    <row r="108" customFormat="false" ht="51" hidden="false" customHeight="false" outlineLevel="0" collapsed="false">
      <c r="A108" s="18" t="n">
        <v>37074</v>
      </c>
      <c r="B108" s="19" t="s">
        <v>123</v>
      </c>
      <c r="C108" s="19" t="s">
        <v>57</v>
      </c>
      <c r="D108" s="19" t="s">
        <v>124</v>
      </c>
      <c r="E108" s="19" t="s">
        <v>59</v>
      </c>
      <c r="F108" s="19" t="s">
        <v>89</v>
      </c>
      <c r="G108" s="17" t="s">
        <v>125</v>
      </c>
      <c r="H108" s="17" t="s">
        <v>126</v>
      </c>
      <c r="I108" s="19" t="s">
        <v>64</v>
      </c>
      <c r="J108" s="19" t="s">
        <v>64</v>
      </c>
      <c r="K108" s="19" t="s">
        <v>64</v>
      </c>
      <c r="L108" s="19" t="s">
        <v>65</v>
      </c>
      <c r="M108" s="20"/>
      <c r="N108" s="20"/>
      <c r="O108" s="20"/>
      <c r="P108" s="20"/>
      <c r="Q108" s="20"/>
      <c r="R108" s="20"/>
      <c r="S108" s="20"/>
      <c r="T108" s="20"/>
      <c r="U108" s="20"/>
      <c r="V108" s="20"/>
      <c r="W108" s="20"/>
      <c r="X108" s="20"/>
      <c r="Y108" s="20"/>
    </row>
    <row r="109" customFormat="false" ht="12.75" hidden="false" customHeight="false" outlineLevel="0" collapsed="false">
      <c r="A109" s="18" t="n">
        <v>37074</v>
      </c>
      <c r="B109" s="19" t="s">
        <v>241</v>
      </c>
      <c r="C109" s="19" t="s">
        <v>242</v>
      </c>
      <c r="D109" s="19" t="s">
        <v>243</v>
      </c>
      <c r="E109" s="19" t="s">
        <v>244</v>
      </c>
      <c r="F109" s="19"/>
      <c r="G109" s="17" t="s">
        <v>62</v>
      </c>
      <c r="H109" s="17"/>
      <c r="I109" s="19"/>
      <c r="J109" s="19"/>
      <c r="K109" s="19"/>
      <c r="L109" s="19" t="s">
        <v>65</v>
      </c>
      <c r="M109" s="20"/>
      <c r="N109" s="20"/>
      <c r="O109" s="20"/>
      <c r="P109" s="20"/>
      <c r="Q109" s="20"/>
      <c r="R109" s="20"/>
      <c r="S109" s="20"/>
      <c r="T109" s="20"/>
      <c r="U109" s="20"/>
      <c r="V109" s="20"/>
      <c r="W109" s="20"/>
      <c r="X109" s="20"/>
      <c r="Y109" s="20"/>
    </row>
    <row r="110" customFormat="false" ht="25.5" hidden="false" customHeight="false" outlineLevel="0" collapsed="false">
      <c r="A110" s="18" t="n">
        <v>37071</v>
      </c>
      <c r="B110" s="19" t="s">
        <v>127</v>
      </c>
      <c r="C110" s="19" t="s">
        <v>57</v>
      </c>
      <c r="D110" s="19" t="s">
        <v>127</v>
      </c>
      <c r="E110" s="19" t="s">
        <v>59</v>
      </c>
      <c r="F110" s="19" t="s">
        <v>69</v>
      </c>
      <c r="G110" s="17" t="s">
        <v>128</v>
      </c>
      <c r="H110" s="17" t="s">
        <v>129</v>
      </c>
      <c r="I110" s="19" t="s">
        <v>64</v>
      </c>
      <c r="J110" s="19" t="s">
        <v>63</v>
      </c>
      <c r="K110" s="19" t="s">
        <v>64</v>
      </c>
      <c r="L110" s="19" t="s">
        <v>65</v>
      </c>
      <c r="M110" s="20"/>
      <c r="N110" s="20"/>
      <c r="O110" s="20"/>
      <c r="P110" s="20"/>
      <c r="Q110" s="20"/>
      <c r="R110" s="20"/>
      <c r="S110" s="20"/>
      <c r="T110" s="20"/>
      <c r="U110" s="20"/>
      <c r="V110" s="20"/>
      <c r="W110" s="20"/>
      <c r="X110" s="20"/>
      <c r="Y110" s="20"/>
    </row>
    <row r="111" customFormat="false" ht="38.25" hidden="false" customHeight="false" outlineLevel="0" collapsed="false">
      <c r="A111" s="18" t="n">
        <v>37069</v>
      </c>
      <c r="B111" s="19" t="s">
        <v>130</v>
      </c>
      <c r="C111" s="19"/>
      <c r="D111" s="19"/>
      <c r="E111" s="19"/>
      <c r="F111" s="19"/>
      <c r="G111" s="17" t="s">
        <v>131</v>
      </c>
      <c r="H111" s="17" t="s">
        <v>132</v>
      </c>
      <c r="I111" s="19" t="s">
        <v>64</v>
      </c>
      <c r="J111" s="19" t="s">
        <v>63</v>
      </c>
      <c r="K111" s="19" t="s">
        <v>64</v>
      </c>
      <c r="L111" s="19" t="s">
        <v>65</v>
      </c>
      <c r="M111" s="20"/>
      <c r="N111" s="20"/>
      <c r="O111" s="20"/>
      <c r="P111" s="20"/>
      <c r="Q111" s="20"/>
      <c r="R111" s="20"/>
      <c r="S111" s="20"/>
      <c r="T111" s="20"/>
      <c r="U111" s="20"/>
      <c r="V111" s="20"/>
      <c r="W111" s="20"/>
      <c r="X111" s="20"/>
      <c r="Y111" s="20"/>
    </row>
    <row r="112" customFormat="false" ht="76.5" hidden="false" customHeight="false" outlineLevel="0" collapsed="false">
      <c r="A112" s="14" t="n">
        <v>37069</v>
      </c>
      <c r="B112" s="15" t="s">
        <v>133</v>
      </c>
      <c r="C112" s="19" t="s">
        <v>57</v>
      </c>
      <c r="D112" s="19" t="s">
        <v>133</v>
      </c>
      <c r="E112" s="19" t="s">
        <v>59</v>
      </c>
      <c r="F112" s="19" t="s">
        <v>69</v>
      </c>
      <c r="G112" s="17" t="s">
        <v>134</v>
      </c>
      <c r="H112" s="17" t="s">
        <v>135</v>
      </c>
      <c r="I112" s="19" t="s">
        <v>64</v>
      </c>
      <c r="J112" s="19" t="s">
        <v>63</v>
      </c>
      <c r="K112" s="19" t="s">
        <v>64</v>
      </c>
      <c r="L112" s="19" t="s">
        <v>65</v>
      </c>
      <c r="M112" s="20"/>
      <c r="N112" s="20"/>
      <c r="O112" s="20"/>
      <c r="P112" s="20"/>
      <c r="Q112" s="20"/>
      <c r="R112" s="20"/>
      <c r="S112" s="20"/>
      <c r="T112" s="20"/>
      <c r="U112" s="20"/>
      <c r="V112" s="20"/>
      <c r="W112" s="20"/>
      <c r="X112" s="20"/>
      <c r="Y112" s="20"/>
    </row>
    <row r="113" customFormat="false" ht="51" hidden="false" customHeight="false" outlineLevel="0" collapsed="false">
      <c r="A113" s="18" t="n">
        <v>37069</v>
      </c>
      <c r="B113" s="17" t="s">
        <v>245</v>
      </c>
      <c r="C113" s="19" t="s">
        <v>81</v>
      </c>
      <c r="D113" s="19" t="s">
        <v>246</v>
      </c>
      <c r="E113" s="19" t="s">
        <v>247</v>
      </c>
      <c r="F113" s="19" t="s">
        <v>69</v>
      </c>
      <c r="G113" s="17" t="s">
        <v>248</v>
      </c>
      <c r="H113" s="17" t="s">
        <v>249</v>
      </c>
      <c r="I113" s="19" t="s">
        <v>64</v>
      </c>
      <c r="J113" s="19" t="s">
        <v>63</v>
      </c>
      <c r="K113" s="19" t="s">
        <v>64</v>
      </c>
      <c r="L113" s="19" t="s">
        <v>65</v>
      </c>
      <c r="M113" s="20"/>
      <c r="N113" s="20"/>
      <c r="O113" s="20"/>
      <c r="P113" s="20"/>
      <c r="Q113" s="20"/>
      <c r="R113" s="20"/>
      <c r="S113" s="20"/>
      <c r="T113" s="20"/>
      <c r="U113" s="20"/>
      <c r="V113" s="20"/>
      <c r="W113" s="20"/>
      <c r="X113" s="20"/>
      <c r="Y113" s="20"/>
    </row>
    <row r="114" customFormat="false" ht="38.25" hidden="false" customHeight="false" outlineLevel="0" collapsed="false">
      <c r="A114" s="18" t="n">
        <v>37069</v>
      </c>
      <c r="B114" s="19" t="s">
        <v>136</v>
      </c>
      <c r="C114" s="19" t="s">
        <v>108</v>
      </c>
      <c r="D114" s="19" t="s">
        <v>137</v>
      </c>
      <c r="E114" s="19" t="s">
        <v>110</v>
      </c>
      <c r="F114" s="19" t="s">
        <v>89</v>
      </c>
      <c r="G114" s="17" t="s">
        <v>138</v>
      </c>
      <c r="H114" s="17" t="s">
        <v>139</v>
      </c>
      <c r="I114" s="19" t="s">
        <v>63</v>
      </c>
      <c r="J114" s="19" t="s">
        <v>63</v>
      </c>
      <c r="K114" s="19" t="s">
        <v>63</v>
      </c>
      <c r="L114" s="19" t="s">
        <v>65</v>
      </c>
      <c r="M114" s="20"/>
      <c r="N114" s="20"/>
      <c r="O114" s="20"/>
      <c r="P114" s="20"/>
      <c r="Q114" s="20"/>
      <c r="R114" s="20"/>
      <c r="S114" s="20"/>
      <c r="T114" s="20"/>
      <c r="U114" s="20"/>
      <c r="V114" s="20"/>
      <c r="W114" s="20"/>
      <c r="X114" s="20"/>
      <c r="Y114" s="20"/>
    </row>
    <row r="115" customFormat="false" ht="102" hidden="false" customHeight="false" outlineLevel="0" collapsed="false">
      <c r="A115" s="18" t="n">
        <v>37068</v>
      </c>
      <c r="B115" s="19" t="s">
        <v>140</v>
      </c>
      <c r="C115" s="19"/>
      <c r="D115" s="19"/>
      <c r="E115" s="19"/>
      <c r="F115" s="19" t="s">
        <v>89</v>
      </c>
      <c r="G115" s="17" t="s">
        <v>141</v>
      </c>
      <c r="H115" s="17" t="s">
        <v>142</v>
      </c>
      <c r="I115" s="19" t="s">
        <v>63</v>
      </c>
      <c r="J115" s="19" t="s">
        <v>64</v>
      </c>
      <c r="K115" s="19" t="s">
        <v>64</v>
      </c>
      <c r="L115" s="19" t="s">
        <v>65</v>
      </c>
      <c r="M115" s="20"/>
      <c r="N115" s="20"/>
      <c r="O115" s="20"/>
      <c r="P115" s="20"/>
      <c r="Q115" s="20"/>
      <c r="R115" s="20"/>
      <c r="S115" s="20"/>
      <c r="T115" s="20"/>
      <c r="U115" s="20"/>
      <c r="V115" s="20"/>
      <c r="W115" s="20"/>
      <c r="X115" s="20"/>
      <c r="Y115" s="20"/>
    </row>
    <row r="116" customFormat="false" ht="38.25" hidden="false" customHeight="false" outlineLevel="0" collapsed="false">
      <c r="A116" s="18" t="n">
        <v>37064</v>
      </c>
      <c r="B116" s="19" t="s">
        <v>114</v>
      </c>
      <c r="C116" s="19" t="s">
        <v>57</v>
      </c>
      <c r="D116" s="19" t="s">
        <v>115</v>
      </c>
      <c r="E116" s="19" t="s">
        <v>59</v>
      </c>
      <c r="F116" s="19" t="s">
        <v>60</v>
      </c>
      <c r="G116" s="25" t="s">
        <v>143</v>
      </c>
      <c r="H116" s="19" t="s">
        <v>144</v>
      </c>
      <c r="I116" s="19" t="s">
        <v>63</v>
      </c>
      <c r="J116" s="19" t="s">
        <v>63</v>
      </c>
      <c r="K116" s="19" t="s">
        <v>63</v>
      </c>
      <c r="L116" s="19" t="s">
        <v>65</v>
      </c>
      <c r="M116" s="20"/>
      <c r="N116" s="20"/>
      <c r="O116" s="20"/>
      <c r="P116" s="20"/>
      <c r="Q116" s="20"/>
      <c r="R116" s="20"/>
      <c r="S116" s="20"/>
      <c r="T116" s="20"/>
      <c r="U116" s="20"/>
      <c r="V116" s="20"/>
      <c r="W116" s="20"/>
      <c r="X116" s="20"/>
      <c r="Y116" s="20"/>
    </row>
    <row r="117" customFormat="false" ht="63.75" hidden="false" customHeight="false" outlineLevel="0" collapsed="false">
      <c r="A117" s="18" t="n">
        <v>37064</v>
      </c>
      <c r="B117" s="19" t="s">
        <v>112</v>
      </c>
      <c r="C117" s="19" t="s">
        <v>57</v>
      </c>
      <c r="D117" s="19" t="s">
        <v>112</v>
      </c>
      <c r="E117" s="19" t="s">
        <v>59</v>
      </c>
      <c r="F117" s="19" t="s">
        <v>60</v>
      </c>
      <c r="G117" s="25" t="s">
        <v>145</v>
      </c>
      <c r="H117" s="25" t="s">
        <v>146</v>
      </c>
      <c r="I117" s="19" t="s">
        <v>63</v>
      </c>
      <c r="J117" s="19" t="s">
        <v>63</v>
      </c>
      <c r="K117" s="19" t="s">
        <v>64</v>
      </c>
      <c r="L117" s="19" t="s">
        <v>65</v>
      </c>
      <c r="M117" s="20"/>
      <c r="N117" s="20"/>
      <c r="O117" s="20"/>
      <c r="P117" s="20"/>
      <c r="Q117" s="20"/>
      <c r="R117" s="20"/>
      <c r="S117" s="20"/>
      <c r="T117" s="20"/>
      <c r="U117" s="20"/>
      <c r="V117" s="20"/>
      <c r="W117" s="20"/>
      <c r="X117" s="20"/>
      <c r="Y117" s="20"/>
    </row>
    <row r="118" customFormat="false" ht="76.5" hidden="false" customHeight="false" outlineLevel="0" collapsed="false">
      <c r="A118" s="18" t="n">
        <v>37064</v>
      </c>
      <c r="B118" s="25" t="s">
        <v>147</v>
      </c>
      <c r="C118" s="19" t="s">
        <v>108</v>
      </c>
      <c r="D118" s="19" t="s">
        <v>137</v>
      </c>
      <c r="E118" s="19" t="s">
        <v>110</v>
      </c>
      <c r="F118" s="19" t="s">
        <v>77</v>
      </c>
      <c r="G118" s="25" t="s">
        <v>148</v>
      </c>
      <c r="H118" s="19" t="s">
        <v>149</v>
      </c>
      <c r="I118" s="19" t="s">
        <v>63</v>
      </c>
      <c r="J118" s="19" t="s">
        <v>63</v>
      </c>
      <c r="K118" s="19" t="s">
        <v>63</v>
      </c>
      <c r="L118" s="19" t="s">
        <v>65</v>
      </c>
      <c r="M118" s="20"/>
      <c r="N118" s="20"/>
      <c r="O118" s="20"/>
      <c r="P118" s="20"/>
      <c r="Q118" s="20"/>
      <c r="R118" s="20"/>
      <c r="S118" s="20"/>
      <c r="T118" s="20"/>
      <c r="U118" s="20"/>
      <c r="V118" s="20"/>
      <c r="W118" s="20"/>
      <c r="X118" s="20"/>
      <c r="Y118" s="20"/>
    </row>
    <row r="119" customFormat="false" ht="63.75" hidden="false" customHeight="false" outlineLevel="0" collapsed="false">
      <c r="A119" s="18" t="n">
        <v>37063</v>
      </c>
      <c r="B119" s="19" t="s">
        <v>150</v>
      </c>
      <c r="C119" s="19"/>
      <c r="D119" s="19"/>
      <c r="E119" s="19"/>
      <c r="F119" s="19" t="s">
        <v>69</v>
      </c>
      <c r="G119" s="25" t="s">
        <v>151</v>
      </c>
      <c r="H119" s="25" t="s">
        <v>152</v>
      </c>
      <c r="I119" s="19" t="s">
        <v>64</v>
      </c>
      <c r="J119" s="19" t="s">
        <v>63</v>
      </c>
      <c r="K119" s="19" t="s">
        <v>64</v>
      </c>
      <c r="L119" s="19" t="s">
        <v>65</v>
      </c>
      <c r="M119" s="20"/>
      <c r="N119" s="20"/>
      <c r="O119" s="20"/>
      <c r="P119" s="20"/>
      <c r="Q119" s="20"/>
      <c r="R119" s="20"/>
      <c r="S119" s="20"/>
      <c r="T119" s="20"/>
      <c r="U119" s="20"/>
      <c r="V119" s="20"/>
      <c r="W119" s="20"/>
      <c r="X119" s="20"/>
      <c r="Y119" s="20"/>
    </row>
    <row r="120" customFormat="false" ht="38.25" hidden="false" customHeight="false" outlineLevel="0" collapsed="false">
      <c r="A120" s="18" t="n">
        <v>37063</v>
      </c>
      <c r="B120" s="19" t="s">
        <v>153</v>
      </c>
      <c r="C120" s="19" t="s">
        <v>108</v>
      </c>
      <c r="D120" s="19"/>
      <c r="E120" s="19" t="s">
        <v>110</v>
      </c>
      <c r="F120" s="19" t="s">
        <v>69</v>
      </c>
      <c r="G120" s="25" t="s">
        <v>154</v>
      </c>
      <c r="H120" s="25" t="s">
        <v>155</v>
      </c>
      <c r="I120" s="19" t="s">
        <v>64</v>
      </c>
      <c r="J120" s="19" t="s">
        <v>63</v>
      </c>
      <c r="K120" s="19" t="s">
        <v>63</v>
      </c>
      <c r="L120" s="19" t="s">
        <v>65</v>
      </c>
      <c r="M120" s="20"/>
      <c r="N120" s="20"/>
      <c r="O120" s="20"/>
      <c r="P120" s="20"/>
      <c r="Q120" s="20"/>
      <c r="R120" s="20"/>
      <c r="S120" s="20"/>
      <c r="T120" s="20"/>
      <c r="U120" s="20"/>
      <c r="V120" s="20"/>
      <c r="W120" s="20"/>
      <c r="X120" s="20"/>
      <c r="Y120" s="20"/>
    </row>
    <row r="121" customFormat="false" ht="38.25" hidden="false" customHeight="false" outlineLevel="0" collapsed="false">
      <c r="A121" s="18" t="n">
        <v>37063</v>
      </c>
      <c r="B121" s="19" t="s">
        <v>112</v>
      </c>
      <c r="C121" s="19" t="s">
        <v>57</v>
      </c>
      <c r="D121" s="19" t="s">
        <v>112</v>
      </c>
      <c r="E121" s="19" t="s">
        <v>59</v>
      </c>
      <c r="F121" s="19" t="s">
        <v>89</v>
      </c>
      <c r="G121" s="25" t="s">
        <v>156</v>
      </c>
      <c r="H121" s="25" t="s">
        <v>157</v>
      </c>
      <c r="I121" s="19" t="s">
        <v>63</v>
      </c>
      <c r="J121" s="19" t="s">
        <v>63</v>
      </c>
      <c r="K121" s="19" t="s">
        <v>63</v>
      </c>
      <c r="L121" s="19" t="s">
        <v>65</v>
      </c>
      <c r="M121" s="20"/>
      <c r="N121" s="20"/>
      <c r="O121" s="20"/>
      <c r="P121" s="20"/>
      <c r="Q121" s="20"/>
      <c r="R121" s="20"/>
      <c r="S121" s="20"/>
      <c r="T121" s="20"/>
      <c r="U121" s="20"/>
      <c r="V121" s="20"/>
      <c r="W121" s="20"/>
      <c r="X121" s="20"/>
      <c r="Y121" s="20"/>
    </row>
    <row r="122" customFormat="false" ht="51" hidden="false" customHeight="false" outlineLevel="0" collapsed="false">
      <c r="A122" s="18" t="n">
        <v>37063</v>
      </c>
      <c r="B122" s="19" t="s">
        <v>158</v>
      </c>
      <c r="C122" s="19" t="s">
        <v>57</v>
      </c>
      <c r="D122" s="19" t="s">
        <v>115</v>
      </c>
      <c r="E122" s="19" t="s">
        <v>59</v>
      </c>
      <c r="F122" s="19" t="s">
        <v>69</v>
      </c>
      <c r="G122" s="25" t="s">
        <v>159</v>
      </c>
      <c r="H122" s="25" t="s">
        <v>160</v>
      </c>
      <c r="I122" s="19" t="s">
        <v>63</v>
      </c>
      <c r="J122" s="19" t="s">
        <v>63</v>
      </c>
      <c r="K122" s="19" t="s">
        <v>63</v>
      </c>
      <c r="L122" s="19" t="s">
        <v>65</v>
      </c>
      <c r="M122" s="20"/>
      <c r="N122" s="20"/>
      <c r="O122" s="20"/>
      <c r="P122" s="20"/>
      <c r="Q122" s="20"/>
      <c r="R122" s="20"/>
      <c r="S122" s="20"/>
      <c r="T122" s="20"/>
      <c r="U122" s="20"/>
      <c r="V122" s="20"/>
      <c r="W122" s="20"/>
      <c r="X122" s="20"/>
      <c r="Y122" s="20"/>
    </row>
    <row r="123" customFormat="false" ht="63.75" hidden="false" customHeight="false" outlineLevel="0" collapsed="false">
      <c r="A123" s="18" t="n">
        <v>37062</v>
      </c>
      <c r="B123" s="19" t="s">
        <v>158</v>
      </c>
      <c r="C123" s="19" t="s">
        <v>57</v>
      </c>
      <c r="D123" s="19" t="s">
        <v>115</v>
      </c>
      <c r="E123" s="19" t="s">
        <v>59</v>
      </c>
      <c r="F123" s="19" t="s">
        <v>60</v>
      </c>
      <c r="G123" s="25" t="s">
        <v>161</v>
      </c>
      <c r="H123" s="25" t="s">
        <v>162</v>
      </c>
      <c r="I123" s="19" t="s">
        <v>63</v>
      </c>
      <c r="J123" s="19" t="s">
        <v>63</v>
      </c>
      <c r="K123" s="19" t="s">
        <v>63</v>
      </c>
      <c r="L123" s="19" t="s">
        <v>65</v>
      </c>
    </row>
    <row r="124" customFormat="false" ht="38.25" hidden="false" customHeight="false" outlineLevel="0" collapsed="false">
      <c r="A124" s="18" t="n">
        <v>37061</v>
      </c>
      <c r="B124" s="19" t="s">
        <v>112</v>
      </c>
      <c r="C124" s="19" t="s">
        <v>57</v>
      </c>
      <c r="D124" s="19" t="s">
        <v>112</v>
      </c>
      <c r="E124" s="19" t="s">
        <v>59</v>
      </c>
      <c r="F124" s="19" t="s">
        <v>69</v>
      </c>
      <c r="G124" s="25" t="s">
        <v>277</v>
      </c>
      <c r="H124" s="25" t="s">
        <v>278</v>
      </c>
      <c r="I124" s="19" t="s">
        <v>63</v>
      </c>
      <c r="J124" s="19" t="s">
        <v>63</v>
      </c>
      <c r="K124" s="19" t="s">
        <v>63</v>
      </c>
      <c r="L124" s="19" t="s">
        <v>65</v>
      </c>
    </row>
    <row r="125" customFormat="false" ht="51" hidden="false" customHeight="false" outlineLevel="0" collapsed="false">
      <c r="A125" s="18" t="n">
        <v>37060</v>
      </c>
      <c r="B125" s="19" t="s">
        <v>163</v>
      </c>
      <c r="C125" s="19" t="s">
        <v>57</v>
      </c>
      <c r="D125" s="19" t="s">
        <v>115</v>
      </c>
      <c r="E125" s="19" t="s">
        <v>59</v>
      </c>
      <c r="F125" s="19" t="s">
        <v>60</v>
      </c>
      <c r="G125" s="25" t="s">
        <v>164</v>
      </c>
      <c r="H125" s="25" t="s">
        <v>165</v>
      </c>
      <c r="I125" s="19" t="s">
        <v>63</v>
      </c>
      <c r="J125" s="19" t="s">
        <v>63</v>
      </c>
      <c r="K125" s="19" t="s">
        <v>63</v>
      </c>
      <c r="L125" s="19" t="s">
        <v>65</v>
      </c>
    </row>
    <row r="126" customFormat="false" ht="63.75" hidden="false" customHeight="false" outlineLevel="0" collapsed="false">
      <c r="A126" s="18" t="n">
        <v>37057</v>
      </c>
      <c r="B126" s="19" t="s">
        <v>166</v>
      </c>
      <c r="C126" s="19" t="s">
        <v>167</v>
      </c>
      <c r="D126" s="19" t="s">
        <v>168</v>
      </c>
      <c r="E126" s="19"/>
      <c r="F126" s="19" t="s">
        <v>169</v>
      </c>
      <c r="G126" s="25" t="s">
        <v>170</v>
      </c>
      <c r="H126" s="25" t="s">
        <v>171</v>
      </c>
      <c r="I126" s="19" t="s">
        <v>63</v>
      </c>
      <c r="J126" s="19" t="s">
        <v>63</v>
      </c>
      <c r="K126" s="19" t="s">
        <v>63</v>
      </c>
      <c r="L126" s="19" t="s">
        <v>65</v>
      </c>
    </row>
    <row r="127" customFormat="false" ht="51" hidden="false" customHeight="false" outlineLevel="0" collapsed="false">
      <c r="A127" s="18" t="n">
        <v>37057</v>
      </c>
      <c r="B127" s="19" t="s">
        <v>172</v>
      </c>
      <c r="C127" s="19" t="s">
        <v>57</v>
      </c>
      <c r="D127" s="19" t="s">
        <v>173</v>
      </c>
      <c r="E127" s="19" t="s">
        <v>59</v>
      </c>
      <c r="F127" s="19" t="s">
        <v>60</v>
      </c>
      <c r="G127" s="25" t="s">
        <v>174</v>
      </c>
      <c r="H127" s="25" t="s">
        <v>175</v>
      </c>
      <c r="I127" s="19" t="s">
        <v>63</v>
      </c>
      <c r="J127" s="19" t="s">
        <v>63</v>
      </c>
      <c r="K127" s="19" t="s">
        <v>63</v>
      </c>
      <c r="L127" s="19" t="s">
        <v>65</v>
      </c>
    </row>
    <row r="128" customFormat="false" ht="38.25" hidden="false" customHeight="false" outlineLevel="0" collapsed="false">
      <c r="A128" s="18" t="n">
        <v>37057</v>
      </c>
      <c r="B128" s="19" t="s">
        <v>97</v>
      </c>
      <c r="C128" s="19" t="s">
        <v>57</v>
      </c>
      <c r="D128" s="19" t="s">
        <v>173</v>
      </c>
      <c r="E128" s="19" t="s">
        <v>59</v>
      </c>
      <c r="F128" s="19" t="s">
        <v>60</v>
      </c>
      <c r="G128" s="25" t="s">
        <v>176</v>
      </c>
      <c r="H128" s="25" t="s">
        <v>175</v>
      </c>
      <c r="I128" s="19" t="s">
        <v>63</v>
      </c>
      <c r="J128" s="19" t="s">
        <v>63</v>
      </c>
      <c r="K128" s="19" t="s">
        <v>63</v>
      </c>
      <c r="L128" s="19" t="s">
        <v>65</v>
      </c>
    </row>
    <row r="129" customFormat="false" ht="38.25" hidden="false" customHeight="false" outlineLevel="0" collapsed="false">
      <c r="A129" s="18" t="n">
        <v>37057</v>
      </c>
      <c r="B129" s="19" t="s">
        <v>250</v>
      </c>
      <c r="C129" s="19"/>
      <c r="D129" s="19" t="s">
        <v>251</v>
      </c>
      <c r="E129" s="19" t="s">
        <v>252</v>
      </c>
      <c r="F129" s="19" t="s">
        <v>74</v>
      </c>
      <c r="G129" s="25" t="s">
        <v>253</v>
      </c>
      <c r="H129" s="25" t="s">
        <v>254</v>
      </c>
      <c r="I129" s="19" t="s">
        <v>63</v>
      </c>
      <c r="J129" s="19" t="s">
        <v>63</v>
      </c>
      <c r="K129" s="19" t="s">
        <v>63</v>
      </c>
      <c r="L129" s="19" t="s">
        <v>65</v>
      </c>
    </row>
    <row r="130" customFormat="false" ht="76.5" hidden="false" customHeight="false" outlineLevel="0" collapsed="false">
      <c r="A130" s="28" t="n">
        <v>37056</v>
      </c>
      <c r="B130" s="19" t="s">
        <v>255</v>
      </c>
      <c r="C130" s="19" t="s">
        <v>57</v>
      </c>
      <c r="D130" s="19" t="s">
        <v>58</v>
      </c>
      <c r="E130" s="19" t="s">
        <v>59</v>
      </c>
      <c r="F130" s="19" t="s">
        <v>227</v>
      </c>
      <c r="G130" s="25" t="s">
        <v>256</v>
      </c>
      <c r="H130" s="25" t="s">
        <v>257</v>
      </c>
      <c r="I130" s="19" t="s">
        <v>64</v>
      </c>
      <c r="J130" s="19" t="s">
        <v>63</v>
      </c>
      <c r="K130" s="19" t="s">
        <v>63</v>
      </c>
      <c r="L130" s="19" t="s">
        <v>65</v>
      </c>
    </row>
    <row r="131" customFormat="false" ht="76.5" hidden="false" customHeight="false" outlineLevel="0" collapsed="false">
      <c r="A131" s="28" t="n">
        <v>37053</v>
      </c>
      <c r="B131" s="19" t="s">
        <v>166</v>
      </c>
      <c r="C131" s="19" t="s">
        <v>177</v>
      </c>
      <c r="D131" s="19" t="s">
        <v>82</v>
      </c>
      <c r="E131" s="19" t="s">
        <v>88</v>
      </c>
      <c r="F131" s="19" t="s">
        <v>178</v>
      </c>
      <c r="G131" s="25" t="s">
        <v>179</v>
      </c>
      <c r="H131" s="25" t="s">
        <v>180</v>
      </c>
      <c r="I131" s="19" t="s">
        <v>63</v>
      </c>
      <c r="J131" s="19" t="s">
        <v>63</v>
      </c>
      <c r="K131" s="19" t="s">
        <v>63</v>
      </c>
      <c r="L131" s="19" t="s">
        <v>65</v>
      </c>
    </row>
    <row r="132" customFormat="false" ht="38.25" hidden="false" customHeight="false" outlineLevel="0" collapsed="false">
      <c r="A132" s="28" t="n">
        <v>37050</v>
      </c>
      <c r="B132" s="19" t="s">
        <v>241</v>
      </c>
      <c r="C132" s="19" t="s">
        <v>57</v>
      </c>
      <c r="D132" s="19" t="s">
        <v>258</v>
      </c>
      <c r="E132" s="19" t="s">
        <v>244</v>
      </c>
      <c r="F132" s="19" t="s">
        <v>74</v>
      </c>
      <c r="G132" s="25" t="s">
        <v>259</v>
      </c>
      <c r="H132" s="25" t="s">
        <v>260</v>
      </c>
      <c r="I132" s="19" t="s">
        <v>63</v>
      </c>
      <c r="J132" s="19" t="s">
        <v>63</v>
      </c>
      <c r="K132" s="19" t="s">
        <v>63</v>
      </c>
      <c r="L132" s="19" t="s">
        <v>65</v>
      </c>
    </row>
    <row r="133" customFormat="false" ht="51" hidden="false" customHeight="false" outlineLevel="0" collapsed="false">
      <c r="A133" s="28" t="n">
        <v>37049</v>
      </c>
      <c r="B133" s="19" t="s">
        <v>114</v>
      </c>
      <c r="C133" s="19" t="s">
        <v>57</v>
      </c>
      <c r="D133" s="19" t="s">
        <v>58</v>
      </c>
      <c r="E133" s="19" t="s">
        <v>59</v>
      </c>
      <c r="F133" s="19" t="s">
        <v>89</v>
      </c>
      <c r="G133" s="25" t="s">
        <v>181</v>
      </c>
      <c r="H133" s="25" t="s">
        <v>182</v>
      </c>
      <c r="I133" s="19" t="s">
        <v>64</v>
      </c>
      <c r="J133" s="19" t="s">
        <v>63</v>
      </c>
      <c r="K133" s="19" t="s">
        <v>63</v>
      </c>
      <c r="L133" s="19" t="s">
        <v>65</v>
      </c>
    </row>
    <row r="134" customFormat="false" ht="38.25" hidden="false" customHeight="false" outlineLevel="0" collapsed="false">
      <c r="A134" s="28" t="n">
        <v>37049</v>
      </c>
      <c r="B134" s="19" t="s">
        <v>58</v>
      </c>
      <c r="C134" s="19" t="s">
        <v>57</v>
      </c>
      <c r="D134" s="19" t="s">
        <v>58</v>
      </c>
      <c r="E134" s="19" t="s">
        <v>59</v>
      </c>
      <c r="F134" s="19" t="s">
        <v>89</v>
      </c>
      <c r="G134" s="25" t="s">
        <v>183</v>
      </c>
      <c r="H134" s="25" t="s">
        <v>184</v>
      </c>
      <c r="I134" s="19" t="s">
        <v>64</v>
      </c>
      <c r="J134" s="19" t="s">
        <v>64</v>
      </c>
      <c r="K134" s="19" t="s">
        <v>64</v>
      </c>
      <c r="L134" s="19" t="s">
        <v>65</v>
      </c>
    </row>
    <row r="135" customFormat="false" ht="102" hidden="false" customHeight="false" outlineLevel="0" collapsed="false">
      <c r="A135" s="28" t="n">
        <v>37046</v>
      </c>
      <c r="B135" s="25" t="s">
        <v>185</v>
      </c>
      <c r="C135" s="29"/>
      <c r="D135" s="25"/>
      <c r="E135" s="30" t="s">
        <v>186</v>
      </c>
      <c r="F135" s="29" t="s">
        <v>69</v>
      </c>
      <c r="G135" s="25" t="s">
        <v>187</v>
      </c>
      <c r="H135" s="25" t="s">
        <v>188</v>
      </c>
      <c r="I135" s="19" t="s">
        <v>64</v>
      </c>
      <c r="J135" s="19" t="s">
        <v>64</v>
      </c>
      <c r="K135" s="19" t="s">
        <v>64</v>
      </c>
      <c r="L135" s="19" t="s">
        <v>65</v>
      </c>
    </row>
    <row r="136" customFormat="false" ht="12.75" hidden="false" customHeight="false" outlineLevel="0" collapsed="false">
      <c r="A136" s="28" t="n">
        <v>37043</v>
      </c>
      <c r="B136" s="25" t="s">
        <v>189</v>
      </c>
      <c r="C136" s="29" t="s">
        <v>190</v>
      </c>
      <c r="D136" s="25" t="s">
        <v>191</v>
      </c>
      <c r="E136" s="30" t="s">
        <v>192</v>
      </c>
      <c r="F136" s="29" t="s">
        <v>89</v>
      </c>
      <c r="G136" s="19" t="s">
        <v>193</v>
      </c>
      <c r="H136" s="19" t="s">
        <v>194</v>
      </c>
      <c r="I136" s="19" t="s">
        <v>63</v>
      </c>
      <c r="J136" s="19" t="s">
        <v>64</v>
      </c>
      <c r="K136" s="19" t="s">
        <v>64</v>
      </c>
      <c r="L136" s="19" t="s">
        <v>65</v>
      </c>
    </row>
    <row r="137" customFormat="false" ht="74.25" hidden="false" customHeight="true" outlineLevel="0" collapsed="false">
      <c r="A137" s="59" t="n">
        <v>37043</v>
      </c>
      <c r="B137" s="25" t="s">
        <v>261</v>
      </c>
      <c r="C137" s="29" t="s">
        <v>57</v>
      </c>
      <c r="D137" s="25" t="s">
        <v>261</v>
      </c>
      <c r="E137" s="30" t="s">
        <v>59</v>
      </c>
      <c r="F137" s="29" t="s">
        <v>74</v>
      </c>
      <c r="G137" s="25" t="s">
        <v>262</v>
      </c>
      <c r="H137" s="30"/>
      <c r="I137" s="19" t="s">
        <v>63</v>
      </c>
      <c r="J137" s="19" t="s">
        <v>63</v>
      </c>
      <c r="K137" s="19" t="s">
        <v>63</v>
      </c>
      <c r="L137" s="19" t="s">
        <v>65</v>
      </c>
    </row>
    <row r="138" customFormat="false" ht="51" hidden="false" customHeight="false" outlineLevel="0" collapsed="false">
      <c r="A138" s="59" t="n">
        <v>37043</v>
      </c>
      <c r="B138" s="25" t="s">
        <v>112</v>
      </c>
      <c r="C138" s="29" t="s">
        <v>57</v>
      </c>
      <c r="D138" s="25" t="s">
        <v>112</v>
      </c>
      <c r="E138" s="30" t="s">
        <v>59</v>
      </c>
      <c r="F138" s="29" t="s">
        <v>74</v>
      </c>
      <c r="G138" s="25" t="s">
        <v>263</v>
      </c>
      <c r="H138" s="30" t="s">
        <v>264</v>
      </c>
      <c r="I138" s="19" t="s">
        <v>64</v>
      </c>
      <c r="J138" s="19" t="s">
        <v>63</v>
      </c>
      <c r="K138" s="19" t="s">
        <v>63</v>
      </c>
      <c r="L138" s="19" t="s">
        <v>65</v>
      </c>
    </row>
    <row r="139" customFormat="false" ht="38.25" hidden="false" customHeight="false" outlineLevel="0" collapsed="false">
      <c r="A139" s="64" t="n">
        <v>37040</v>
      </c>
      <c r="B139" s="65" t="s">
        <v>112</v>
      </c>
      <c r="C139" s="66" t="s">
        <v>57</v>
      </c>
      <c r="D139" s="65" t="s">
        <v>112</v>
      </c>
      <c r="E139" s="67" t="s">
        <v>59</v>
      </c>
      <c r="F139" s="66" t="s">
        <v>60</v>
      </c>
      <c r="G139" s="30" t="s">
        <v>265</v>
      </c>
      <c r="H139" s="30" t="s">
        <v>198</v>
      </c>
      <c r="I139" s="66" t="s">
        <v>64</v>
      </c>
      <c r="J139" s="66" t="s">
        <v>64</v>
      </c>
      <c r="K139" s="66" t="s">
        <v>64</v>
      </c>
      <c r="L139" s="66" t="s">
        <v>65</v>
      </c>
    </row>
    <row r="140" customFormat="false" ht="38.25" hidden="false" customHeight="false" outlineLevel="0" collapsed="false">
      <c r="A140" s="31" t="n">
        <v>37035</v>
      </c>
      <c r="B140" s="25" t="s">
        <v>195</v>
      </c>
      <c r="C140" s="29" t="s">
        <v>57</v>
      </c>
      <c r="D140" s="30" t="s">
        <v>196</v>
      </c>
      <c r="E140" s="30" t="s">
        <v>59</v>
      </c>
      <c r="F140" s="29" t="s">
        <v>60</v>
      </c>
      <c r="G140" s="30" t="s">
        <v>197</v>
      </c>
      <c r="H140" s="30" t="s">
        <v>198</v>
      </c>
      <c r="I140" s="29" t="s">
        <v>64</v>
      </c>
      <c r="J140" s="29" t="s">
        <v>63</v>
      </c>
      <c r="K140" s="29" t="s">
        <v>63</v>
      </c>
      <c r="L140" s="29" t="s">
        <v>65</v>
      </c>
    </row>
    <row r="141" customFormat="false" ht="12.75" hidden="false" customHeight="false" outlineLevel="0" collapsed="false">
      <c r="A141" s="31" t="n">
        <v>37035</v>
      </c>
      <c r="B141" s="25" t="s">
        <v>58</v>
      </c>
      <c r="C141" s="29" t="s">
        <v>57</v>
      </c>
      <c r="D141" s="25" t="s">
        <v>58</v>
      </c>
      <c r="E141" s="30" t="s">
        <v>59</v>
      </c>
      <c r="F141" s="29" t="s">
        <v>60</v>
      </c>
      <c r="G141" s="30" t="s">
        <v>266</v>
      </c>
      <c r="H141" s="30" t="s">
        <v>267</v>
      </c>
      <c r="I141" s="29"/>
      <c r="J141" s="29"/>
      <c r="K141" s="29"/>
      <c r="L141" s="29" t="s">
        <v>65</v>
      </c>
    </row>
    <row r="142" customFormat="false" ht="38.25" hidden="false" customHeight="false" outlineLevel="0" collapsed="false">
      <c r="A142" s="31" t="n">
        <v>37033</v>
      </c>
      <c r="B142" s="25" t="s">
        <v>124</v>
      </c>
      <c r="C142" s="29" t="s">
        <v>57</v>
      </c>
      <c r="D142" s="25" t="s">
        <v>124</v>
      </c>
      <c r="E142" s="30" t="s">
        <v>59</v>
      </c>
      <c r="F142" s="29" t="s">
        <v>89</v>
      </c>
      <c r="G142" s="30" t="s">
        <v>199</v>
      </c>
      <c r="H142" s="30" t="s">
        <v>200</v>
      </c>
      <c r="I142" s="29" t="s">
        <v>63</v>
      </c>
      <c r="J142" s="29" t="s">
        <v>64</v>
      </c>
      <c r="K142" s="29" t="s">
        <v>64</v>
      </c>
      <c r="L142" s="29" t="s">
        <v>65</v>
      </c>
    </row>
    <row r="143" customFormat="false" ht="51" hidden="false" customHeight="false" outlineLevel="0" collapsed="false">
      <c r="A143" s="31" t="n">
        <v>37033</v>
      </c>
      <c r="B143" s="25" t="s">
        <v>112</v>
      </c>
      <c r="C143" s="29" t="s">
        <v>57</v>
      </c>
      <c r="D143" s="25" t="s">
        <v>112</v>
      </c>
      <c r="E143" s="30" t="s">
        <v>59</v>
      </c>
      <c r="F143" s="29" t="s">
        <v>60</v>
      </c>
      <c r="G143" s="30" t="s">
        <v>201</v>
      </c>
      <c r="H143" s="30" t="s">
        <v>202</v>
      </c>
      <c r="I143" s="29" t="s">
        <v>64</v>
      </c>
      <c r="J143" s="29" t="s">
        <v>64</v>
      </c>
      <c r="K143" s="29" t="s">
        <v>64</v>
      </c>
      <c r="L143" s="29" t="s">
        <v>65</v>
      </c>
    </row>
    <row r="144" customFormat="false" ht="25.5" hidden="false" customHeight="false" outlineLevel="0" collapsed="false">
      <c r="A144" s="31" t="n">
        <v>37032</v>
      </c>
      <c r="B144" s="25" t="s">
        <v>203</v>
      </c>
      <c r="C144" s="29" t="s">
        <v>204</v>
      </c>
      <c r="D144" s="25" t="s">
        <v>205</v>
      </c>
      <c r="E144" s="30" t="s">
        <v>206</v>
      </c>
      <c r="F144" s="29" t="s">
        <v>60</v>
      </c>
      <c r="G144" s="30" t="s">
        <v>207</v>
      </c>
      <c r="H144" s="30" t="s">
        <v>208</v>
      </c>
      <c r="I144" s="29" t="s">
        <v>64</v>
      </c>
      <c r="J144" s="29" t="s">
        <v>63</v>
      </c>
      <c r="K144" s="29" t="s">
        <v>64</v>
      </c>
      <c r="L144" s="29" t="s">
        <v>65</v>
      </c>
    </row>
    <row r="145" customFormat="false" ht="127.5" hidden="false" customHeight="false" outlineLevel="0" collapsed="false">
      <c r="A145" s="64" t="n">
        <v>37019</v>
      </c>
      <c r="B145" s="27" t="s">
        <v>209</v>
      </c>
      <c r="C145" s="33" t="s">
        <v>57</v>
      </c>
      <c r="D145" s="27" t="s">
        <v>209</v>
      </c>
      <c r="E145" s="34" t="s">
        <v>59</v>
      </c>
      <c r="F145" s="33" t="s">
        <v>60</v>
      </c>
      <c r="G145" s="34" t="s">
        <v>210</v>
      </c>
      <c r="H145" s="34" t="s">
        <v>211</v>
      </c>
      <c r="I145" s="33" t="s">
        <v>63</v>
      </c>
      <c r="J145" s="33" t="s">
        <v>63</v>
      </c>
      <c r="K145" s="33" t="s">
        <v>63</v>
      </c>
      <c r="L145" s="33" t="s">
        <v>65</v>
      </c>
    </row>
    <row r="146" customFormat="false" ht="114.75" hidden="false" customHeight="false" outlineLevel="0" collapsed="false">
      <c r="A146" s="31" t="n">
        <v>37019</v>
      </c>
      <c r="B146" s="25" t="s">
        <v>112</v>
      </c>
      <c r="C146" s="29" t="s">
        <v>57</v>
      </c>
      <c r="D146" s="25" t="s">
        <v>112</v>
      </c>
      <c r="E146" s="30" t="s">
        <v>59</v>
      </c>
      <c r="F146" s="29" t="s">
        <v>60</v>
      </c>
      <c r="G146" s="30" t="s">
        <v>268</v>
      </c>
      <c r="H146" s="30" t="s">
        <v>269</v>
      </c>
      <c r="I146" s="29" t="s">
        <v>64</v>
      </c>
      <c r="J146" s="29" t="s">
        <v>64</v>
      </c>
      <c r="K146" s="29" t="s">
        <v>64</v>
      </c>
      <c r="L146" s="29" t="s">
        <v>65</v>
      </c>
    </row>
    <row r="147" customFormat="false" ht="38.25" hidden="false" customHeight="false" outlineLevel="0" collapsed="false">
      <c r="A147" s="31" t="n">
        <v>37008</v>
      </c>
      <c r="B147" s="25" t="s">
        <v>306</v>
      </c>
      <c r="C147" s="29" t="s">
        <v>190</v>
      </c>
      <c r="D147" s="25" t="s">
        <v>307</v>
      </c>
      <c r="E147" s="25"/>
      <c r="F147" s="29" t="s">
        <v>169</v>
      </c>
      <c r="G147" s="25" t="s">
        <v>308</v>
      </c>
      <c r="H147" s="25" t="s">
        <v>309</v>
      </c>
      <c r="I147" s="29" t="s">
        <v>64</v>
      </c>
      <c r="J147" s="29" t="s">
        <v>64</v>
      </c>
      <c r="K147" s="29" t="s">
        <v>64</v>
      </c>
      <c r="L147" s="21" t="s">
        <v>65</v>
      </c>
    </row>
    <row r="148" customFormat="false" ht="12.75" hidden="false" customHeight="false" outlineLevel="0" collapsed="false">
      <c r="A148" s="31"/>
      <c r="B148" s="25"/>
      <c r="C148" s="29"/>
      <c r="D148" s="25"/>
      <c r="E148" s="30"/>
      <c r="F148" s="29"/>
      <c r="G148" s="30"/>
      <c r="H148" s="30"/>
      <c r="I148" s="29"/>
      <c r="J148" s="29"/>
      <c r="K148" s="29"/>
      <c r="L148" s="29"/>
    </row>
    <row r="149" customFormat="false" ht="12.75" hidden="false" customHeight="false" outlineLevel="0" collapsed="false">
      <c r="A149" s="31"/>
      <c r="B149" s="25"/>
      <c r="C149" s="29"/>
      <c r="D149" s="25"/>
      <c r="E149" s="30"/>
      <c r="F149" s="29"/>
      <c r="G149" s="30"/>
      <c r="H149" s="30"/>
      <c r="I149" s="29"/>
      <c r="J149" s="29"/>
      <c r="K149" s="29"/>
      <c r="L149" s="29"/>
    </row>
    <row r="150" customFormat="false" ht="12.75" hidden="false" customHeight="false" outlineLevel="0" collapsed="false">
      <c r="A150" s="31"/>
      <c r="B150" s="25"/>
      <c r="C150" s="29"/>
      <c r="D150" s="25"/>
      <c r="E150" s="30"/>
      <c r="F150" s="29"/>
      <c r="G150" s="30"/>
      <c r="H150" s="30"/>
      <c r="I150" s="29"/>
      <c r="J150" s="29"/>
      <c r="K150" s="29"/>
      <c r="L150" s="29"/>
    </row>
    <row r="151" customFormat="false" ht="12.75" hidden="false" customHeight="false" outlineLevel="0" collapsed="false">
      <c r="A151" s="31"/>
      <c r="B151" s="25"/>
      <c r="C151" s="29"/>
      <c r="D151" s="25"/>
      <c r="E151" s="30"/>
      <c r="F151" s="29"/>
      <c r="G151" s="30"/>
      <c r="H151" s="30"/>
      <c r="I151" s="29"/>
      <c r="J151" s="29"/>
      <c r="K151" s="29"/>
      <c r="L151" s="29"/>
    </row>
    <row r="152" customFormat="false" ht="12.75" hidden="false" customHeight="false" outlineLevel="0" collapsed="false">
      <c r="A152" s="31"/>
      <c r="B152" s="25"/>
      <c r="C152" s="29"/>
      <c r="D152" s="25"/>
      <c r="E152" s="30"/>
      <c r="F152" s="29"/>
      <c r="G152" s="30"/>
      <c r="H152" s="30"/>
      <c r="I152" s="29"/>
      <c r="J152" s="29"/>
      <c r="K152" s="29"/>
      <c r="L152" s="29"/>
    </row>
    <row r="153" customFormat="false" ht="12.75" hidden="false" customHeight="false" outlineLevel="0" collapsed="false">
      <c r="A153" s="31"/>
      <c r="B153" s="25"/>
      <c r="C153" s="29"/>
      <c r="D153" s="25"/>
      <c r="E153" s="30"/>
      <c r="F153" s="29"/>
      <c r="G153" s="30"/>
      <c r="H153" s="30"/>
      <c r="I153" s="29"/>
      <c r="J153" s="29"/>
      <c r="K153" s="29"/>
      <c r="L153" s="29"/>
    </row>
    <row r="154" customFormat="false" ht="12.75" hidden="false" customHeight="false" outlineLevel="0" collapsed="false">
      <c r="A154" s="31"/>
      <c r="B154" s="25"/>
      <c r="C154" s="29"/>
      <c r="D154" s="25"/>
      <c r="E154" s="25"/>
      <c r="F154" s="29"/>
      <c r="G154" s="25"/>
      <c r="H154" s="25"/>
      <c r="I154" s="29"/>
      <c r="J154" s="29"/>
      <c r="K154" s="29"/>
      <c r="L154" s="21"/>
    </row>
    <row r="155" customFormat="false" ht="12.75" hidden="false" customHeight="false" outlineLevel="0" collapsed="false">
      <c r="A155" s="32"/>
      <c r="B155" s="27"/>
      <c r="C155" s="33"/>
      <c r="D155" s="27"/>
      <c r="E155" s="34"/>
      <c r="F155" s="33"/>
      <c r="G155" s="27"/>
      <c r="H155" s="27"/>
      <c r="I155" s="33"/>
      <c r="J155" s="33"/>
      <c r="K155" s="33"/>
      <c r="L155" s="33"/>
    </row>
    <row r="156" customFormat="false" ht="12.75" hidden="false" customHeight="false" outlineLevel="0" collapsed="false">
      <c r="A156" s="31"/>
      <c r="B156" s="25"/>
      <c r="C156" s="29"/>
      <c r="D156" s="25"/>
      <c r="E156" s="30"/>
      <c r="F156" s="29"/>
      <c r="G156" s="25"/>
      <c r="H156" s="25"/>
      <c r="I156" s="29"/>
      <c r="J156" s="29"/>
      <c r="K156" s="29"/>
      <c r="L156" s="29"/>
    </row>
    <row r="157" customFormat="false" ht="12.75" hidden="false" customHeight="false" outlineLevel="0" collapsed="false">
      <c r="A157" s="31"/>
      <c r="B157" s="25"/>
      <c r="C157" s="29"/>
      <c r="D157" s="25"/>
      <c r="E157" s="30"/>
      <c r="F157" s="29"/>
      <c r="G157" s="25"/>
      <c r="H157" s="25"/>
      <c r="I157" s="29"/>
      <c r="J157" s="29"/>
      <c r="K157" s="29"/>
      <c r="L157" s="29"/>
    </row>
    <row r="159" customFormat="false" ht="12.75" hidden="false" customHeight="false" outlineLevel="0" collapsed="false">
      <c r="A159" s="1" t="s">
        <v>212</v>
      </c>
      <c r="B159" s="1" t="s">
        <v>213</v>
      </c>
      <c r="C159" s="0" t="s">
        <v>214</v>
      </c>
      <c r="D159" s="35" t="s">
        <v>215</v>
      </c>
      <c r="E159" s="61"/>
    </row>
    <row r="160" customFormat="false" ht="12.75" hidden="false" customHeight="false" outlineLevel="0" collapsed="false">
      <c r="A160" s="36" t="s">
        <v>217</v>
      </c>
      <c r="B160" s="37" t="n">
        <f aca="false">C160/$C$169</f>
        <v>0.25</v>
      </c>
      <c r="C160" s="4" t="n">
        <f aca="false">'summary 0702'!I24</f>
        <v>2</v>
      </c>
      <c r="D160" s="0" t="n">
        <f aca="false">33+1+1+1+1+1+8+1+1+1</f>
        <v>49</v>
      </c>
      <c r="E160" s="62"/>
    </row>
    <row r="161" customFormat="false" ht="12.75" hidden="false" customHeight="false" outlineLevel="0" collapsed="false">
      <c r="A161" s="36" t="s">
        <v>67</v>
      </c>
      <c r="B161" s="37" t="n">
        <f aca="false">C161/$C$169</f>
        <v>0.125</v>
      </c>
      <c r="C161" s="4" t="n">
        <f aca="false">'summary 0702'!I25</f>
        <v>1</v>
      </c>
      <c r="D161" s="0" t="n">
        <f aca="false">540+17+1+1+6+10+1+2+12+2+1</f>
        <v>593</v>
      </c>
      <c r="E161" s="62"/>
    </row>
    <row r="162" customFormat="false" ht="12.75" hidden="false" customHeight="false" outlineLevel="0" collapsed="false">
      <c r="A162" s="36" t="s">
        <v>57</v>
      </c>
      <c r="B162" s="37" t="n">
        <f aca="false">C162/$C$169</f>
        <v>0.375</v>
      </c>
      <c r="C162" s="4" t="n">
        <f aca="false">'summary 0702'!I26</f>
        <v>3</v>
      </c>
      <c r="D162" s="0" t="n">
        <f aca="false">13+1+1+1</f>
        <v>16</v>
      </c>
      <c r="E162" s="62"/>
    </row>
    <row r="163" customFormat="false" ht="12.75" hidden="false" customHeight="false" outlineLevel="0" collapsed="false">
      <c r="A163" s="36" t="s">
        <v>218</v>
      </c>
      <c r="B163" s="37" t="n">
        <f aca="false">C163/$C$169</f>
        <v>0.125</v>
      </c>
      <c r="C163" s="4" t="n">
        <f aca="false">'summary 0702'!I27</f>
        <v>1</v>
      </c>
      <c r="D163" s="0" t="n">
        <f aca="false">36+1</f>
        <v>37</v>
      </c>
      <c r="E163" s="62"/>
    </row>
    <row r="164" customFormat="false" ht="12.75" hidden="false" customHeight="false" outlineLevel="0" collapsed="false">
      <c r="A164" s="36" t="s">
        <v>219</v>
      </c>
      <c r="B164" s="37" t="n">
        <f aca="false">C164/$C$169</f>
        <v>0.125</v>
      </c>
      <c r="C164" s="4" t="n">
        <f aca="false">'summary 0702'!I28</f>
        <v>1</v>
      </c>
      <c r="D164" s="0" t="n">
        <f aca="false">288+2+13+2+5</f>
        <v>310</v>
      </c>
      <c r="E164" s="62"/>
    </row>
    <row r="165" customFormat="false" ht="12.75" hidden="false" customHeight="false" outlineLevel="0" collapsed="false">
      <c r="A165" s="36" t="s">
        <v>220</v>
      </c>
      <c r="B165" s="37" t="n">
        <f aca="false">C165/$C$169</f>
        <v>0</v>
      </c>
      <c r="C165" s="4" t="n">
        <f aca="false">'summary 0702'!I29</f>
        <v>0</v>
      </c>
      <c r="D165" s="0" t="n">
        <f aca="false">132+2+1+2</f>
        <v>137</v>
      </c>
      <c r="E165" s="62"/>
    </row>
    <row r="166" customFormat="false" ht="12.75" hidden="false" customHeight="false" outlineLevel="0" collapsed="false">
      <c r="A166" s="36" t="s">
        <v>108</v>
      </c>
      <c r="B166" s="37" t="n">
        <f aca="false">C166/$C$169</f>
        <v>0</v>
      </c>
      <c r="C166" s="4" t="n">
        <f aca="false">'summary 0702'!I30</f>
        <v>0</v>
      </c>
      <c r="D166" s="0" t="n">
        <v>9</v>
      </c>
      <c r="E166" s="62"/>
    </row>
    <row r="167" customFormat="false" ht="12.75" hidden="false" customHeight="false" outlineLevel="0" collapsed="false">
      <c r="A167" s="36" t="s">
        <v>190</v>
      </c>
      <c r="B167" s="37" t="n">
        <f aca="false">C167/$C$169</f>
        <v>0</v>
      </c>
      <c r="C167" s="4" t="n">
        <f aca="false">'summary 0702'!I31</f>
        <v>0</v>
      </c>
      <c r="D167" s="0" t="n">
        <f aca="false">10+5</f>
        <v>15</v>
      </c>
      <c r="E167" s="62"/>
    </row>
    <row r="168" customFormat="false" ht="12.75" hidden="false" customHeight="false" outlineLevel="0" collapsed="false">
      <c r="A168" s="39" t="s">
        <v>221</v>
      </c>
      <c r="B168" s="37" t="n">
        <f aca="false">C168/$C$169</f>
        <v>0</v>
      </c>
      <c r="C168" s="4" t="n">
        <f aca="false">'summary 0702'!I32</f>
        <v>0</v>
      </c>
    </row>
    <row r="169" customFormat="false" ht="12.75" hidden="false" customHeight="false" outlineLevel="0" collapsed="false">
      <c r="A169" s="39" t="s">
        <v>222</v>
      </c>
      <c r="B169" s="40" t="n">
        <f aca="false">SUM(B160:B168)</f>
        <v>1</v>
      </c>
      <c r="C169" s="0" t="n">
        <f aca="false">SUM(C160:C168)</f>
        <v>8</v>
      </c>
      <c r="D169" s="0" t="n">
        <f aca="false">SUM(D160:D168)</f>
        <v>1166</v>
      </c>
    </row>
  </sheetData>
  <printOptions headings="false" gridLines="false" gridLinesSet="true" horizontalCentered="true" verticalCentered="false"/>
  <pageMargins left="0.25" right="0.25" top="0.984027777777778" bottom="0.5" header="0.5" footer="0.25"/>
  <pageSetup paperSize="5" scale="100" fitToWidth="1" fitToHeight="2"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July 2</oddHeader>
    <oddFooter>&amp;L&amp;"Arial,Bold"Questions Call Nancy ext 54751</oddFooter>
  </headerFooter>
  <rowBreaks count="1" manualBreakCount="1">
    <brk id="88" man="true" max="16383" min="0"/>
  </rowBreaks>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K29" activeCellId="0" sqref="K29"/>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272</v>
      </c>
      <c r="B1" s="41"/>
      <c r="C1" s="41"/>
      <c r="D1" s="41"/>
      <c r="E1" s="41"/>
      <c r="F1" s="41"/>
      <c r="G1" s="41"/>
      <c r="H1" s="41"/>
      <c r="I1" s="41"/>
      <c r="J1" s="41"/>
      <c r="K1" s="41"/>
    </row>
    <row r="3" customFormat="false" ht="15" hidden="false" customHeight="false" outlineLevel="0" collapsed="false">
      <c r="K3" s="42"/>
    </row>
    <row r="4" customFormat="false" ht="13.5" hidden="false" customHeight="false" outlineLevel="0" collapsed="false">
      <c r="I4" s="43"/>
      <c r="J4" s="43"/>
      <c r="K4" s="43"/>
    </row>
    <row r="5" customFormat="false" ht="13.5" hidden="false" customHeight="false" outlineLevel="0" collapsed="false">
      <c r="A5" s="44" t="s">
        <v>224</v>
      </c>
      <c r="B5" s="45"/>
      <c r="C5" s="45"/>
      <c r="D5" s="45"/>
      <c r="E5" s="45"/>
      <c r="F5" s="45"/>
      <c r="G5" s="45"/>
      <c r="H5" s="45"/>
      <c r="I5" s="45"/>
      <c r="J5" s="45"/>
      <c r="K5" s="46" t="n">
        <f aca="false">SUM(K10:K17)</f>
        <v>7</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2"/>
    </row>
    <row r="11" customFormat="false" ht="12.75" hidden="false" customHeight="false" outlineLevel="0" collapsed="false">
      <c r="A11" s="5" t="s">
        <v>228</v>
      </c>
      <c r="B11" s="6"/>
      <c r="C11" s="6" t="s">
        <v>20</v>
      </c>
      <c r="D11" s="6"/>
      <c r="E11" s="6"/>
      <c r="F11" s="6"/>
      <c r="G11" s="6"/>
      <c r="H11" s="6"/>
      <c r="I11" s="6"/>
      <c r="J11" s="6"/>
      <c r="K11" s="6"/>
    </row>
    <row r="12" customFormat="false" ht="12.75" hidden="false" customHeight="false" outlineLevel="0" collapsed="false">
      <c r="A12" s="5" t="s">
        <v>74</v>
      </c>
      <c r="B12" s="6"/>
      <c r="C12" s="6" t="s">
        <v>21</v>
      </c>
      <c r="D12" s="6"/>
      <c r="E12" s="6"/>
      <c r="F12" s="6"/>
      <c r="G12" s="6"/>
      <c r="H12" s="6"/>
      <c r="I12" s="6"/>
      <c r="J12" s="6"/>
      <c r="K12" s="6" t="n">
        <f aca="false">1+1+1+1+1</f>
        <v>5</v>
      </c>
    </row>
    <row r="13" customFormat="false" ht="12.75" hidden="false" customHeight="false" outlineLevel="0" collapsed="false">
      <c r="A13" s="5" t="s">
        <v>60</v>
      </c>
      <c r="B13" s="6"/>
      <c r="C13" s="6" t="s">
        <v>229</v>
      </c>
      <c r="D13" s="6"/>
      <c r="E13" s="6"/>
      <c r="F13" s="6"/>
      <c r="G13" s="6"/>
      <c r="H13" s="6"/>
      <c r="I13" s="6"/>
      <c r="J13" s="6"/>
      <c r="K13" s="6" t="n">
        <f aca="false">1</f>
        <v>1</v>
      </c>
    </row>
    <row r="14" customFormat="false" ht="12.75" hidden="false" customHeight="false" outlineLevel="0" collapsed="false">
      <c r="A14" s="5" t="s">
        <v>169</v>
      </c>
      <c r="B14" s="6"/>
      <c r="C14" s="6" t="s">
        <v>23</v>
      </c>
      <c r="D14" s="6"/>
      <c r="E14" s="6"/>
      <c r="F14" s="6"/>
      <c r="G14" s="6"/>
      <c r="H14" s="6"/>
      <c r="I14" s="6"/>
      <c r="J14" s="6"/>
      <c r="K14" s="6"/>
    </row>
    <row r="15" customFormat="false" ht="12.75" hidden="false" customHeight="false" outlineLevel="0" collapsed="false">
      <c r="A15" s="5" t="s">
        <v>89</v>
      </c>
      <c r="B15" s="6"/>
      <c r="C15" s="6" t="s">
        <v>24</v>
      </c>
      <c r="D15" s="6"/>
      <c r="E15" s="6"/>
      <c r="F15" s="6"/>
      <c r="G15" s="6"/>
      <c r="H15" s="6"/>
      <c r="I15" s="6"/>
      <c r="J15" s="6"/>
      <c r="K15" s="6" t="n">
        <f aca="false">1</f>
        <v>1</v>
      </c>
    </row>
    <row r="16" customFormat="false" ht="12.75" hidden="false" customHeight="false" outlineLevel="0" collapsed="false">
      <c r="A16" s="5" t="s">
        <v>230</v>
      </c>
      <c r="B16" s="6"/>
      <c r="C16" s="6" t="s">
        <v>25</v>
      </c>
      <c r="D16" s="6"/>
      <c r="E16" s="6"/>
      <c r="F16" s="6"/>
      <c r="G16" s="6"/>
      <c r="H16" s="6"/>
      <c r="I16" s="6"/>
      <c r="J16" s="6"/>
      <c r="K16" s="6"/>
    </row>
    <row r="17" customFormat="false" ht="12.75" hidden="false" customHeight="false" outlineLevel="0" collapsed="false">
      <c r="A17" s="5" t="s">
        <v>69</v>
      </c>
      <c r="B17" s="6"/>
      <c r="C17" s="6" t="s">
        <v>26</v>
      </c>
      <c r="D17" s="6"/>
      <c r="E17" s="6"/>
      <c r="F17" s="6"/>
      <c r="G17" s="6"/>
      <c r="H17" s="6"/>
      <c r="I17" s="6"/>
      <c r="J17" s="6"/>
      <c r="K17" s="6"/>
    </row>
    <row r="18" customFormat="false" ht="12.75" hidden="false" customHeight="false" outlineLevel="0" collapsed="false">
      <c r="A18" s="5" t="s">
        <v>77</v>
      </c>
      <c r="B18" s="6"/>
      <c r="C18" s="6" t="s">
        <v>27</v>
      </c>
      <c r="D18" s="6"/>
      <c r="E18" s="6"/>
      <c r="F18" s="6"/>
      <c r="G18" s="6"/>
      <c r="H18" s="6"/>
      <c r="I18" s="6"/>
      <c r="J18" s="6"/>
      <c r="K18" s="50" t="n">
        <f aca="false">1</f>
        <v>1</v>
      </c>
    </row>
    <row r="22" customFormat="false" ht="13.5" hidden="false" customHeight="false" outlineLevel="0" collapsed="false">
      <c r="A22" s="47" t="s">
        <v>231</v>
      </c>
      <c r="B22" s="48"/>
      <c r="C22" s="48"/>
      <c r="D22" s="48"/>
      <c r="E22" s="48"/>
      <c r="F22" s="48"/>
      <c r="G22" s="47"/>
      <c r="H22" s="48"/>
      <c r="I22" s="47" t="s">
        <v>232</v>
      </c>
      <c r="J22" s="48"/>
      <c r="K22" s="47" t="s">
        <v>233</v>
      </c>
    </row>
    <row r="23" customFormat="false" ht="12.75" hidden="false" customHeight="false" outlineLevel="0" collapsed="false">
      <c r="G23" s="1"/>
      <c r="I23" s="51"/>
      <c r="J23" s="2"/>
      <c r="K23" s="51"/>
    </row>
    <row r="24" customFormat="false" ht="12.75" hidden="false" customHeight="false" outlineLevel="0" collapsed="false">
      <c r="A24" s="31" t="s">
        <v>217</v>
      </c>
      <c r="B24" s="25"/>
      <c r="C24" s="25"/>
      <c r="D24" s="30"/>
      <c r="E24" s="29"/>
      <c r="F24" s="30"/>
      <c r="G24" s="30"/>
      <c r="H24" s="29"/>
      <c r="I24" s="29" t="n">
        <f aca="false">1+1</f>
        <v>2</v>
      </c>
      <c r="J24" s="29"/>
      <c r="K24" s="29" t="s">
        <v>310</v>
      </c>
    </row>
    <row r="25" customFormat="false" ht="25.5" hidden="false" customHeight="false" outlineLevel="0" collapsed="false">
      <c r="A25" s="31" t="s">
        <v>67</v>
      </c>
      <c r="B25" s="25"/>
      <c r="C25" s="25"/>
      <c r="D25" s="30"/>
      <c r="E25" s="29"/>
      <c r="F25" s="30"/>
      <c r="G25" s="30"/>
      <c r="H25" s="29"/>
      <c r="I25" s="29" t="n">
        <f aca="false">1</f>
        <v>1</v>
      </c>
      <c r="J25" s="29"/>
      <c r="K25" s="52" t="s">
        <v>311</v>
      </c>
    </row>
    <row r="26" customFormat="false" ht="25.5" hidden="false" customHeight="false" outlineLevel="0" collapsed="false">
      <c r="A26" s="31" t="s">
        <v>57</v>
      </c>
      <c r="B26" s="25"/>
      <c r="C26" s="25"/>
      <c r="D26" s="30"/>
      <c r="E26" s="29"/>
      <c r="F26" s="30"/>
      <c r="G26" s="30"/>
      <c r="H26" s="29"/>
      <c r="I26" s="29" t="n">
        <f aca="false">1+1+1</f>
        <v>3</v>
      </c>
      <c r="J26" s="29"/>
      <c r="K26" s="30" t="s">
        <v>312</v>
      </c>
    </row>
    <row r="27" customFormat="false" ht="12.75" hidden="false" customHeight="false" outlineLevel="0" collapsed="false">
      <c r="A27" s="31" t="s">
        <v>218</v>
      </c>
      <c r="B27" s="25"/>
      <c r="C27" s="25"/>
      <c r="D27" s="30"/>
      <c r="E27" s="29"/>
      <c r="F27" s="30"/>
      <c r="G27" s="30"/>
      <c r="H27" s="29"/>
      <c r="I27" s="29" t="n">
        <f aca="false">1</f>
        <v>1</v>
      </c>
      <c r="J27" s="29"/>
      <c r="K27" s="29" t="s">
        <v>313</v>
      </c>
    </row>
    <row r="28" customFormat="false" ht="12.75" hidden="false" customHeight="false" outlineLevel="0" collapsed="false">
      <c r="A28" s="31" t="s">
        <v>219</v>
      </c>
      <c r="B28" s="25"/>
      <c r="C28" s="25"/>
      <c r="D28" s="30"/>
      <c r="E28" s="29"/>
      <c r="F28" s="30"/>
      <c r="G28" s="30"/>
      <c r="H28" s="29"/>
      <c r="I28" s="29" t="n">
        <f aca="false">1</f>
        <v>1</v>
      </c>
      <c r="J28" s="29"/>
      <c r="K28" s="29" t="s">
        <v>236</v>
      </c>
    </row>
    <row r="29" customFormat="false" ht="12.75" hidden="false" customHeight="false" outlineLevel="0" collapsed="false">
      <c r="A29" s="31" t="s">
        <v>220</v>
      </c>
      <c r="B29" s="25"/>
      <c r="C29" s="25"/>
      <c r="D29" s="30"/>
      <c r="E29" s="29"/>
      <c r="F29" s="30"/>
      <c r="G29" s="30"/>
      <c r="H29" s="29"/>
      <c r="I29" s="29"/>
      <c r="J29" s="29"/>
      <c r="K29" s="30"/>
    </row>
    <row r="30" customFormat="false" ht="12.75" hidden="false" customHeight="false" outlineLevel="0" collapsed="false">
      <c r="A30" s="31" t="s">
        <v>108</v>
      </c>
      <c r="B30" s="25"/>
      <c r="C30" s="25"/>
      <c r="D30" s="30"/>
      <c r="E30" s="29"/>
      <c r="F30" s="30"/>
      <c r="G30" s="30"/>
      <c r="H30" s="29"/>
      <c r="I30" s="29"/>
      <c r="J30" s="29"/>
      <c r="K30" s="29"/>
    </row>
    <row r="31" customFormat="false" ht="12.75" hidden="false" customHeight="false" outlineLevel="0" collapsed="false">
      <c r="A31" s="31" t="s">
        <v>190</v>
      </c>
      <c r="B31" s="25"/>
      <c r="C31" s="25"/>
      <c r="D31" s="30"/>
      <c r="E31" s="29"/>
      <c r="F31" s="30"/>
      <c r="G31" s="30"/>
      <c r="H31" s="29"/>
      <c r="I31" s="29"/>
      <c r="J31" s="29"/>
      <c r="K31" s="29"/>
    </row>
    <row r="32" customFormat="false" ht="13.5" hidden="false" customHeight="false" outlineLevel="0" collapsed="false">
      <c r="A32" s="53" t="s">
        <v>238</v>
      </c>
      <c r="I32" s="3"/>
      <c r="K32" s="54"/>
    </row>
    <row r="33" customFormat="false" ht="13.5" hidden="false" customHeight="false" outlineLevel="0" collapsed="false">
      <c r="A33" s="55" t="s">
        <v>224</v>
      </c>
      <c r="B33" s="56"/>
      <c r="C33" s="56"/>
      <c r="D33" s="56"/>
      <c r="E33" s="56"/>
      <c r="F33" s="56"/>
      <c r="G33" s="56"/>
      <c r="H33" s="56"/>
      <c r="I33" s="57" t="n">
        <f aca="false">SUM(I24:I32)</f>
        <v>8</v>
      </c>
      <c r="J33" s="56"/>
      <c r="K33" s="56"/>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68"/>
  <sheetViews>
    <sheetView showFormulas="false" showGridLines="true" showRowColHeaders="true" showZeros="true" rightToLeft="false" tabSelected="false" showOutlineSymbols="true" defaultGridColor="true" view="normal" topLeftCell="A24" colorId="64" zoomScale="75" zoomScaleNormal="75" zoomScalePageLayoutView="100" workbookViewId="0">
      <selection pane="topLeft" activeCell="E80" activeCellId="0" sqref="E80"/>
    </sheetView>
  </sheetViews>
  <sheetFormatPr defaultColWidth="9.0546875" defaultRowHeight="12.75" customHeight="true" zeroHeight="false" outlineLevelRow="0" outlineLevelCol="0"/>
  <cols>
    <col collapsed="false" customWidth="true" hidden="false" outlineLevel="0" max="2" min="2" style="0" width="30.7"/>
    <col collapsed="false" customWidth="true" hidden="false" outlineLevel="0" max="3" min="3" style="0" width="8.85"/>
    <col collapsed="false" customWidth="true" hidden="false" outlineLevel="0" max="4" min="4" style="0" width="19.99"/>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7" min="17" style="0" width="10.71"/>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row>
    <row r="2" customFormat="false" ht="12.75" hidden="false" customHeight="false" outlineLevel="0" collapsed="false">
      <c r="A2" s="2" t="s">
        <v>19</v>
      </c>
      <c r="B2" s="3"/>
      <c r="H2" s="0" t="n">
        <f aca="false">1+1</f>
        <v>2</v>
      </c>
      <c r="J2" s="0" t="n">
        <f aca="false">1</f>
        <v>1</v>
      </c>
      <c r="K2" s="3"/>
      <c r="L2" s="4"/>
      <c r="M2" s="3"/>
      <c r="N2" s="3"/>
      <c r="P2" s="0" t="n">
        <f aca="false">'summary 0611'!K10</f>
        <v>1</v>
      </c>
    </row>
    <row r="3" customFormat="false" ht="12.75" hidden="false" customHeight="false" outlineLevel="0" collapsed="false">
      <c r="A3" s="2" t="s">
        <v>20</v>
      </c>
      <c r="B3" s="4"/>
      <c r="K3" s="4"/>
      <c r="L3" s="4"/>
      <c r="M3" s="4"/>
      <c r="N3" s="5" t="n">
        <v>1</v>
      </c>
      <c r="P3" s="0" t="n">
        <f aca="false">'summary 0611'!K11</f>
        <v>1</v>
      </c>
      <c r="R3" s="0" t="n">
        <f aca="false">'summary 0625'!K11</f>
        <v>2</v>
      </c>
    </row>
    <row r="4" customFormat="false" ht="12.75" hidden="false" customHeight="false" outlineLevel="0" collapsed="false">
      <c r="A4" s="2" t="s">
        <v>21</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row>
    <row r="5" customFormat="false" ht="12.75" hidden="false" customHeight="false" outlineLevel="0" collapsed="false">
      <c r="A5" s="2" t="s">
        <v>22</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row>
    <row r="6" customFormat="false" ht="12.75" hidden="false" customHeight="false" outlineLevel="0" collapsed="false">
      <c r="A6" s="2" t="s">
        <v>23</v>
      </c>
      <c r="B6" s="4"/>
      <c r="G6" s="0" t="n">
        <f aca="false">1+1</f>
        <v>2</v>
      </c>
      <c r="H6" s="0" t="n">
        <f aca="false">1+1+1+1</f>
        <v>4</v>
      </c>
      <c r="I6" s="0" t="n">
        <f aca="false">1</f>
        <v>1</v>
      </c>
      <c r="J6" s="0" t="n">
        <f aca="false">1+1+1</f>
        <v>3</v>
      </c>
      <c r="K6" s="4"/>
      <c r="L6" s="4"/>
      <c r="M6" s="4" t="n">
        <v>1</v>
      </c>
      <c r="N6" s="5"/>
      <c r="O6" s="0" t="n">
        <f aca="false">'summary 0604'!K14</f>
        <v>1</v>
      </c>
      <c r="P6" s="0" t="n">
        <f aca="false">'summary 0611'!K14</f>
        <v>3</v>
      </c>
    </row>
    <row r="7" customFormat="false" ht="12.75" hidden="false" customHeight="false" outlineLevel="0" collapsed="false">
      <c r="A7" s="2" t="s">
        <v>24</v>
      </c>
      <c r="B7" s="4"/>
      <c r="G7" s="0" t="n">
        <f aca="false">1+1+1</f>
        <v>3</v>
      </c>
      <c r="K7" s="4"/>
      <c r="L7" s="4"/>
      <c r="M7" s="4" t="n">
        <v>1</v>
      </c>
      <c r="N7" s="5" t="n">
        <f aca="false">1</f>
        <v>1</v>
      </c>
      <c r="O7" s="0" t="n">
        <f aca="false">'summary 0604'!K15</f>
        <v>3</v>
      </c>
      <c r="Q7" s="0" t="n">
        <f aca="false">'summary 0618'!K15</f>
        <v>1</v>
      </c>
      <c r="R7" s="0" t="n">
        <f aca="false">'summary 0625'!K15</f>
        <v>5</v>
      </c>
    </row>
    <row r="8" customFormat="false" ht="12.75" hidden="false" customHeight="false" outlineLevel="0" collapsed="false">
      <c r="A8" s="2" t="s">
        <v>25</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row>
    <row r="9" customFormat="false" ht="12.75" hidden="false" customHeight="false" outlineLevel="0" collapsed="false">
      <c r="A9" s="2" t="s">
        <v>26</v>
      </c>
      <c r="B9" s="4"/>
      <c r="K9" s="4" t="n">
        <v>1</v>
      </c>
      <c r="L9" s="4"/>
      <c r="M9" s="4" t="n">
        <v>1</v>
      </c>
      <c r="N9" s="5"/>
      <c r="O9" s="0" t="n">
        <f aca="false">'summary 0604'!K17+'summary 0604'!K18</f>
        <v>2</v>
      </c>
      <c r="Q9" s="0" t="n">
        <f aca="false">'summary 0618'!K17</f>
        <v>4</v>
      </c>
      <c r="R9" s="0" t="n">
        <f aca="false">'summary 0625'!K17</f>
        <v>7</v>
      </c>
    </row>
    <row r="10" customFormat="false" ht="12.75" hidden="false" customHeight="false" outlineLevel="0" collapsed="false">
      <c r="A10" s="7" t="s">
        <v>28</v>
      </c>
      <c r="B10" s="4"/>
      <c r="G10" s="0" t="n">
        <v>44</v>
      </c>
      <c r="H10" s="0" t="n">
        <v>16</v>
      </c>
      <c r="I10" s="0" t="n">
        <v>19</v>
      </c>
      <c r="J10" s="0" t="n">
        <f aca="false">SUM(J2:J8)</f>
        <v>26</v>
      </c>
      <c r="K10" s="4" t="n">
        <f aca="false">SUM(K2:K9)</f>
        <v>22</v>
      </c>
      <c r="L10" s="4" t="n">
        <f aca="false">SUM(L2:L9)</f>
        <v>13</v>
      </c>
      <c r="M10" s="4" t="n">
        <f aca="false">SUM(M2:M9)</f>
        <v>11</v>
      </c>
      <c r="N10" s="4" t="n">
        <f aca="false">SUM(N2:N9)</f>
        <v>17</v>
      </c>
      <c r="O10" s="4" t="n">
        <f aca="false">SUM(O2:O9)</f>
        <v>16</v>
      </c>
      <c r="P10" s="4" t="n">
        <f aca="false">SUM(P2:P9)</f>
        <v>16</v>
      </c>
      <c r="Q10" s="4" t="n">
        <f aca="false">SUM(Q2:Q9)</f>
        <v>16</v>
      </c>
      <c r="R10" s="4" t="n">
        <f aca="false">SUM(R2:R9)</f>
        <v>26</v>
      </c>
    </row>
    <row r="11" customFormat="false" ht="12.75" hidden="false" customHeight="false" outlineLevel="0" collapsed="false">
      <c r="A11" s="1" t="s">
        <v>0</v>
      </c>
      <c r="B11" s="1"/>
      <c r="C11" s="1"/>
      <c r="D11" s="1"/>
      <c r="E11" s="1"/>
      <c r="F11" s="1"/>
      <c r="G11" s="8" t="n">
        <v>36986</v>
      </c>
      <c r="H11" s="8" t="n">
        <v>36993</v>
      </c>
      <c r="I11" s="8" t="n">
        <v>37000</v>
      </c>
      <c r="J11" s="8" t="n">
        <v>37007</v>
      </c>
      <c r="K11" s="8" t="n">
        <v>37013</v>
      </c>
      <c r="L11" s="8" t="n">
        <v>37021</v>
      </c>
      <c r="M11" s="8" t="n">
        <v>37029</v>
      </c>
      <c r="N11" s="8" t="n">
        <v>37039</v>
      </c>
      <c r="O11" s="8" t="n">
        <v>37046</v>
      </c>
      <c r="P11" s="8" t="n">
        <v>37053</v>
      </c>
      <c r="Q11" s="8" t="n">
        <v>37060</v>
      </c>
      <c r="R11" s="8" t="n">
        <v>37067</v>
      </c>
    </row>
    <row r="88" customFormat="false" ht="15.75" hidden="false" customHeight="false" outlineLevel="0" collapsed="false">
      <c r="A88" s="9" t="s">
        <v>29</v>
      </c>
      <c r="B88" s="10"/>
      <c r="C88" s="10"/>
      <c r="D88" s="10"/>
      <c r="E88" s="10"/>
      <c r="F88" s="11"/>
      <c r="G88" s="10"/>
      <c r="H88" s="10"/>
      <c r="I88" s="11"/>
      <c r="J88" s="11"/>
      <c r="K88" s="11"/>
      <c r="L88" s="10"/>
    </row>
    <row r="89" customFormat="false" ht="12.75" hidden="false" customHeight="false" outlineLevel="0" collapsed="false">
      <c r="A89" s="10"/>
      <c r="B89" s="10"/>
      <c r="C89" s="10"/>
      <c r="D89" s="10"/>
      <c r="E89" s="10"/>
      <c r="F89" s="11"/>
      <c r="G89" s="10"/>
      <c r="H89" s="10"/>
      <c r="I89" s="11"/>
      <c r="J89" s="11"/>
      <c r="K89" s="11"/>
      <c r="L89" s="10"/>
    </row>
    <row r="90" customFormat="false" ht="12.75" hidden="false" customHeight="false" outlineLevel="0" collapsed="false">
      <c r="A90" s="12" t="s">
        <v>30</v>
      </c>
      <c r="B90" s="10"/>
      <c r="C90" s="10"/>
      <c r="D90" s="10"/>
      <c r="E90" s="10"/>
      <c r="F90" s="11"/>
      <c r="G90" s="10"/>
      <c r="H90" s="10"/>
      <c r="I90" s="11"/>
      <c r="J90" s="11"/>
      <c r="K90" s="11"/>
      <c r="L90" s="10"/>
    </row>
    <row r="91" customFormat="false" ht="12.75" hidden="false" customHeight="false" outlineLevel="0" collapsed="false">
      <c r="A91" s="10" t="s">
        <v>31</v>
      </c>
      <c r="B91" s="10"/>
      <c r="C91" s="10"/>
      <c r="D91" s="10"/>
      <c r="E91" s="10"/>
      <c r="F91" s="11"/>
      <c r="G91" s="10"/>
      <c r="H91" s="10"/>
      <c r="I91" s="11"/>
      <c r="J91" s="11"/>
      <c r="K91" s="11"/>
      <c r="L91" s="10"/>
    </row>
    <row r="92" customFormat="false" ht="12.75" hidden="false" customHeight="false" outlineLevel="0" collapsed="false">
      <c r="A92" s="10" t="s">
        <v>32</v>
      </c>
      <c r="B92" s="10"/>
      <c r="C92" s="10"/>
      <c r="D92" s="10"/>
      <c r="E92" s="10"/>
      <c r="F92" s="11"/>
      <c r="G92" s="10"/>
      <c r="H92" s="10"/>
      <c r="I92" s="11"/>
      <c r="J92" s="11"/>
      <c r="K92" s="11"/>
      <c r="L92" s="10"/>
    </row>
    <row r="93" customFormat="false" ht="12.75" hidden="false" customHeight="false" outlineLevel="0" collapsed="false">
      <c r="A93" s="10" t="s">
        <v>33</v>
      </c>
      <c r="B93" s="10"/>
      <c r="C93" s="10"/>
      <c r="D93" s="10"/>
      <c r="E93" s="10"/>
      <c r="F93" s="11"/>
      <c r="G93" s="10"/>
      <c r="H93" s="10"/>
      <c r="I93" s="11"/>
      <c r="J93" s="11"/>
      <c r="K93" s="11"/>
      <c r="L93" s="10"/>
    </row>
    <row r="94" customFormat="false" ht="12.75" hidden="false" customHeight="false" outlineLevel="0" collapsed="false">
      <c r="A94" s="10" t="s">
        <v>34</v>
      </c>
      <c r="B94" s="10"/>
      <c r="C94" s="10"/>
      <c r="D94" s="10"/>
      <c r="E94" s="10"/>
      <c r="F94" s="11"/>
      <c r="G94" s="10"/>
      <c r="H94" s="10"/>
      <c r="I94" s="11"/>
      <c r="J94" s="11"/>
      <c r="K94" s="11"/>
      <c r="L94" s="10"/>
    </row>
    <row r="95" customFormat="false" ht="12.75" hidden="false" customHeight="false" outlineLevel="0" collapsed="false">
      <c r="A95" s="10" t="s">
        <v>35</v>
      </c>
      <c r="B95" s="10"/>
      <c r="C95" s="10"/>
      <c r="D95" s="10"/>
      <c r="E95" s="10"/>
      <c r="F95" s="11"/>
      <c r="G95" s="10"/>
      <c r="H95" s="10"/>
      <c r="I95" s="11"/>
      <c r="J95" s="11"/>
      <c r="K95" s="11"/>
      <c r="L95" s="10"/>
    </row>
    <row r="96" customFormat="false" ht="12.75" hidden="false" customHeight="false" outlineLevel="0" collapsed="false">
      <c r="A96" s="10" t="s">
        <v>36</v>
      </c>
      <c r="B96" s="10"/>
      <c r="C96" s="10"/>
      <c r="D96" s="10"/>
      <c r="E96" s="10"/>
      <c r="F96" s="11"/>
      <c r="G96" s="10"/>
      <c r="H96" s="10"/>
      <c r="I96" s="11"/>
      <c r="J96" s="11"/>
      <c r="K96" s="11"/>
      <c r="L96" s="10"/>
    </row>
    <row r="97" customFormat="false" ht="12.75" hidden="false" customHeight="false" outlineLevel="0" collapsed="false">
      <c r="A97" s="10" t="s">
        <v>37</v>
      </c>
      <c r="B97" s="10"/>
      <c r="C97" s="10"/>
      <c r="D97" s="10"/>
      <c r="E97" s="10"/>
      <c r="F97" s="11"/>
      <c r="G97" s="10"/>
      <c r="H97" s="10"/>
      <c r="I97" s="11"/>
      <c r="J97" s="11"/>
      <c r="K97" s="11"/>
      <c r="L97" s="10"/>
    </row>
    <row r="98" customFormat="false" ht="12.75" hidden="false" customHeight="false" outlineLevel="0" collapsed="false">
      <c r="A98" s="10" t="s">
        <v>38</v>
      </c>
      <c r="B98" s="10"/>
      <c r="C98" s="10"/>
      <c r="D98" s="10"/>
      <c r="E98" s="10"/>
      <c r="F98" s="11"/>
      <c r="G98" s="10"/>
      <c r="H98" s="10"/>
      <c r="I98" s="11"/>
      <c r="J98" s="11"/>
      <c r="K98" s="11"/>
      <c r="L98" s="10"/>
    </row>
    <row r="99" customFormat="false" ht="12.75" hidden="false" customHeight="false" outlineLevel="0" collapsed="false">
      <c r="A99" s="10" t="s">
        <v>39</v>
      </c>
      <c r="B99" s="10"/>
      <c r="C99" s="10"/>
      <c r="D99" s="10"/>
      <c r="E99" s="10"/>
      <c r="F99" s="11"/>
      <c r="G99" s="10"/>
      <c r="H99" s="10"/>
      <c r="I99" s="11"/>
      <c r="J99" s="11"/>
      <c r="K99" s="11"/>
      <c r="L99" s="10"/>
    </row>
    <row r="100" customFormat="false" ht="12.75" hidden="false" customHeight="false" outlineLevel="0" collapsed="false">
      <c r="A100" s="10"/>
      <c r="B100" s="10"/>
      <c r="C100" s="10"/>
      <c r="D100" s="10"/>
      <c r="E100" s="10"/>
      <c r="F100" s="11"/>
      <c r="G100" s="10"/>
      <c r="H100" s="10"/>
      <c r="I100" s="11"/>
      <c r="J100" s="11"/>
      <c r="K100" s="11"/>
      <c r="L100" s="10"/>
    </row>
    <row r="101" customFormat="false" ht="12.75" hidden="false" customHeight="false" outlineLevel="0" collapsed="false">
      <c r="A101" s="13"/>
      <c r="B101" s="13"/>
      <c r="C101" s="13"/>
      <c r="D101" s="13"/>
      <c r="E101" s="13" t="s">
        <v>40</v>
      </c>
      <c r="F101" s="13"/>
      <c r="G101" s="13"/>
      <c r="H101" s="13"/>
      <c r="I101" s="13" t="s">
        <v>41</v>
      </c>
      <c r="J101" s="13" t="s">
        <v>42</v>
      </c>
      <c r="K101" s="13" t="s">
        <v>43</v>
      </c>
      <c r="L101" s="13" t="s">
        <v>44</v>
      </c>
    </row>
    <row r="102" customFormat="false" ht="12.75" hidden="false" customHeight="false" outlineLevel="0" collapsed="false">
      <c r="A102" s="13" t="s">
        <v>45</v>
      </c>
      <c r="B102" s="13" t="s">
        <v>46</v>
      </c>
      <c r="C102" s="13" t="s">
        <v>47</v>
      </c>
      <c r="D102" s="13" t="s">
        <v>48</v>
      </c>
      <c r="E102" s="13" t="s">
        <v>49</v>
      </c>
      <c r="F102" s="13" t="s">
        <v>30</v>
      </c>
      <c r="G102" s="13" t="s">
        <v>50</v>
      </c>
      <c r="H102" s="13" t="s">
        <v>51</v>
      </c>
      <c r="I102" s="13" t="s">
        <v>52</v>
      </c>
      <c r="J102" s="13" t="s">
        <v>53</v>
      </c>
      <c r="K102" s="13" t="s">
        <v>54</v>
      </c>
      <c r="L102" s="13" t="s">
        <v>55</v>
      </c>
    </row>
    <row r="103" customFormat="false" ht="12.75" hidden="false" customHeight="false" outlineLevel="0" collapsed="false">
      <c r="A103" s="13"/>
      <c r="B103" s="13"/>
      <c r="C103" s="13"/>
      <c r="D103" s="13"/>
      <c r="E103" s="13"/>
      <c r="F103" s="13"/>
      <c r="G103" s="13"/>
      <c r="H103" s="13"/>
      <c r="I103" s="13"/>
      <c r="J103" s="13"/>
      <c r="K103" s="13"/>
      <c r="L103" s="13"/>
    </row>
    <row r="104" customFormat="false" ht="12.75" hidden="false" customHeight="false" outlineLevel="0" collapsed="false">
      <c r="A104" s="60"/>
      <c r="B104" s="60"/>
      <c r="C104" s="60"/>
      <c r="D104" s="60"/>
      <c r="E104" s="60"/>
      <c r="F104" s="60"/>
      <c r="G104" s="60"/>
      <c r="H104" s="60"/>
      <c r="I104" s="60"/>
      <c r="J104" s="60"/>
      <c r="K104" s="60"/>
      <c r="L104" s="60"/>
      <c r="M104" s="20"/>
      <c r="N104" s="20"/>
      <c r="O104" s="20"/>
      <c r="P104" s="20"/>
      <c r="Q104" s="20"/>
      <c r="R104" s="20"/>
      <c r="S104" s="20"/>
      <c r="T104" s="20"/>
      <c r="U104" s="20"/>
      <c r="V104" s="20"/>
      <c r="W104" s="20"/>
      <c r="X104" s="20"/>
      <c r="Y104" s="20"/>
    </row>
    <row r="105" customFormat="false" ht="25.5" hidden="false" customHeight="false" outlineLevel="0" collapsed="false">
      <c r="A105" s="18" t="n">
        <v>37071</v>
      </c>
      <c r="B105" s="19" t="s">
        <v>127</v>
      </c>
      <c r="C105" s="19" t="s">
        <v>57</v>
      </c>
      <c r="D105" s="19" t="s">
        <v>127</v>
      </c>
      <c r="E105" s="19" t="s">
        <v>59</v>
      </c>
      <c r="F105" s="19" t="s">
        <v>69</v>
      </c>
      <c r="G105" s="17" t="s">
        <v>128</v>
      </c>
      <c r="H105" s="17" t="s">
        <v>129</v>
      </c>
      <c r="I105" s="19" t="s">
        <v>64</v>
      </c>
      <c r="J105" s="19" t="s">
        <v>63</v>
      </c>
      <c r="K105" s="19" t="s">
        <v>64</v>
      </c>
      <c r="L105" s="19" t="s">
        <v>65</v>
      </c>
      <c r="M105" s="20"/>
      <c r="N105" s="20"/>
      <c r="O105" s="20"/>
      <c r="P105" s="20"/>
      <c r="Q105" s="20"/>
      <c r="R105" s="20"/>
      <c r="S105" s="20"/>
      <c r="T105" s="20"/>
      <c r="U105" s="20"/>
      <c r="V105" s="20"/>
      <c r="W105" s="20"/>
      <c r="X105" s="20"/>
      <c r="Y105" s="20"/>
    </row>
    <row r="106" customFormat="false" ht="38.25" hidden="false" customHeight="false" outlineLevel="0" collapsed="false">
      <c r="A106" s="18" t="n">
        <v>37069</v>
      </c>
      <c r="B106" s="19" t="s">
        <v>130</v>
      </c>
      <c r="C106" s="19"/>
      <c r="D106" s="19"/>
      <c r="E106" s="19"/>
      <c r="F106" s="19"/>
      <c r="G106" s="17" t="s">
        <v>131</v>
      </c>
      <c r="H106" s="17" t="s">
        <v>132</v>
      </c>
      <c r="I106" s="19" t="s">
        <v>64</v>
      </c>
      <c r="J106" s="19" t="s">
        <v>63</v>
      </c>
      <c r="K106" s="19" t="s">
        <v>64</v>
      </c>
      <c r="L106" s="19" t="s">
        <v>65</v>
      </c>
      <c r="M106" s="20"/>
      <c r="N106" s="20"/>
      <c r="O106" s="20"/>
      <c r="P106" s="20"/>
      <c r="Q106" s="20"/>
      <c r="R106" s="20"/>
      <c r="S106" s="20"/>
      <c r="T106" s="20"/>
      <c r="U106" s="20"/>
      <c r="V106" s="20"/>
      <c r="W106" s="20"/>
      <c r="X106" s="20"/>
      <c r="Y106" s="20"/>
    </row>
    <row r="107" customFormat="false" ht="76.5" hidden="false" customHeight="false" outlineLevel="0" collapsed="false">
      <c r="A107" s="18" t="n">
        <v>37069</v>
      </c>
      <c r="B107" s="19" t="s">
        <v>133</v>
      </c>
      <c r="C107" s="19" t="s">
        <v>57</v>
      </c>
      <c r="D107" s="19" t="s">
        <v>133</v>
      </c>
      <c r="E107" s="19" t="s">
        <v>59</v>
      </c>
      <c r="F107" s="19" t="s">
        <v>69</v>
      </c>
      <c r="G107" s="17" t="s">
        <v>134</v>
      </c>
      <c r="H107" s="17" t="s">
        <v>135</v>
      </c>
      <c r="I107" s="19" t="s">
        <v>64</v>
      </c>
      <c r="J107" s="19" t="s">
        <v>63</v>
      </c>
      <c r="K107" s="19" t="s">
        <v>64</v>
      </c>
      <c r="L107" s="19" t="s">
        <v>65</v>
      </c>
      <c r="M107" s="20"/>
      <c r="N107" s="20"/>
      <c r="O107" s="20"/>
      <c r="P107" s="20"/>
      <c r="Q107" s="20"/>
      <c r="R107" s="20"/>
      <c r="S107" s="20"/>
      <c r="T107" s="20"/>
      <c r="U107" s="20"/>
      <c r="V107" s="20"/>
      <c r="W107" s="20"/>
      <c r="X107" s="20"/>
      <c r="Y107" s="20"/>
    </row>
    <row r="108" customFormat="false" ht="51" hidden="false" customHeight="false" outlineLevel="0" collapsed="false">
      <c r="A108" s="18" t="n">
        <v>37069</v>
      </c>
      <c r="B108" s="17" t="s">
        <v>245</v>
      </c>
      <c r="C108" s="19" t="s">
        <v>81</v>
      </c>
      <c r="D108" s="19" t="s">
        <v>246</v>
      </c>
      <c r="E108" s="19" t="s">
        <v>247</v>
      </c>
      <c r="F108" s="19" t="s">
        <v>69</v>
      </c>
      <c r="G108" s="17" t="s">
        <v>248</v>
      </c>
      <c r="H108" s="17" t="s">
        <v>249</v>
      </c>
      <c r="I108" s="19" t="s">
        <v>64</v>
      </c>
      <c r="J108" s="19" t="s">
        <v>63</v>
      </c>
      <c r="K108" s="19" t="s">
        <v>64</v>
      </c>
      <c r="L108" s="19" t="s">
        <v>65</v>
      </c>
      <c r="M108" s="20"/>
      <c r="N108" s="20"/>
      <c r="O108" s="20"/>
      <c r="P108" s="20"/>
      <c r="Q108" s="20"/>
      <c r="R108" s="20"/>
      <c r="S108" s="20"/>
      <c r="T108" s="20"/>
      <c r="U108" s="20"/>
      <c r="V108" s="20"/>
      <c r="W108" s="20"/>
      <c r="X108" s="20"/>
      <c r="Y108" s="20"/>
    </row>
    <row r="109" customFormat="false" ht="38.25" hidden="false" customHeight="false" outlineLevel="0" collapsed="false">
      <c r="A109" s="18" t="n">
        <v>37069</v>
      </c>
      <c r="B109" s="19" t="s">
        <v>136</v>
      </c>
      <c r="C109" s="19" t="s">
        <v>108</v>
      </c>
      <c r="D109" s="19" t="s">
        <v>137</v>
      </c>
      <c r="E109" s="19" t="s">
        <v>110</v>
      </c>
      <c r="F109" s="19" t="s">
        <v>89</v>
      </c>
      <c r="G109" s="17" t="s">
        <v>138</v>
      </c>
      <c r="H109" s="17" t="s">
        <v>139</v>
      </c>
      <c r="I109" s="19" t="s">
        <v>63</v>
      </c>
      <c r="J109" s="19" t="s">
        <v>63</v>
      </c>
      <c r="K109" s="19" t="s">
        <v>63</v>
      </c>
      <c r="L109" s="19" t="s">
        <v>65</v>
      </c>
      <c r="M109" s="20"/>
      <c r="N109" s="20"/>
      <c r="O109" s="20"/>
      <c r="P109" s="20"/>
      <c r="Q109" s="20"/>
      <c r="R109" s="20"/>
      <c r="S109" s="20"/>
      <c r="T109" s="20"/>
      <c r="U109" s="20"/>
      <c r="V109" s="20"/>
      <c r="W109" s="20"/>
      <c r="X109" s="20"/>
      <c r="Y109" s="20"/>
    </row>
    <row r="110" customFormat="false" ht="102" hidden="false" customHeight="false" outlineLevel="0" collapsed="false">
      <c r="A110" s="18" t="n">
        <v>37068</v>
      </c>
      <c r="B110" s="19" t="s">
        <v>140</v>
      </c>
      <c r="C110" s="19"/>
      <c r="D110" s="19"/>
      <c r="E110" s="19"/>
      <c r="F110" s="19" t="s">
        <v>89</v>
      </c>
      <c r="G110" s="17" t="s">
        <v>141</v>
      </c>
      <c r="H110" s="17" t="s">
        <v>142</v>
      </c>
      <c r="I110" s="19" t="s">
        <v>63</v>
      </c>
      <c r="J110" s="19" t="s">
        <v>64</v>
      </c>
      <c r="K110" s="19" t="s">
        <v>64</v>
      </c>
      <c r="L110" s="19" t="s">
        <v>65</v>
      </c>
      <c r="M110" s="20"/>
      <c r="N110" s="20"/>
      <c r="O110" s="20"/>
      <c r="P110" s="20"/>
      <c r="Q110" s="20"/>
      <c r="R110" s="20"/>
      <c r="S110" s="20"/>
      <c r="T110" s="20"/>
      <c r="U110" s="20"/>
      <c r="V110" s="20"/>
      <c r="W110" s="20"/>
      <c r="X110" s="20"/>
      <c r="Y110" s="20"/>
    </row>
    <row r="111" customFormat="false" ht="38.25" hidden="false" customHeight="false" outlineLevel="0" collapsed="false">
      <c r="A111" s="18" t="n">
        <v>37064</v>
      </c>
      <c r="B111" s="19" t="s">
        <v>114</v>
      </c>
      <c r="C111" s="19" t="s">
        <v>57</v>
      </c>
      <c r="D111" s="19" t="s">
        <v>115</v>
      </c>
      <c r="E111" s="19" t="s">
        <v>59</v>
      </c>
      <c r="F111" s="19" t="s">
        <v>60</v>
      </c>
      <c r="G111" s="25" t="s">
        <v>143</v>
      </c>
      <c r="H111" s="19" t="s">
        <v>144</v>
      </c>
      <c r="I111" s="19" t="s">
        <v>63</v>
      </c>
      <c r="J111" s="19" t="s">
        <v>63</v>
      </c>
      <c r="K111" s="19" t="s">
        <v>63</v>
      </c>
      <c r="L111" s="19" t="s">
        <v>65</v>
      </c>
      <c r="M111" s="20"/>
      <c r="N111" s="20"/>
      <c r="O111" s="20"/>
      <c r="P111" s="20"/>
      <c r="Q111" s="20"/>
      <c r="R111" s="20"/>
      <c r="S111" s="20"/>
      <c r="T111" s="20"/>
      <c r="U111" s="20"/>
      <c r="V111" s="20"/>
      <c r="W111" s="20"/>
      <c r="X111" s="20"/>
      <c r="Y111" s="20"/>
    </row>
    <row r="112" customFormat="false" ht="63.75" hidden="false" customHeight="false" outlineLevel="0" collapsed="false">
      <c r="A112" s="18" t="n">
        <v>37064</v>
      </c>
      <c r="B112" s="19" t="s">
        <v>112</v>
      </c>
      <c r="C112" s="19" t="s">
        <v>57</v>
      </c>
      <c r="D112" s="19" t="s">
        <v>112</v>
      </c>
      <c r="E112" s="19" t="s">
        <v>59</v>
      </c>
      <c r="F112" s="19" t="s">
        <v>60</v>
      </c>
      <c r="G112" s="25" t="s">
        <v>145</v>
      </c>
      <c r="H112" s="25" t="s">
        <v>146</v>
      </c>
      <c r="I112" s="19" t="s">
        <v>63</v>
      </c>
      <c r="J112" s="19" t="s">
        <v>63</v>
      </c>
      <c r="K112" s="19" t="s">
        <v>64</v>
      </c>
      <c r="L112" s="19" t="s">
        <v>65</v>
      </c>
      <c r="M112" s="20"/>
      <c r="N112" s="20"/>
      <c r="O112" s="20"/>
      <c r="P112" s="20"/>
      <c r="Q112" s="20"/>
      <c r="R112" s="20"/>
      <c r="S112" s="20"/>
      <c r="T112" s="20"/>
      <c r="U112" s="20"/>
      <c r="V112" s="20"/>
      <c r="W112" s="20"/>
      <c r="X112" s="20"/>
      <c r="Y112" s="20"/>
    </row>
    <row r="113" customFormat="false" ht="76.5" hidden="false" customHeight="false" outlineLevel="0" collapsed="false">
      <c r="A113" s="18" t="n">
        <v>37064</v>
      </c>
      <c r="B113" s="25" t="s">
        <v>147</v>
      </c>
      <c r="C113" s="19" t="s">
        <v>108</v>
      </c>
      <c r="D113" s="19" t="s">
        <v>137</v>
      </c>
      <c r="E113" s="19" t="s">
        <v>110</v>
      </c>
      <c r="F113" s="19" t="s">
        <v>77</v>
      </c>
      <c r="G113" s="25" t="s">
        <v>148</v>
      </c>
      <c r="H113" s="19" t="s">
        <v>149</v>
      </c>
      <c r="I113" s="19" t="s">
        <v>63</v>
      </c>
      <c r="J113" s="19" t="s">
        <v>63</v>
      </c>
      <c r="K113" s="19" t="s">
        <v>63</v>
      </c>
      <c r="L113" s="19" t="s">
        <v>65</v>
      </c>
      <c r="M113" s="20"/>
      <c r="N113" s="20"/>
      <c r="O113" s="20"/>
      <c r="P113" s="20"/>
      <c r="Q113" s="20"/>
      <c r="R113" s="20"/>
      <c r="S113" s="20"/>
      <c r="T113" s="20"/>
      <c r="U113" s="20"/>
      <c r="V113" s="20"/>
      <c r="W113" s="20"/>
      <c r="X113" s="20"/>
      <c r="Y113" s="20"/>
    </row>
    <row r="114" customFormat="false" ht="63.75" hidden="false" customHeight="false" outlineLevel="0" collapsed="false">
      <c r="A114" s="18" t="n">
        <v>37063</v>
      </c>
      <c r="B114" s="19" t="s">
        <v>150</v>
      </c>
      <c r="C114" s="19"/>
      <c r="D114" s="19"/>
      <c r="E114" s="19"/>
      <c r="F114" s="19" t="s">
        <v>69</v>
      </c>
      <c r="G114" s="25" t="s">
        <v>151</v>
      </c>
      <c r="H114" s="25" t="s">
        <v>152</v>
      </c>
      <c r="I114" s="19" t="s">
        <v>64</v>
      </c>
      <c r="J114" s="19" t="s">
        <v>63</v>
      </c>
      <c r="K114" s="19" t="s">
        <v>64</v>
      </c>
      <c r="L114" s="19" t="s">
        <v>65</v>
      </c>
      <c r="M114" s="20"/>
      <c r="N114" s="20"/>
      <c r="O114" s="20"/>
      <c r="P114" s="20"/>
      <c r="Q114" s="20"/>
      <c r="R114" s="20"/>
      <c r="S114" s="20"/>
      <c r="T114" s="20"/>
      <c r="U114" s="20"/>
      <c r="V114" s="20"/>
      <c r="W114" s="20"/>
      <c r="X114" s="20"/>
      <c r="Y114" s="20"/>
    </row>
    <row r="115" customFormat="false" ht="38.25" hidden="false" customHeight="false" outlineLevel="0" collapsed="false">
      <c r="A115" s="18" t="n">
        <v>37063</v>
      </c>
      <c r="B115" s="19" t="s">
        <v>153</v>
      </c>
      <c r="C115" s="19" t="s">
        <v>108</v>
      </c>
      <c r="D115" s="19"/>
      <c r="E115" s="19" t="s">
        <v>110</v>
      </c>
      <c r="F115" s="19" t="s">
        <v>69</v>
      </c>
      <c r="G115" s="25" t="s">
        <v>154</v>
      </c>
      <c r="H115" s="25" t="s">
        <v>155</v>
      </c>
      <c r="I115" s="19" t="s">
        <v>64</v>
      </c>
      <c r="J115" s="19" t="s">
        <v>63</v>
      </c>
      <c r="K115" s="19" t="s">
        <v>63</v>
      </c>
      <c r="L115" s="19" t="s">
        <v>65</v>
      </c>
      <c r="M115" s="20"/>
      <c r="N115" s="20"/>
      <c r="O115" s="20"/>
      <c r="P115" s="20"/>
      <c r="Q115" s="20"/>
      <c r="R115" s="20"/>
      <c r="S115" s="20"/>
      <c r="T115" s="20"/>
      <c r="U115" s="20"/>
      <c r="V115" s="20"/>
      <c r="W115" s="20"/>
      <c r="X115" s="20"/>
      <c r="Y115" s="20"/>
    </row>
    <row r="116" customFormat="false" ht="38.25" hidden="false" customHeight="false" outlineLevel="0" collapsed="false">
      <c r="A116" s="18" t="n">
        <v>37063</v>
      </c>
      <c r="B116" s="19" t="s">
        <v>112</v>
      </c>
      <c r="C116" s="19" t="s">
        <v>57</v>
      </c>
      <c r="D116" s="19" t="s">
        <v>112</v>
      </c>
      <c r="E116" s="19" t="s">
        <v>59</v>
      </c>
      <c r="F116" s="19" t="s">
        <v>89</v>
      </c>
      <c r="G116" s="25" t="s">
        <v>156</v>
      </c>
      <c r="H116" s="25" t="s">
        <v>157</v>
      </c>
      <c r="I116" s="19" t="s">
        <v>63</v>
      </c>
      <c r="J116" s="19" t="s">
        <v>63</v>
      </c>
      <c r="K116" s="19" t="s">
        <v>63</v>
      </c>
      <c r="L116" s="19" t="s">
        <v>65</v>
      </c>
      <c r="M116" s="20"/>
      <c r="N116" s="20"/>
      <c r="O116" s="20"/>
      <c r="P116" s="20"/>
      <c r="Q116" s="20"/>
      <c r="R116" s="20"/>
      <c r="S116" s="20"/>
      <c r="T116" s="20"/>
      <c r="U116" s="20"/>
      <c r="V116" s="20"/>
      <c r="W116" s="20"/>
      <c r="X116" s="20"/>
      <c r="Y116" s="20"/>
    </row>
    <row r="117" customFormat="false" ht="51" hidden="false" customHeight="false" outlineLevel="0" collapsed="false">
      <c r="A117" s="18" t="n">
        <v>37063</v>
      </c>
      <c r="B117" s="19" t="s">
        <v>158</v>
      </c>
      <c r="C117" s="19" t="s">
        <v>57</v>
      </c>
      <c r="D117" s="19" t="s">
        <v>115</v>
      </c>
      <c r="E117" s="19" t="s">
        <v>59</v>
      </c>
      <c r="F117" s="19" t="s">
        <v>69</v>
      </c>
      <c r="G117" s="25" t="s">
        <v>159</v>
      </c>
      <c r="H117" s="25" t="s">
        <v>160</v>
      </c>
      <c r="I117" s="19" t="s">
        <v>63</v>
      </c>
      <c r="J117" s="19" t="s">
        <v>63</v>
      </c>
      <c r="K117" s="19" t="s">
        <v>63</v>
      </c>
      <c r="L117" s="19" t="s">
        <v>65</v>
      </c>
      <c r="M117" s="20"/>
      <c r="N117" s="20"/>
      <c r="O117" s="20"/>
      <c r="P117" s="20"/>
      <c r="Q117" s="20"/>
      <c r="R117" s="20"/>
      <c r="S117" s="20"/>
      <c r="T117" s="20"/>
      <c r="U117" s="20"/>
      <c r="V117" s="20"/>
      <c r="W117" s="20"/>
      <c r="X117" s="20"/>
      <c r="Y117" s="20"/>
    </row>
    <row r="118" customFormat="false" ht="63.75" hidden="false" customHeight="false" outlineLevel="0" collapsed="false">
      <c r="A118" s="18" t="n">
        <v>37062</v>
      </c>
      <c r="B118" s="19" t="s">
        <v>158</v>
      </c>
      <c r="C118" s="19" t="s">
        <v>57</v>
      </c>
      <c r="D118" s="19" t="s">
        <v>115</v>
      </c>
      <c r="E118" s="19" t="s">
        <v>59</v>
      </c>
      <c r="F118" s="19" t="s">
        <v>60</v>
      </c>
      <c r="G118" s="25" t="s">
        <v>161</v>
      </c>
      <c r="H118" s="25" t="s">
        <v>162</v>
      </c>
      <c r="I118" s="19" t="s">
        <v>63</v>
      </c>
      <c r="J118" s="19" t="s">
        <v>63</v>
      </c>
      <c r="K118" s="19" t="s">
        <v>63</v>
      </c>
      <c r="L118" s="19" t="s">
        <v>65</v>
      </c>
      <c r="M118" s="20"/>
      <c r="N118" s="20"/>
      <c r="O118" s="20"/>
      <c r="P118" s="20"/>
      <c r="Q118" s="20"/>
      <c r="R118" s="20"/>
      <c r="S118" s="20"/>
      <c r="T118" s="20"/>
      <c r="U118" s="20"/>
      <c r="V118" s="20"/>
      <c r="W118" s="20"/>
      <c r="X118" s="20"/>
      <c r="Y118" s="20"/>
    </row>
    <row r="119" customFormat="false" ht="38.25" hidden="false" customHeight="false" outlineLevel="0" collapsed="false">
      <c r="A119" s="18" t="n">
        <v>37061</v>
      </c>
      <c r="B119" s="19" t="s">
        <v>112</v>
      </c>
      <c r="C119" s="19" t="s">
        <v>57</v>
      </c>
      <c r="D119" s="19" t="s">
        <v>112</v>
      </c>
      <c r="E119" s="19" t="s">
        <v>59</v>
      </c>
      <c r="F119" s="19" t="s">
        <v>69</v>
      </c>
      <c r="G119" s="25" t="s">
        <v>277</v>
      </c>
      <c r="H119" s="25" t="s">
        <v>278</v>
      </c>
      <c r="I119" s="19" t="s">
        <v>63</v>
      </c>
      <c r="J119" s="19" t="s">
        <v>63</v>
      </c>
      <c r="K119" s="19" t="s">
        <v>63</v>
      </c>
      <c r="L119" s="19" t="s">
        <v>65</v>
      </c>
      <c r="M119" s="20"/>
      <c r="N119" s="20"/>
      <c r="O119" s="20"/>
      <c r="P119" s="20"/>
      <c r="Q119" s="20"/>
      <c r="R119" s="20"/>
      <c r="S119" s="20"/>
      <c r="T119" s="20"/>
      <c r="U119" s="20"/>
      <c r="V119" s="20"/>
      <c r="W119" s="20"/>
      <c r="X119" s="20"/>
      <c r="Y119" s="20"/>
    </row>
    <row r="120" customFormat="false" ht="51" hidden="false" customHeight="false" outlineLevel="0" collapsed="false">
      <c r="A120" s="18" t="n">
        <v>37060</v>
      </c>
      <c r="B120" s="19" t="s">
        <v>163</v>
      </c>
      <c r="C120" s="19" t="s">
        <v>57</v>
      </c>
      <c r="D120" s="19" t="s">
        <v>115</v>
      </c>
      <c r="E120" s="19" t="s">
        <v>59</v>
      </c>
      <c r="F120" s="19" t="s">
        <v>60</v>
      </c>
      <c r="G120" s="25" t="s">
        <v>164</v>
      </c>
      <c r="H120" s="25" t="s">
        <v>165</v>
      </c>
      <c r="I120" s="19" t="s">
        <v>63</v>
      </c>
      <c r="J120" s="19" t="s">
        <v>63</v>
      </c>
      <c r="K120" s="19" t="s">
        <v>63</v>
      </c>
      <c r="L120" s="19" t="s">
        <v>65</v>
      </c>
      <c r="M120" s="20"/>
      <c r="N120" s="20"/>
      <c r="O120" s="20"/>
      <c r="P120" s="20"/>
      <c r="Q120" s="20"/>
      <c r="R120" s="20"/>
      <c r="S120" s="20"/>
      <c r="T120" s="20"/>
      <c r="U120" s="20"/>
      <c r="V120" s="20"/>
      <c r="W120" s="20"/>
      <c r="X120" s="20"/>
      <c r="Y120" s="20"/>
    </row>
    <row r="121" customFormat="false" ht="63.75" hidden="false" customHeight="false" outlineLevel="0" collapsed="false">
      <c r="A121" s="18" t="n">
        <v>37057</v>
      </c>
      <c r="B121" s="19" t="s">
        <v>166</v>
      </c>
      <c r="C121" s="19" t="s">
        <v>167</v>
      </c>
      <c r="D121" s="19" t="s">
        <v>168</v>
      </c>
      <c r="E121" s="19"/>
      <c r="F121" s="19" t="s">
        <v>169</v>
      </c>
      <c r="G121" s="25" t="s">
        <v>170</v>
      </c>
      <c r="H121" s="25" t="s">
        <v>171</v>
      </c>
      <c r="I121" s="19" t="s">
        <v>63</v>
      </c>
      <c r="J121" s="19" t="s">
        <v>63</v>
      </c>
      <c r="K121" s="19" t="s">
        <v>63</v>
      </c>
      <c r="L121" s="19" t="s">
        <v>65</v>
      </c>
      <c r="M121" s="20"/>
      <c r="N121" s="20"/>
      <c r="O121" s="20"/>
      <c r="P121" s="20"/>
      <c r="Q121" s="20"/>
      <c r="R121" s="20"/>
      <c r="S121" s="20"/>
      <c r="T121" s="20"/>
      <c r="U121" s="20"/>
      <c r="V121" s="20"/>
      <c r="W121" s="20"/>
      <c r="X121" s="20"/>
      <c r="Y121" s="20"/>
    </row>
    <row r="122" customFormat="false" ht="51" hidden="false" customHeight="false" outlineLevel="0" collapsed="false">
      <c r="A122" s="18" t="n">
        <v>37057</v>
      </c>
      <c r="B122" s="19" t="s">
        <v>172</v>
      </c>
      <c r="C122" s="19" t="s">
        <v>57</v>
      </c>
      <c r="D122" s="19" t="s">
        <v>173</v>
      </c>
      <c r="E122" s="19" t="s">
        <v>59</v>
      </c>
      <c r="F122" s="19" t="s">
        <v>60</v>
      </c>
      <c r="G122" s="25" t="s">
        <v>174</v>
      </c>
      <c r="H122" s="25" t="s">
        <v>175</v>
      </c>
      <c r="I122" s="19" t="s">
        <v>63</v>
      </c>
      <c r="J122" s="19" t="s">
        <v>63</v>
      </c>
      <c r="K122" s="19" t="s">
        <v>63</v>
      </c>
      <c r="L122" s="19" t="s">
        <v>65</v>
      </c>
    </row>
    <row r="123" customFormat="false" ht="38.25" hidden="false" customHeight="false" outlineLevel="0" collapsed="false">
      <c r="A123" s="18" t="n">
        <v>37057</v>
      </c>
      <c r="B123" s="19" t="s">
        <v>97</v>
      </c>
      <c r="C123" s="19" t="s">
        <v>57</v>
      </c>
      <c r="D123" s="19" t="s">
        <v>173</v>
      </c>
      <c r="E123" s="19" t="s">
        <v>59</v>
      </c>
      <c r="F123" s="19" t="s">
        <v>60</v>
      </c>
      <c r="G123" s="25" t="s">
        <v>176</v>
      </c>
      <c r="H123" s="25" t="s">
        <v>175</v>
      </c>
      <c r="I123" s="19" t="s">
        <v>63</v>
      </c>
      <c r="J123" s="19" t="s">
        <v>63</v>
      </c>
      <c r="K123" s="19" t="s">
        <v>63</v>
      </c>
      <c r="L123" s="19" t="s">
        <v>65</v>
      </c>
    </row>
    <row r="124" customFormat="false" ht="38.25" hidden="false" customHeight="false" outlineLevel="0" collapsed="false">
      <c r="A124" s="18" t="n">
        <v>37057</v>
      </c>
      <c r="B124" s="19" t="s">
        <v>250</v>
      </c>
      <c r="C124" s="19"/>
      <c r="D124" s="19" t="s">
        <v>251</v>
      </c>
      <c r="E124" s="19" t="s">
        <v>252</v>
      </c>
      <c r="F124" s="19" t="s">
        <v>74</v>
      </c>
      <c r="G124" s="25" t="s">
        <v>253</v>
      </c>
      <c r="H124" s="25" t="s">
        <v>254</v>
      </c>
      <c r="I124" s="19" t="s">
        <v>63</v>
      </c>
      <c r="J124" s="19" t="s">
        <v>63</v>
      </c>
      <c r="K124" s="19" t="s">
        <v>63</v>
      </c>
      <c r="L124" s="19" t="s">
        <v>65</v>
      </c>
    </row>
    <row r="125" customFormat="false" ht="76.5" hidden="false" customHeight="false" outlineLevel="0" collapsed="false">
      <c r="A125" s="28" t="n">
        <v>37056</v>
      </c>
      <c r="B125" s="19" t="s">
        <v>255</v>
      </c>
      <c r="C125" s="19" t="s">
        <v>57</v>
      </c>
      <c r="D125" s="19" t="s">
        <v>58</v>
      </c>
      <c r="E125" s="19" t="s">
        <v>59</v>
      </c>
      <c r="F125" s="19" t="s">
        <v>227</v>
      </c>
      <c r="G125" s="25" t="s">
        <v>256</v>
      </c>
      <c r="H125" s="25" t="s">
        <v>257</v>
      </c>
      <c r="I125" s="19" t="s">
        <v>64</v>
      </c>
      <c r="J125" s="19" t="s">
        <v>63</v>
      </c>
      <c r="K125" s="19" t="s">
        <v>63</v>
      </c>
      <c r="L125" s="19" t="s">
        <v>65</v>
      </c>
    </row>
    <row r="126" customFormat="false" ht="76.5" hidden="false" customHeight="false" outlineLevel="0" collapsed="false">
      <c r="A126" s="28" t="n">
        <v>37053</v>
      </c>
      <c r="B126" s="19" t="s">
        <v>166</v>
      </c>
      <c r="C126" s="19" t="s">
        <v>177</v>
      </c>
      <c r="D126" s="19" t="s">
        <v>82</v>
      </c>
      <c r="E126" s="19" t="s">
        <v>88</v>
      </c>
      <c r="F126" s="19" t="s">
        <v>178</v>
      </c>
      <c r="G126" s="25" t="s">
        <v>179</v>
      </c>
      <c r="H126" s="25" t="s">
        <v>180</v>
      </c>
      <c r="I126" s="19" t="s">
        <v>63</v>
      </c>
      <c r="J126" s="19" t="s">
        <v>63</v>
      </c>
      <c r="K126" s="19" t="s">
        <v>63</v>
      </c>
      <c r="L126" s="19" t="s">
        <v>65</v>
      </c>
    </row>
    <row r="127" customFormat="false" ht="38.25" hidden="false" customHeight="false" outlineLevel="0" collapsed="false">
      <c r="A127" s="28" t="n">
        <v>37050</v>
      </c>
      <c r="B127" s="19" t="s">
        <v>241</v>
      </c>
      <c r="C127" s="19" t="s">
        <v>57</v>
      </c>
      <c r="D127" s="19" t="s">
        <v>258</v>
      </c>
      <c r="E127" s="19" t="s">
        <v>244</v>
      </c>
      <c r="F127" s="19" t="s">
        <v>74</v>
      </c>
      <c r="G127" s="25" t="s">
        <v>259</v>
      </c>
      <c r="H127" s="25" t="s">
        <v>260</v>
      </c>
      <c r="I127" s="19" t="s">
        <v>63</v>
      </c>
      <c r="J127" s="19" t="s">
        <v>63</v>
      </c>
      <c r="K127" s="19" t="s">
        <v>63</v>
      </c>
      <c r="L127" s="19" t="s">
        <v>65</v>
      </c>
    </row>
    <row r="128" customFormat="false" ht="51" hidden="false" customHeight="false" outlineLevel="0" collapsed="false">
      <c r="A128" s="28" t="n">
        <v>37049</v>
      </c>
      <c r="B128" s="19" t="s">
        <v>114</v>
      </c>
      <c r="C128" s="19" t="s">
        <v>57</v>
      </c>
      <c r="D128" s="19" t="s">
        <v>58</v>
      </c>
      <c r="E128" s="19" t="s">
        <v>59</v>
      </c>
      <c r="F128" s="19" t="s">
        <v>89</v>
      </c>
      <c r="G128" s="25" t="s">
        <v>181</v>
      </c>
      <c r="H128" s="25" t="s">
        <v>182</v>
      </c>
      <c r="I128" s="19" t="s">
        <v>64</v>
      </c>
      <c r="J128" s="19" t="s">
        <v>63</v>
      </c>
      <c r="K128" s="19" t="s">
        <v>63</v>
      </c>
      <c r="L128" s="19" t="s">
        <v>65</v>
      </c>
    </row>
    <row r="129" customFormat="false" ht="38.25" hidden="false" customHeight="false" outlineLevel="0" collapsed="false">
      <c r="A129" s="28" t="n">
        <v>37049</v>
      </c>
      <c r="B129" s="19" t="s">
        <v>58</v>
      </c>
      <c r="C129" s="19" t="s">
        <v>57</v>
      </c>
      <c r="D129" s="19" t="s">
        <v>58</v>
      </c>
      <c r="E129" s="19" t="s">
        <v>59</v>
      </c>
      <c r="F129" s="19" t="s">
        <v>89</v>
      </c>
      <c r="G129" s="25" t="s">
        <v>183</v>
      </c>
      <c r="H129" s="25" t="s">
        <v>184</v>
      </c>
      <c r="I129" s="19" t="s">
        <v>64</v>
      </c>
      <c r="J129" s="19" t="s">
        <v>64</v>
      </c>
      <c r="K129" s="19" t="s">
        <v>64</v>
      </c>
      <c r="L129" s="19" t="s">
        <v>65</v>
      </c>
    </row>
    <row r="130" customFormat="false" ht="102" hidden="false" customHeight="false" outlineLevel="0" collapsed="false">
      <c r="A130" s="63" t="n">
        <v>37046</v>
      </c>
      <c r="B130" s="65" t="s">
        <v>185</v>
      </c>
      <c r="C130" s="66"/>
      <c r="D130" s="65"/>
      <c r="E130" s="67" t="s">
        <v>186</v>
      </c>
      <c r="F130" s="66" t="s">
        <v>69</v>
      </c>
      <c r="G130" s="25" t="s">
        <v>187</v>
      </c>
      <c r="H130" s="25" t="s">
        <v>188</v>
      </c>
      <c r="I130" s="15" t="s">
        <v>64</v>
      </c>
      <c r="J130" s="15" t="s">
        <v>64</v>
      </c>
      <c r="K130" s="15" t="s">
        <v>64</v>
      </c>
      <c r="L130" s="15" t="s">
        <v>65</v>
      </c>
    </row>
    <row r="131" customFormat="false" ht="51" hidden="false" customHeight="false" outlineLevel="0" collapsed="false">
      <c r="A131" s="59" t="n">
        <v>37043</v>
      </c>
      <c r="B131" s="25" t="s">
        <v>112</v>
      </c>
      <c r="C131" s="29" t="s">
        <v>57</v>
      </c>
      <c r="D131" s="25" t="s">
        <v>112</v>
      </c>
      <c r="E131" s="30" t="s">
        <v>59</v>
      </c>
      <c r="F131" s="29" t="s">
        <v>74</v>
      </c>
      <c r="G131" s="25" t="s">
        <v>263</v>
      </c>
      <c r="H131" s="30" t="s">
        <v>264</v>
      </c>
      <c r="I131" s="19" t="s">
        <v>64</v>
      </c>
      <c r="J131" s="19" t="s">
        <v>63</v>
      </c>
      <c r="K131" s="19" t="s">
        <v>63</v>
      </c>
      <c r="L131" s="19" t="s">
        <v>65</v>
      </c>
    </row>
    <row r="132" customFormat="false" ht="38.25" hidden="false" customHeight="false" outlineLevel="0" collapsed="false">
      <c r="A132" s="31" t="n">
        <v>37040</v>
      </c>
      <c r="B132" s="25" t="s">
        <v>112</v>
      </c>
      <c r="C132" s="29" t="s">
        <v>57</v>
      </c>
      <c r="D132" s="25" t="s">
        <v>112</v>
      </c>
      <c r="E132" s="30" t="s">
        <v>59</v>
      </c>
      <c r="F132" s="29" t="s">
        <v>60</v>
      </c>
      <c r="G132" s="30" t="s">
        <v>265</v>
      </c>
      <c r="H132" s="30" t="s">
        <v>198</v>
      </c>
      <c r="I132" s="29" t="s">
        <v>64</v>
      </c>
      <c r="J132" s="29" t="s">
        <v>64</v>
      </c>
      <c r="K132" s="29" t="s">
        <v>64</v>
      </c>
      <c r="L132" s="29" t="s">
        <v>65</v>
      </c>
    </row>
    <row r="133" customFormat="false" ht="38.25" hidden="false" customHeight="false" outlineLevel="0" collapsed="false">
      <c r="A133" s="31" t="n">
        <v>37035</v>
      </c>
      <c r="B133" s="25" t="s">
        <v>195</v>
      </c>
      <c r="C133" s="29" t="s">
        <v>57</v>
      </c>
      <c r="D133" s="30" t="s">
        <v>196</v>
      </c>
      <c r="E133" s="30" t="s">
        <v>59</v>
      </c>
      <c r="F133" s="29" t="s">
        <v>60</v>
      </c>
      <c r="G133" s="30" t="s">
        <v>197</v>
      </c>
      <c r="H133" s="30" t="s">
        <v>198</v>
      </c>
      <c r="I133" s="29" t="s">
        <v>64</v>
      </c>
      <c r="J133" s="29" t="s">
        <v>63</v>
      </c>
      <c r="K133" s="29" t="s">
        <v>63</v>
      </c>
      <c r="L133" s="29" t="s">
        <v>65</v>
      </c>
    </row>
    <row r="134" customFormat="false" ht="38.25" hidden="false" customHeight="false" outlineLevel="0" collapsed="false">
      <c r="A134" s="31" t="n">
        <v>37033</v>
      </c>
      <c r="B134" s="25" t="s">
        <v>124</v>
      </c>
      <c r="C134" s="29" t="s">
        <v>57</v>
      </c>
      <c r="D134" s="25" t="s">
        <v>124</v>
      </c>
      <c r="E134" s="30" t="s">
        <v>59</v>
      </c>
      <c r="F134" s="29" t="s">
        <v>89</v>
      </c>
      <c r="G134" s="30" t="s">
        <v>199</v>
      </c>
      <c r="H134" s="30" t="s">
        <v>200</v>
      </c>
      <c r="I134" s="29" t="s">
        <v>63</v>
      </c>
      <c r="J134" s="29" t="s">
        <v>64</v>
      </c>
      <c r="K134" s="29" t="s">
        <v>64</v>
      </c>
      <c r="L134" s="29" t="s">
        <v>65</v>
      </c>
    </row>
    <row r="135" customFormat="false" ht="51" hidden="false" customHeight="false" outlineLevel="0" collapsed="false">
      <c r="A135" s="31" t="n">
        <v>37033</v>
      </c>
      <c r="B135" s="25" t="s">
        <v>112</v>
      </c>
      <c r="C135" s="29" t="s">
        <v>57</v>
      </c>
      <c r="D135" s="25" t="s">
        <v>112</v>
      </c>
      <c r="E135" s="30" t="s">
        <v>59</v>
      </c>
      <c r="F135" s="29" t="s">
        <v>60</v>
      </c>
      <c r="G135" s="30" t="s">
        <v>201</v>
      </c>
      <c r="H135" s="30" t="s">
        <v>202</v>
      </c>
      <c r="I135" s="29" t="s">
        <v>64</v>
      </c>
      <c r="J135" s="29" t="s">
        <v>64</v>
      </c>
      <c r="K135" s="29" t="s">
        <v>64</v>
      </c>
      <c r="L135" s="29" t="s">
        <v>65</v>
      </c>
    </row>
    <row r="136" customFormat="false" ht="74.25" hidden="false" customHeight="true" outlineLevel="0" collapsed="false">
      <c r="A136" s="64" t="n">
        <v>37019</v>
      </c>
      <c r="B136" s="27" t="s">
        <v>209</v>
      </c>
      <c r="C136" s="33" t="s">
        <v>57</v>
      </c>
      <c r="D136" s="27" t="s">
        <v>209</v>
      </c>
      <c r="E136" s="34" t="s">
        <v>59</v>
      </c>
      <c r="F136" s="33" t="s">
        <v>60</v>
      </c>
      <c r="G136" s="34" t="s">
        <v>210</v>
      </c>
      <c r="H136" s="34" t="s">
        <v>211</v>
      </c>
      <c r="I136" s="33" t="s">
        <v>63</v>
      </c>
      <c r="J136" s="33" t="s">
        <v>63</v>
      </c>
      <c r="K136" s="33" t="s">
        <v>63</v>
      </c>
      <c r="L136" s="33" t="s">
        <v>65</v>
      </c>
    </row>
    <row r="137" customFormat="false" ht="114.75" hidden="false" customHeight="false" outlineLevel="0" collapsed="false">
      <c r="A137" s="31" t="n">
        <v>37019</v>
      </c>
      <c r="B137" s="25" t="s">
        <v>112</v>
      </c>
      <c r="C137" s="29" t="s">
        <v>57</v>
      </c>
      <c r="D137" s="25" t="s">
        <v>112</v>
      </c>
      <c r="E137" s="30" t="s">
        <v>59</v>
      </c>
      <c r="F137" s="29" t="s">
        <v>60</v>
      </c>
      <c r="G137" s="30" t="s">
        <v>268</v>
      </c>
      <c r="H137" s="30" t="s">
        <v>269</v>
      </c>
      <c r="I137" s="29" t="s">
        <v>64</v>
      </c>
      <c r="J137" s="29" t="s">
        <v>64</v>
      </c>
      <c r="K137" s="29" t="s">
        <v>64</v>
      </c>
      <c r="L137" s="29" t="s">
        <v>65</v>
      </c>
    </row>
    <row r="138" customFormat="false" ht="38.25" hidden="false" customHeight="false" outlineLevel="0" collapsed="false">
      <c r="A138" s="31" t="n">
        <v>37008</v>
      </c>
      <c r="B138" s="25" t="s">
        <v>306</v>
      </c>
      <c r="C138" s="29" t="s">
        <v>190</v>
      </c>
      <c r="D138" s="25" t="s">
        <v>307</v>
      </c>
      <c r="E138" s="25"/>
      <c r="F138" s="29" t="s">
        <v>169</v>
      </c>
      <c r="G138" s="25" t="s">
        <v>308</v>
      </c>
      <c r="H138" s="25" t="s">
        <v>309</v>
      </c>
      <c r="I138" s="29" t="s">
        <v>64</v>
      </c>
      <c r="J138" s="29" t="s">
        <v>64</v>
      </c>
      <c r="K138" s="29" t="s">
        <v>64</v>
      </c>
      <c r="L138" s="21" t="s">
        <v>65</v>
      </c>
    </row>
    <row r="139" customFormat="false" ht="12.75" hidden="false" customHeight="false" outlineLevel="0" collapsed="false">
      <c r="A139" s="28"/>
      <c r="B139" s="19"/>
      <c r="C139" s="19"/>
      <c r="D139" s="19"/>
      <c r="E139" s="19"/>
      <c r="F139" s="19"/>
      <c r="G139" s="25"/>
      <c r="H139" s="25"/>
      <c r="I139" s="19"/>
      <c r="J139" s="19"/>
      <c r="K139" s="19"/>
      <c r="L139" s="15"/>
    </row>
    <row r="140" customFormat="false" ht="12.75" hidden="false" customHeight="false" outlineLevel="0" collapsed="false">
      <c r="A140" s="28"/>
      <c r="B140" s="19"/>
      <c r="C140" s="19"/>
      <c r="D140" s="19"/>
      <c r="E140" s="19"/>
      <c r="F140" s="19"/>
      <c r="G140" s="25"/>
      <c r="H140" s="25"/>
      <c r="I140" s="19"/>
      <c r="J140" s="19"/>
      <c r="K140" s="19"/>
      <c r="L140" s="15"/>
    </row>
    <row r="141" customFormat="false" ht="12.75" hidden="false" customHeight="false" outlineLevel="0" collapsed="false">
      <c r="A141" s="28"/>
      <c r="B141" s="25"/>
      <c r="C141" s="29"/>
      <c r="D141" s="25"/>
      <c r="E141" s="30"/>
      <c r="F141" s="29"/>
      <c r="G141" s="25"/>
      <c r="H141" s="25"/>
      <c r="I141" s="19"/>
      <c r="J141" s="19"/>
      <c r="K141" s="19"/>
      <c r="L141" s="15"/>
    </row>
    <row r="142" customFormat="false" ht="12.75" hidden="false" customHeight="false" outlineLevel="0" collapsed="false">
      <c r="A142" s="28"/>
      <c r="B142" s="25"/>
      <c r="C142" s="29"/>
      <c r="D142" s="25"/>
      <c r="E142" s="30"/>
      <c r="F142" s="29"/>
      <c r="G142" s="19"/>
      <c r="H142" s="19"/>
      <c r="I142" s="19"/>
      <c r="J142" s="19"/>
      <c r="K142" s="19"/>
      <c r="L142" s="15"/>
    </row>
    <row r="143" customFormat="false" ht="12.75" hidden="false" customHeight="false" outlineLevel="0" collapsed="false">
      <c r="A143" s="59"/>
      <c r="B143" s="25"/>
      <c r="C143" s="29"/>
      <c r="D143" s="25"/>
      <c r="E143" s="30"/>
      <c r="F143" s="29"/>
      <c r="G143" s="25"/>
      <c r="H143" s="30"/>
      <c r="I143" s="19"/>
      <c r="J143" s="19"/>
      <c r="K143" s="19"/>
      <c r="L143" s="15"/>
    </row>
    <row r="144" customFormat="false" ht="12.75" hidden="false" customHeight="false" outlineLevel="0" collapsed="false">
      <c r="A144" s="59"/>
      <c r="B144" s="25"/>
      <c r="C144" s="29"/>
      <c r="D144" s="25"/>
      <c r="E144" s="30"/>
      <c r="F144" s="29"/>
      <c r="G144" s="25"/>
      <c r="H144" s="30"/>
      <c r="I144" s="19"/>
      <c r="J144" s="19"/>
      <c r="K144" s="19"/>
      <c r="L144" s="19"/>
    </row>
    <row r="145" customFormat="false" ht="12.75" hidden="false" customHeight="false" outlineLevel="0" collapsed="false">
      <c r="A145" s="31"/>
      <c r="B145" s="25"/>
      <c r="C145" s="29"/>
      <c r="D145" s="25"/>
      <c r="E145" s="30"/>
      <c r="F145" s="29"/>
      <c r="G145" s="30"/>
      <c r="H145" s="30"/>
      <c r="I145" s="29"/>
      <c r="J145" s="29"/>
      <c r="K145" s="29"/>
      <c r="L145" s="29"/>
    </row>
    <row r="146" customFormat="false" ht="12.75" hidden="false" customHeight="false" outlineLevel="0" collapsed="false">
      <c r="A146" s="31"/>
      <c r="B146" s="25"/>
      <c r="C146" s="29"/>
      <c r="D146" s="30"/>
      <c r="E146" s="30"/>
      <c r="F146" s="29"/>
      <c r="G146" s="30"/>
      <c r="H146" s="30"/>
      <c r="I146" s="29"/>
      <c r="J146" s="29"/>
      <c r="K146" s="29"/>
      <c r="L146" s="29"/>
    </row>
    <row r="147" customFormat="false" ht="12.75" hidden="false" customHeight="false" outlineLevel="0" collapsed="false">
      <c r="A147" s="31"/>
      <c r="B147" s="25"/>
      <c r="C147" s="29"/>
      <c r="D147" s="25"/>
      <c r="E147" s="30"/>
      <c r="F147" s="29"/>
      <c r="G147" s="30"/>
      <c r="H147" s="30"/>
      <c r="I147" s="29"/>
      <c r="J147" s="29"/>
      <c r="K147" s="29"/>
      <c r="L147" s="29"/>
    </row>
    <row r="148" customFormat="false" ht="12.75" hidden="false" customHeight="false" outlineLevel="0" collapsed="false">
      <c r="A148" s="31"/>
      <c r="B148" s="25"/>
      <c r="C148" s="29"/>
      <c r="D148" s="25"/>
      <c r="E148" s="30"/>
      <c r="F148" s="29"/>
      <c r="G148" s="30"/>
      <c r="H148" s="30"/>
      <c r="I148" s="29"/>
      <c r="J148" s="29"/>
      <c r="K148" s="29"/>
      <c r="L148" s="29"/>
    </row>
    <row r="149" customFormat="false" ht="12.75" hidden="false" customHeight="false" outlineLevel="0" collapsed="false">
      <c r="A149" s="31"/>
      <c r="B149" s="25"/>
      <c r="C149" s="29"/>
      <c r="D149" s="25"/>
      <c r="E149" s="30"/>
      <c r="F149" s="29"/>
      <c r="G149" s="30"/>
      <c r="H149" s="30"/>
      <c r="I149" s="29"/>
      <c r="J149" s="29"/>
      <c r="K149" s="29"/>
      <c r="L149" s="29"/>
    </row>
    <row r="150" customFormat="false" ht="12.75" hidden="false" customHeight="false" outlineLevel="0" collapsed="false">
      <c r="A150" s="31"/>
      <c r="B150" s="25"/>
      <c r="C150" s="29"/>
      <c r="D150" s="25"/>
      <c r="E150" s="30"/>
      <c r="F150" s="29"/>
      <c r="G150" s="30"/>
      <c r="H150" s="30"/>
      <c r="I150" s="29"/>
      <c r="J150" s="29"/>
      <c r="K150" s="29"/>
      <c r="L150" s="29"/>
    </row>
    <row r="151" customFormat="false" ht="12.75" hidden="false" customHeight="false" outlineLevel="0" collapsed="false">
      <c r="A151" s="31"/>
      <c r="B151" s="25"/>
      <c r="C151" s="29"/>
      <c r="D151" s="25"/>
      <c r="E151" s="30"/>
      <c r="F151" s="29"/>
      <c r="G151" s="30"/>
      <c r="H151" s="30"/>
      <c r="I151" s="29"/>
      <c r="J151" s="29"/>
      <c r="K151" s="29"/>
      <c r="L151" s="29"/>
    </row>
    <row r="152" customFormat="false" ht="12.75" hidden="false" customHeight="false" outlineLevel="0" collapsed="false">
      <c r="A152" s="31"/>
      <c r="B152" s="25"/>
      <c r="C152" s="29"/>
      <c r="D152" s="25"/>
      <c r="E152" s="30"/>
      <c r="F152" s="29"/>
      <c r="G152" s="30"/>
      <c r="H152" s="30"/>
      <c r="I152" s="29"/>
      <c r="J152" s="29"/>
      <c r="K152" s="29"/>
      <c r="L152" s="29"/>
    </row>
    <row r="153" customFormat="false" ht="12.75" hidden="false" customHeight="false" outlineLevel="0" collapsed="false">
      <c r="A153" s="31"/>
      <c r="B153" s="25"/>
      <c r="C153" s="29"/>
      <c r="D153" s="25"/>
      <c r="E153" s="25"/>
      <c r="F153" s="29"/>
      <c r="G153" s="25"/>
      <c r="H153" s="25"/>
      <c r="I153" s="29"/>
      <c r="J153" s="29"/>
      <c r="K153" s="29"/>
      <c r="L153" s="21"/>
    </row>
    <row r="154" customFormat="false" ht="12.75" hidden="false" customHeight="false" outlineLevel="0" collapsed="false">
      <c r="A154" s="32"/>
      <c r="B154" s="27"/>
      <c r="C154" s="33"/>
      <c r="D154" s="27"/>
      <c r="E154" s="34"/>
      <c r="F154" s="33"/>
      <c r="G154" s="27"/>
      <c r="H154" s="27"/>
      <c r="I154" s="33"/>
      <c r="J154" s="33"/>
      <c r="K154" s="33"/>
      <c r="L154" s="33"/>
    </row>
    <row r="155" customFormat="false" ht="12.75" hidden="false" customHeight="false" outlineLevel="0" collapsed="false">
      <c r="A155" s="31"/>
      <c r="B155" s="25"/>
      <c r="C155" s="29"/>
      <c r="D155" s="25"/>
      <c r="E155" s="30"/>
      <c r="F155" s="29"/>
      <c r="G155" s="25"/>
      <c r="H155" s="25"/>
      <c r="I155" s="29"/>
      <c r="J155" s="29"/>
      <c r="K155" s="29"/>
      <c r="L155" s="29"/>
    </row>
    <row r="156" customFormat="false" ht="12.75" hidden="false" customHeight="false" outlineLevel="0" collapsed="false">
      <c r="A156" s="31"/>
      <c r="B156" s="25"/>
      <c r="C156" s="29"/>
      <c r="D156" s="25"/>
      <c r="E156" s="30"/>
      <c r="F156" s="29"/>
      <c r="G156" s="25"/>
      <c r="H156" s="25"/>
      <c r="I156" s="29"/>
      <c r="J156" s="29"/>
      <c r="K156" s="29"/>
      <c r="L156" s="29"/>
    </row>
    <row r="158" customFormat="false" ht="12.75" hidden="false" customHeight="false" outlineLevel="0" collapsed="false">
      <c r="A158" s="1" t="s">
        <v>212</v>
      </c>
      <c r="B158" s="1" t="s">
        <v>213</v>
      </c>
      <c r="C158" s="0" t="s">
        <v>214</v>
      </c>
      <c r="D158" s="61" t="s">
        <v>314</v>
      </c>
      <c r="E158" s="61"/>
    </row>
    <row r="159" customFormat="false" ht="12.75" hidden="false" customHeight="false" outlineLevel="0" collapsed="false">
      <c r="A159" s="36" t="s">
        <v>217</v>
      </c>
      <c r="B159" s="37" t="n">
        <f aca="false">C159/$C$168</f>
        <v>0</v>
      </c>
      <c r="C159" s="4" t="n">
        <f aca="false">'summary 0625'!I24</f>
        <v>0</v>
      </c>
      <c r="D159" s="0" t="n">
        <f aca="false">33+1+1+1+1+1+8+1</f>
        <v>47</v>
      </c>
      <c r="E159" s="62"/>
    </row>
    <row r="160" customFormat="false" ht="12.75" hidden="false" customHeight="false" outlineLevel="0" collapsed="false">
      <c r="A160" s="36" t="s">
        <v>67</v>
      </c>
      <c r="B160" s="37" t="n">
        <f aca="false">C160/$C$168</f>
        <v>0.115384615384615</v>
      </c>
      <c r="C160" s="4" t="n">
        <f aca="false">'summary 0625'!I25</f>
        <v>3</v>
      </c>
      <c r="D160" s="0" t="n">
        <f aca="false">540+17+1+1+6+10+1+2+12</f>
        <v>590</v>
      </c>
      <c r="E160" s="62"/>
    </row>
    <row r="161" customFormat="false" ht="12.75" hidden="false" customHeight="false" outlineLevel="0" collapsed="false">
      <c r="A161" s="36" t="s">
        <v>57</v>
      </c>
      <c r="B161" s="37" t="n">
        <f aca="false">C161/$C$168</f>
        <v>0.384615384615385</v>
      </c>
      <c r="C161" s="4" t="n">
        <f aca="false">'summary 0625'!I26</f>
        <v>10</v>
      </c>
      <c r="D161" s="0" t="n">
        <f aca="false">13+1+1+1</f>
        <v>16</v>
      </c>
      <c r="E161" s="62"/>
    </row>
    <row r="162" customFormat="false" ht="12.75" hidden="false" customHeight="false" outlineLevel="0" collapsed="false">
      <c r="A162" s="36" t="s">
        <v>218</v>
      </c>
      <c r="B162" s="37" t="n">
        <f aca="false">C162/$C$168</f>
        <v>0.0769230769230769</v>
      </c>
      <c r="C162" s="4" t="n">
        <f aca="false">'summary 0625'!I27</f>
        <v>2</v>
      </c>
      <c r="D162" s="0" t="n">
        <f aca="false">36+1</f>
        <v>37</v>
      </c>
      <c r="E162" s="62"/>
    </row>
    <row r="163" customFormat="false" ht="12.75" hidden="false" customHeight="false" outlineLevel="0" collapsed="false">
      <c r="A163" s="36" t="s">
        <v>219</v>
      </c>
      <c r="B163" s="37" t="n">
        <f aca="false">C163/$C$168</f>
        <v>0.0384615384615385</v>
      </c>
      <c r="C163" s="4" t="n">
        <f aca="false">'summary 0625'!I28</f>
        <v>1</v>
      </c>
      <c r="D163" s="0" t="n">
        <f aca="false">288+2+13+2+5</f>
        <v>310</v>
      </c>
      <c r="E163" s="62"/>
    </row>
    <row r="164" customFormat="false" ht="12.75" hidden="false" customHeight="false" outlineLevel="0" collapsed="false">
      <c r="A164" s="36" t="s">
        <v>220</v>
      </c>
      <c r="B164" s="37" t="n">
        <f aca="false">C164/$C$168</f>
        <v>0.0384615384615385</v>
      </c>
      <c r="C164" s="4" t="n">
        <f aca="false">'summary 0625'!I29</f>
        <v>1</v>
      </c>
      <c r="D164" s="0" t="n">
        <f aca="false">132+2+1+2</f>
        <v>137</v>
      </c>
      <c r="E164" s="62"/>
    </row>
    <row r="165" customFormat="false" ht="12.75" hidden="false" customHeight="false" outlineLevel="0" collapsed="false">
      <c r="A165" s="36" t="s">
        <v>108</v>
      </c>
      <c r="B165" s="37" t="n">
        <f aca="false">C165/$C$168</f>
        <v>0.115384615384615</v>
      </c>
      <c r="C165" s="4" t="n">
        <f aca="false">'summary 0625'!I30</f>
        <v>3</v>
      </c>
      <c r="D165" s="0" t="n">
        <v>9</v>
      </c>
      <c r="E165" s="62"/>
    </row>
    <row r="166" customFormat="false" ht="12.75" hidden="false" customHeight="false" outlineLevel="0" collapsed="false">
      <c r="A166" s="36" t="s">
        <v>190</v>
      </c>
      <c r="B166" s="37" t="n">
        <f aca="false">C166/$C$168</f>
        <v>0.0384615384615385</v>
      </c>
      <c r="C166" s="4" t="n">
        <f aca="false">'summary 0625'!I31</f>
        <v>1</v>
      </c>
      <c r="D166" s="0" t="n">
        <f aca="false">10+5</f>
        <v>15</v>
      </c>
      <c r="E166" s="62"/>
    </row>
    <row r="167" customFormat="false" ht="12.75" hidden="false" customHeight="false" outlineLevel="0" collapsed="false">
      <c r="A167" s="39" t="s">
        <v>221</v>
      </c>
      <c r="B167" s="37" t="n">
        <f aca="false">C167/$C$168</f>
        <v>0.192307692307692</v>
      </c>
      <c r="C167" s="4" t="n">
        <f aca="false">'summary 0625'!I32</f>
        <v>5</v>
      </c>
    </row>
    <row r="168" customFormat="false" ht="12.75" hidden="false" customHeight="false" outlineLevel="0" collapsed="false">
      <c r="A168" s="39" t="s">
        <v>222</v>
      </c>
      <c r="B168" s="40" t="n">
        <f aca="false">SUM(B159:B167)</f>
        <v>1</v>
      </c>
      <c r="C168" s="0" t="n">
        <f aca="false">SUM(C159:C167)</f>
        <v>26</v>
      </c>
      <c r="D168" s="0" t="n">
        <f aca="false">SUM(D159:D167)</f>
        <v>1161</v>
      </c>
    </row>
  </sheetData>
  <printOptions headings="false" gridLines="false" gridLinesSet="true" horizontalCentered="true" verticalCentered="false"/>
  <pageMargins left="0.25" right="0.25" top="1.25" bottom="0.5" header="0.5" footer="0.25"/>
  <pageSetup paperSize="5" scale="100" fitToWidth="1" fitToHeight="2"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June 25</oddHeader>
    <oddFooter>&amp;L&amp;"Arial,Bold"Questions Call Nancy ext 54751</oddFooter>
  </headerFooter>
  <rowBreaks count="1" manualBreakCount="1">
    <brk id="87" man="true" max="16383" min="0"/>
  </rowBreaks>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18" activeCellId="0" sqref="K18"/>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272</v>
      </c>
      <c r="B1" s="41"/>
      <c r="C1" s="41"/>
      <c r="D1" s="41"/>
      <c r="E1" s="41"/>
      <c r="F1" s="41"/>
      <c r="G1" s="41"/>
      <c r="H1" s="41"/>
      <c r="I1" s="41"/>
      <c r="J1" s="41"/>
      <c r="K1" s="41"/>
    </row>
    <row r="3" customFormat="false" ht="15" hidden="false" customHeight="false" outlineLevel="0" collapsed="false">
      <c r="K3" s="42"/>
    </row>
    <row r="4" customFormat="false" ht="13.5" hidden="false" customHeight="false" outlineLevel="0" collapsed="false">
      <c r="I4" s="43"/>
      <c r="J4" s="43"/>
      <c r="K4" s="43"/>
    </row>
    <row r="5" customFormat="false" ht="13.5" hidden="false" customHeight="false" outlineLevel="0" collapsed="false">
      <c r="A5" s="44" t="s">
        <v>224</v>
      </c>
      <c r="B5" s="45"/>
      <c r="C5" s="45"/>
      <c r="D5" s="45"/>
      <c r="E5" s="45"/>
      <c r="F5" s="45"/>
      <c r="G5" s="45"/>
      <c r="H5" s="45"/>
      <c r="I5" s="45"/>
      <c r="J5" s="45"/>
      <c r="K5" s="46" t="n">
        <f aca="false">SUM(K10:K17)</f>
        <v>26</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2"/>
    </row>
    <row r="11" customFormat="false" ht="12.75" hidden="false" customHeight="false" outlineLevel="0" collapsed="false">
      <c r="A11" s="5" t="s">
        <v>228</v>
      </c>
      <c r="B11" s="6"/>
      <c r="C11" s="6" t="s">
        <v>20</v>
      </c>
      <c r="D11" s="6"/>
      <c r="E11" s="6"/>
      <c r="F11" s="6"/>
      <c r="G11" s="6"/>
      <c r="H11" s="6"/>
      <c r="I11" s="6"/>
      <c r="J11" s="6"/>
      <c r="K11" s="6" t="n">
        <f aca="false">1+1</f>
        <v>2</v>
      </c>
    </row>
    <row r="12" customFormat="false" ht="12.75" hidden="false" customHeight="false" outlineLevel="0" collapsed="false">
      <c r="A12" s="5" t="s">
        <v>74</v>
      </c>
      <c r="B12" s="6"/>
      <c r="C12" s="6" t="s">
        <v>21</v>
      </c>
      <c r="D12" s="6"/>
      <c r="E12" s="6"/>
      <c r="F12" s="6"/>
      <c r="G12" s="6"/>
      <c r="H12" s="6"/>
      <c r="I12" s="6"/>
      <c r="J12" s="6"/>
      <c r="K12" s="6" t="n">
        <f aca="false">1+1+1+1+1+1+1+1+1</f>
        <v>9</v>
      </c>
    </row>
    <row r="13" customFormat="false" ht="12.75" hidden="false" customHeight="false" outlineLevel="0" collapsed="false">
      <c r="A13" s="5" t="s">
        <v>60</v>
      </c>
      <c r="B13" s="6"/>
      <c r="C13" s="6" t="s">
        <v>229</v>
      </c>
      <c r="D13" s="6"/>
      <c r="E13" s="6"/>
      <c r="F13" s="6"/>
      <c r="G13" s="6"/>
      <c r="H13" s="6"/>
      <c r="I13" s="6"/>
      <c r="J13" s="6"/>
      <c r="K13" s="6" t="n">
        <f aca="false">1*3</f>
        <v>3</v>
      </c>
    </row>
    <row r="14" customFormat="false" ht="12.75" hidden="false" customHeight="false" outlineLevel="0" collapsed="false">
      <c r="A14" s="5" t="s">
        <v>169</v>
      </c>
      <c r="B14" s="6"/>
      <c r="C14" s="6" t="s">
        <v>23</v>
      </c>
      <c r="D14" s="6"/>
      <c r="E14" s="6"/>
      <c r="F14" s="6"/>
      <c r="G14" s="6"/>
      <c r="H14" s="6"/>
      <c r="I14" s="6"/>
      <c r="J14" s="6"/>
      <c r="K14" s="6"/>
    </row>
    <row r="15" customFormat="false" ht="12.75" hidden="false" customHeight="false" outlineLevel="0" collapsed="false">
      <c r="A15" s="5" t="s">
        <v>89</v>
      </c>
      <c r="B15" s="6"/>
      <c r="C15" s="6" t="s">
        <v>24</v>
      </c>
      <c r="D15" s="6"/>
      <c r="E15" s="6"/>
      <c r="F15" s="6"/>
      <c r="G15" s="6"/>
      <c r="H15" s="6"/>
      <c r="I15" s="6"/>
      <c r="J15" s="6"/>
      <c r="K15" s="6" t="n">
        <f aca="false">1+1+1+1+1</f>
        <v>5</v>
      </c>
    </row>
    <row r="16" customFormat="false" ht="12.75" hidden="false" customHeight="false" outlineLevel="0" collapsed="false">
      <c r="A16" s="5" t="s">
        <v>230</v>
      </c>
      <c r="B16" s="6"/>
      <c r="C16" s="6" t="s">
        <v>25</v>
      </c>
      <c r="D16" s="6"/>
      <c r="E16" s="6"/>
      <c r="F16" s="6"/>
      <c r="G16" s="6"/>
      <c r="H16" s="6"/>
      <c r="I16" s="6"/>
      <c r="J16" s="6"/>
      <c r="K16" s="6"/>
    </row>
    <row r="17" customFormat="false" ht="12.75" hidden="false" customHeight="false" outlineLevel="0" collapsed="false">
      <c r="A17" s="5" t="s">
        <v>69</v>
      </c>
      <c r="B17" s="6"/>
      <c r="C17" s="6" t="s">
        <v>26</v>
      </c>
      <c r="D17" s="6"/>
      <c r="E17" s="6"/>
      <c r="F17" s="6"/>
      <c r="G17" s="6"/>
      <c r="H17" s="6"/>
      <c r="I17" s="6"/>
      <c r="J17" s="6"/>
      <c r="K17" s="6" t="n">
        <f aca="false">1+1+1+1+1+1*2</f>
        <v>7</v>
      </c>
    </row>
    <row r="18" customFormat="false" ht="12.75" hidden="false" customHeight="false" outlineLevel="0" collapsed="false">
      <c r="A18" s="5" t="s">
        <v>77</v>
      </c>
      <c r="B18" s="6"/>
      <c r="C18" s="6" t="s">
        <v>27</v>
      </c>
      <c r="D18" s="6"/>
      <c r="E18" s="6"/>
      <c r="F18" s="6"/>
      <c r="G18" s="6"/>
      <c r="H18" s="6"/>
      <c r="I18" s="6"/>
      <c r="J18" s="6"/>
      <c r="K18" s="50"/>
    </row>
    <row r="22" customFormat="false" ht="13.5" hidden="false" customHeight="false" outlineLevel="0" collapsed="false">
      <c r="A22" s="47" t="s">
        <v>231</v>
      </c>
      <c r="B22" s="48"/>
      <c r="C22" s="48"/>
      <c r="D22" s="48"/>
      <c r="E22" s="48"/>
      <c r="F22" s="48"/>
      <c r="G22" s="47"/>
      <c r="H22" s="48"/>
      <c r="I22" s="47" t="s">
        <v>232</v>
      </c>
      <c r="J22" s="48"/>
      <c r="K22" s="47" t="s">
        <v>233</v>
      </c>
    </row>
    <row r="23" customFormat="false" ht="12.75" hidden="false" customHeight="false" outlineLevel="0" collapsed="false">
      <c r="G23" s="1"/>
      <c r="I23" s="51"/>
      <c r="J23" s="2"/>
      <c r="K23" s="51"/>
    </row>
    <row r="24" customFormat="false" ht="12.75" hidden="false" customHeight="false" outlineLevel="0" collapsed="false">
      <c r="A24" s="31" t="s">
        <v>217</v>
      </c>
      <c r="B24" s="25"/>
      <c r="C24" s="25"/>
      <c r="D24" s="30"/>
      <c r="E24" s="29"/>
      <c r="F24" s="30"/>
      <c r="G24" s="30"/>
      <c r="H24" s="29"/>
      <c r="I24" s="29"/>
      <c r="J24" s="29"/>
      <c r="K24" s="29"/>
    </row>
    <row r="25" customFormat="false" ht="12.75" hidden="false" customHeight="false" outlineLevel="0" collapsed="false">
      <c r="A25" s="31" t="s">
        <v>67</v>
      </c>
      <c r="B25" s="25"/>
      <c r="C25" s="25"/>
      <c r="D25" s="30"/>
      <c r="E25" s="29"/>
      <c r="F25" s="30"/>
      <c r="G25" s="30"/>
      <c r="H25" s="29"/>
      <c r="I25" s="29" t="n">
        <f aca="false">1+1+1</f>
        <v>3</v>
      </c>
      <c r="J25" s="29"/>
      <c r="K25" s="52"/>
    </row>
    <row r="26" customFormat="false" ht="12.75" hidden="false" customHeight="false" outlineLevel="0" collapsed="false">
      <c r="A26" s="31" t="s">
        <v>57</v>
      </c>
      <c r="B26" s="25"/>
      <c r="C26" s="25"/>
      <c r="D26" s="30"/>
      <c r="E26" s="29"/>
      <c r="F26" s="30"/>
      <c r="G26" s="30"/>
      <c r="H26" s="29"/>
      <c r="I26" s="29" t="n">
        <f aca="false">1+1+1+1+1+1+1+1+1+1</f>
        <v>10</v>
      </c>
      <c r="J26" s="29"/>
      <c r="K26" s="30"/>
    </row>
    <row r="27" customFormat="false" ht="12.75" hidden="false" customHeight="false" outlineLevel="0" collapsed="false">
      <c r="A27" s="31" t="s">
        <v>218</v>
      </c>
      <c r="B27" s="25"/>
      <c r="C27" s="25"/>
      <c r="D27" s="30"/>
      <c r="E27" s="29"/>
      <c r="F27" s="30"/>
      <c r="G27" s="30"/>
      <c r="H27" s="29"/>
      <c r="I27" s="29" t="n">
        <f aca="false">1+1</f>
        <v>2</v>
      </c>
      <c r="J27" s="29"/>
      <c r="K27" s="29"/>
    </row>
    <row r="28" customFormat="false" ht="12.75" hidden="false" customHeight="false" outlineLevel="0" collapsed="false">
      <c r="A28" s="31" t="s">
        <v>219</v>
      </c>
      <c r="B28" s="25"/>
      <c r="C28" s="25"/>
      <c r="D28" s="30"/>
      <c r="E28" s="29"/>
      <c r="F28" s="30"/>
      <c r="G28" s="30"/>
      <c r="H28" s="29"/>
      <c r="I28" s="29" t="n">
        <f aca="false">1</f>
        <v>1</v>
      </c>
      <c r="J28" s="29"/>
      <c r="K28" s="29"/>
    </row>
    <row r="29" customFormat="false" ht="12.75" hidden="false" customHeight="false" outlineLevel="0" collapsed="false">
      <c r="A29" s="31" t="s">
        <v>220</v>
      </c>
      <c r="B29" s="25"/>
      <c r="C29" s="25"/>
      <c r="D29" s="30"/>
      <c r="E29" s="29"/>
      <c r="F29" s="30"/>
      <c r="G29" s="30"/>
      <c r="H29" s="29"/>
      <c r="I29" s="29" t="n">
        <f aca="false">1</f>
        <v>1</v>
      </c>
      <c r="J29" s="29"/>
      <c r="K29" s="30"/>
    </row>
    <row r="30" customFormat="false" ht="12.75" hidden="false" customHeight="false" outlineLevel="0" collapsed="false">
      <c r="A30" s="31" t="s">
        <v>108</v>
      </c>
      <c r="B30" s="25"/>
      <c r="C30" s="25"/>
      <c r="D30" s="30"/>
      <c r="E30" s="29"/>
      <c r="F30" s="30"/>
      <c r="G30" s="30"/>
      <c r="H30" s="29"/>
      <c r="I30" s="29" t="n">
        <f aca="false">1+1+1</f>
        <v>3</v>
      </c>
      <c r="J30" s="29"/>
      <c r="K30" s="29"/>
    </row>
    <row r="31" customFormat="false" ht="12.75" hidden="false" customHeight="false" outlineLevel="0" collapsed="false">
      <c r="A31" s="31" t="s">
        <v>190</v>
      </c>
      <c r="B31" s="25"/>
      <c r="C31" s="25"/>
      <c r="D31" s="30"/>
      <c r="E31" s="29"/>
      <c r="F31" s="30"/>
      <c r="G31" s="30"/>
      <c r="H31" s="29"/>
      <c r="I31" s="29" t="n">
        <f aca="false">1</f>
        <v>1</v>
      </c>
      <c r="J31" s="29"/>
      <c r="K31" s="29"/>
    </row>
    <row r="32" customFormat="false" ht="13.5" hidden="false" customHeight="false" outlineLevel="0" collapsed="false">
      <c r="A32" s="53" t="s">
        <v>238</v>
      </c>
      <c r="I32" s="3" t="n">
        <f aca="false">1+1+1+1+1</f>
        <v>5</v>
      </c>
      <c r="K32" s="54"/>
    </row>
    <row r="33" customFormat="false" ht="13.5" hidden="false" customHeight="false" outlineLevel="0" collapsed="false">
      <c r="A33" s="55" t="s">
        <v>224</v>
      </c>
      <c r="B33" s="56"/>
      <c r="C33" s="56"/>
      <c r="D33" s="56"/>
      <c r="E33" s="56"/>
      <c r="F33" s="56"/>
      <c r="G33" s="56"/>
      <c r="H33" s="56"/>
      <c r="I33" s="57" t="n">
        <f aca="false">SUM(I24:I32)</f>
        <v>26</v>
      </c>
      <c r="J33" s="56"/>
      <c r="K33" s="56"/>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Q150"/>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J31" activeCellId="0" sqref="J31"/>
    </sheetView>
  </sheetViews>
  <sheetFormatPr defaultColWidth="9.0546875" defaultRowHeight="12.75" customHeight="true" zeroHeight="false" outlineLevelRow="0" outlineLevelCol="0"/>
  <cols>
    <col collapsed="false" customWidth="true" hidden="false" outlineLevel="0" max="2" min="2" style="0" width="30.7"/>
    <col collapsed="false" customWidth="true" hidden="false" outlineLevel="0" max="3" min="3" style="0" width="8.85"/>
    <col collapsed="false" customWidth="true" hidden="false" outlineLevel="0" max="4" min="4" style="0" width="19.99"/>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8.41"/>
    <col collapsed="false" customWidth="true" hidden="false" outlineLevel="0" max="13" min="13" style="0" width="13.28"/>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row>
    <row r="2" customFormat="false" ht="12.75" hidden="false" customHeight="false" outlineLevel="0" collapsed="false">
      <c r="A2" s="2" t="s">
        <v>19</v>
      </c>
      <c r="B2" s="3"/>
      <c r="H2" s="0" t="n">
        <f aca="false">1+1</f>
        <v>2</v>
      </c>
      <c r="J2" s="0" t="n">
        <f aca="false">1</f>
        <v>1</v>
      </c>
      <c r="K2" s="3"/>
      <c r="L2" s="4"/>
      <c r="M2" s="3"/>
      <c r="N2" s="3"/>
      <c r="P2" s="0" t="n">
        <f aca="false">'summary 0611'!K10</f>
        <v>1</v>
      </c>
    </row>
    <row r="3" customFormat="false" ht="12.75" hidden="false" customHeight="false" outlineLevel="0" collapsed="false">
      <c r="A3" s="2" t="s">
        <v>20</v>
      </c>
      <c r="B3" s="4"/>
      <c r="K3" s="4"/>
      <c r="L3" s="4"/>
      <c r="M3" s="4"/>
      <c r="N3" s="5" t="n">
        <v>1</v>
      </c>
      <c r="P3" s="0" t="n">
        <f aca="false">'summary 0611'!K11</f>
        <v>1</v>
      </c>
    </row>
    <row r="4" customFormat="false" ht="12.75" hidden="false" customHeight="false" outlineLevel="0" collapsed="false">
      <c r="A4" s="2" t="s">
        <v>21</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row>
    <row r="5" customFormat="false" ht="12.75" hidden="false" customHeight="false" outlineLevel="0" collapsed="false">
      <c r="A5" s="2" t="s">
        <v>22</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row>
    <row r="6" customFormat="false" ht="12.75" hidden="false" customHeight="false" outlineLevel="0" collapsed="false">
      <c r="A6" s="2" t="s">
        <v>23</v>
      </c>
      <c r="B6" s="4"/>
      <c r="G6" s="0" t="n">
        <f aca="false">1+1</f>
        <v>2</v>
      </c>
      <c r="H6" s="0" t="n">
        <f aca="false">1+1+1+1</f>
        <v>4</v>
      </c>
      <c r="I6" s="0" t="n">
        <f aca="false">1</f>
        <v>1</v>
      </c>
      <c r="J6" s="0" t="n">
        <f aca="false">1+1+1</f>
        <v>3</v>
      </c>
      <c r="K6" s="4"/>
      <c r="L6" s="4"/>
      <c r="M6" s="4" t="n">
        <v>1</v>
      </c>
      <c r="N6" s="5"/>
      <c r="O6" s="0" t="n">
        <f aca="false">'summary 0604'!K14</f>
        <v>1</v>
      </c>
      <c r="P6" s="0" t="n">
        <f aca="false">'summary 0611'!K14</f>
        <v>3</v>
      </c>
    </row>
    <row r="7" customFormat="false" ht="12.75" hidden="false" customHeight="false" outlineLevel="0" collapsed="false">
      <c r="A7" s="2" t="s">
        <v>24</v>
      </c>
      <c r="B7" s="4"/>
      <c r="G7" s="0" t="n">
        <f aca="false">1+1+1</f>
        <v>3</v>
      </c>
      <c r="K7" s="4"/>
      <c r="L7" s="4"/>
      <c r="M7" s="4" t="n">
        <v>1</v>
      </c>
      <c r="N7" s="5" t="n">
        <f aca="false">1</f>
        <v>1</v>
      </c>
      <c r="O7" s="0" t="n">
        <f aca="false">'summary 0604'!K15</f>
        <v>3</v>
      </c>
      <c r="Q7" s="0" t="n">
        <f aca="false">'summary 0618'!K15</f>
        <v>1</v>
      </c>
    </row>
    <row r="8" customFormat="false" ht="12.75" hidden="false" customHeight="false" outlineLevel="0" collapsed="false">
      <c r="A8" s="2" t="s">
        <v>25</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row>
    <row r="9" customFormat="false" ht="12.75" hidden="false" customHeight="false" outlineLevel="0" collapsed="false">
      <c r="A9" s="2" t="s">
        <v>26</v>
      </c>
      <c r="B9" s="4"/>
      <c r="K9" s="4" t="n">
        <v>1</v>
      </c>
      <c r="L9" s="4"/>
      <c r="M9" s="4" t="n">
        <v>1</v>
      </c>
      <c r="N9" s="5"/>
      <c r="O9" s="0" t="n">
        <f aca="false">'summary 0604'!K17+'summary 0604'!K18</f>
        <v>2</v>
      </c>
      <c r="Q9" s="0" t="n">
        <f aca="false">'summary 0618'!K17</f>
        <v>4</v>
      </c>
    </row>
    <row r="10" customFormat="false" ht="12.75" hidden="false" customHeight="false" outlineLevel="0" collapsed="false">
      <c r="A10" s="7" t="s">
        <v>28</v>
      </c>
      <c r="B10" s="4"/>
      <c r="G10" s="0" t="n">
        <v>44</v>
      </c>
      <c r="H10" s="0" t="n">
        <v>16</v>
      </c>
      <c r="I10" s="0" t="n">
        <v>19</v>
      </c>
      <c r="J10" s="0" t="n">
        <f aca="false">SUM(J2:J8)</f>
        <v>26</v>
      </c>
      <c r="K10" s="4" t="n">
        <f aca="false">SUM(K2:K9)</f>
        <v>22</v>
      </c>
      <c r="L10" s="4" t="n">
        <f aca="false">SUM(L2:L9)</f>
        <v>13</v>
      </c>
      <c r="M10" s="4" t="n">
        <f aca="false">SUM(M2:M9)</f>
        <v>11</v>
      </c>
      <c r="N10" s="4" t="n">
        <f aca="false">SUM(N2:N9)</f>
        <v>17</v>
      </c>
      <c r="O10" s="4" t="n">
        <f aca="false">SUM(O2:O9)</f>
        <v>16</v>
      </c>
      <c r="P10" s="4" t="n">
        <f aca="false">SUM(P2:P9)</f>
        <v>16</v>
      </c>
      <c r="Q10" s="4" t="n">
        <f aca="false">SUM(Q2:Q9)</f>
        <v>16</v>
      </c>
    </row>
    <row r="11" customFormat="false" ht="12.75" hidden="false" customHeight="false" outlineLevel="0" collapsed="false">
      <c r="A11" s="1" t="s">
        <v>0</v>
      </c>
      <c r="B11" s="1"/>
      <c r="C11" s="1"/>
      <c r="D11" s="1"/>
      <c r="E11" s="1"/>
      <c r="F11" s="1"/>
      <c r="G11" s="8" t="n">
        <v>36986</v>
      </c>
      <c r="H11" s="8" t="n">
        <v>36993</v>
      </c>
      <c r="I11" s="8" t="n">
        <v>37000</v>
      </c>
      <c r="J11" s="8" t="n">
        <v>37007</v>
      </c>
      <c r="K11" s="8" t="n">
        <v>37013</v>
      </c>
      <c r="L11" s="8" t="n">
        <v>37021</v>
      </c>
      <c r="M11" s="8" t="n">
        <v>37029</v>
      </c>
      <c r="N11" s="8" t="n">
        <v>37039</v>
      </c>
      <c r="O11" s="8" t="n">
        <v>37046</v>
      </c>
      <c r="P11" s="8" t="n">
        <v>37053</v>
      </c>
      <c r="Q11" s="8" t="n">
        <v>37060</v>
      </c>
    </row>
    <row r="88" customFormat="false" ht="15.75" hidden="false" customHeight="false" outlineLevel="0" collapsed="false">
      <c r="A88" s="9" t="s">
        <v>29</v>
      </c>
      <c r="B88" s="10"/>
      <c r="C88" s="10"/>
      <c r="D88" s="10"/>
      <c r="E88" s="10"/>
      <c r="F88" s="11"/>
      <c r="G88" s="10"/>
      <c r="H88" s="10"/>
      <c r="I88" s="11"/>
      <c r="J88" s="11"/>
      <c r="K88" s="11"/>
      <c r="L88" s="10"/>
    </row>
    <row r="89" customFormat="false" ht="12.75" hidden="false" customHeight="false" outlineLevel="0" collapsed="false">
      <c r="A89" s="10"/>
      <c r="B89" s="10"/>
      <c r="C89" s="10"/>
      <c r="D89" s="10"/>
      <c r="E89" s="10"/>
      <c r="F89" s="11"/>
      <c r="G89" s="10"/>
      <c r="H89" s="10"/>
      <c r="I89" s="11"/>
      <c r="J89" s="11"/>
      <c r="K89" s="11"/>
      <c r="L89" s="10"/>
    </row>
    <row r="90" customFormat="false" ht="12.75" hidden="false" customHeight="false" outlineLevel="0" collapsed="false">
      <c r="A90" s="12" t="s">
        <v>30</v>
      </c>
      <c r="B90" s="10"/>
      <c r="C90" s="10"/>
      <c r="D90" s="10"/>
      <c r="E90" s="10"/>
      <c r="F90" s="11"/>
      <c r="G90" s="10"/>
      <c r="H90" s="10"/>
      <c r="I90" s="11"/>
      <c r="J90" s="11"/>
      <c r="K90" s="11"/>
      <c r="L90" s="10"/>
    </row>
    <row r="91" customFormat="false" ht="12.75" hidden="false" customHeight="false" outlineLevel="0" collapsed="false">
      <c r="A91" s="10" t="s">
        <v>31</v>
      </c>
      <c r="B91" s="10"/>
      <c r="C91" s="10"/>
      <c r="D91" s="10"/>
      <c r="E91" s="10"/>
      <c r="F91" s="11"/>
      <c r="G91" s="10"/>
      <c r="H91" s="10"/>
      <c r="I91" s="11"/>
      <c r="J91" s="11"/>
      <c r="K91" s="11"/>
      <c r="L91" s="10"/>
    </row>
    <row r="92" customFormat="false" ht="12.75" hidden="false" customHeight="false" outlineLevel="0" collapsed="false">
      <c r="A92" s="10" t="s">
        <v>32</v>
      </c>
      <c r="B92" s="10"/>
      <c r="C92" s="10"/>
      <c r="D92" s="10"/>
      <c r="E92" s="10"/>
      <c r="F92" s="11"/>
      <c r="G92" s="10"/>
      <c r="H92" s="10"/>
      <c r="I92" s="11"/>
      <c r="J92" s="11"/>
      <c r="K92" s="11"/>
      <c r="L92" s="10"/>
    </row>
    <row r="93" customFormat="false" ht="12.75" hidden="false" customHeight="false" outlineLevel="0" collapsed="false">
      <c r="A93" s="10" t="s">
        <v>33</v>
      </c>
      <c r="B93" s="10"/>
      <c r="C93" s="10"/>
      <c r="D93" s="10"/>
      <c r="E93" s="10"/>
      <c r="F93" s="11"/>
      <c r="G93" s="10"/>
      <c r="H93" s="10"/>
      <c r="I93" s="11"/>
      <c r="J93" s="11"/>
      <c r="K93" s="11"/>
      <c r="L93" s="10"/>
    </row>
    <row r="94" customFormat="false" ht="12.75" hidden="false" customHeight="false" outlineLevel="0" collapsed="false">
      <c r="A94" s="10" t="s">
        <v>34</v>
      </c>
      <c r="B94" s="10"/>
      <c r="C94" s="10"/>
      <c r="D94" s="10"/>
      <c r="E94" s="10"/>
      <c r="F94" s="11"/>
      <c r="G94" s="10"/>
      <c r="H94" s="10"/>
      <c r="I94" s="11"/>
      <c r="J94" s="11"/>
      <c r="K94" s="11"/>
      <c r="L94" s="10"/>
    </row>
    <row r="95" customFormat="false" ht="12.75" hidden="false" customHeight="false" outlineLevel="0" collapsed="false">
      <c r="A95" s="10" t="s">
        <v>35</v>
      </c>
      <c r="B95" s="10"/>
      <c r="C95" s="10"/>
      <c r="D95" s="10"/>
      <c r="E95" s="10"/>
      <c r="F95" s="11"/>
      <c r="G95" s="10"/>
      <c r="H95" s="10"/>
      <c r="I95" s="11"/>
      <c r="J95" s="11"/>
      <c r="K95" s="11"/>
      <c r="L95" s="10"/>
    </row>
    <row r="96" customFormat="false" ht="12.75" hidden="false" customHeight="false" outlineLevel="0" collapsed="false">
      <c r="A96" s="10" t="s">
        <v>36</v>
      </c>
      <c r="B96" s="10"/>
      <c r="C96" s="10"/>
      <c r="D96" s="10"/>
      <c r="E96" s="10"/>
      <c r="F96" s="11"/>
      <c r="G96" s="10"/>
      <c r="H96" s="10"/>
      <c r="I96" s="11"/>
      <c r="J96" s="11"/>
      <c r="K96" s="11"/>
      <c r="L96" s="10"/>
    </row>
    <row r="97" customFormat="false" ht="12.75" hidden="false" customHeight="false" outlineLevel="0" collapsed="false">
      <c r="A97" s="10" t="s">
        <v>37</v>
      </c>
      <c r="B97" s="10"/>
      <c r="C97" s="10"/>
      <c r="D97" s="10"/>
      <c r="E97" s="10"/>
      <c r="F97" s="11"/>
      <c r="G97" s="10"/>
      <c r="H97" s="10"/>
      <c r="I97" s="11"/>
      <c r="J97" s="11"/>
      <c r="K97" s="11"/>
      <c r="L97" s="10"/>
    </row>
    <row r="98" customFormat="false" ht="12.75" hidden="false" customHeight="false" outlineLevel="0" collapsed="false">
      <c r="A98" s="10" t="s">
        <v>38</v>
      </c>
      <c r="B98" s="10"/>
      <c r="C98" s="10"/>
      <c r="D98" s="10"/>
      <c r="E98" s="10"/>
      <c r="F98" s="11"/>
      <c r="G98" s="10"/>
      <c r="H98" s="10"/>
      <c r="I98" s="11"/>
      <c r="J98" s="11"/>
      <c r="K98" s="11"/>
      <c r="L98" s="10"/>
    </row>
    <row r="99" customFormat="false" ht="12.75" hidden="false" customHeight="false" outlineLevel="0" collapsed="false">
      <c r="A99" s="10" t="s">
        <v>39</v>
      </c>
      <c r="B99" s="10"/>
      <c r="C99" s="10"/>
      <c r="D99" s="10"/>
      <c r="E99" s="10"/>
      <c r="F99" s="11"/>
      <c r="G99" s="10"/>
      <c r="H99" s="10"/>
      <c r="I99" s="11"/>
      <c r="J99" s="11"/>
      <c r="K99" s="11"/>
      <c r="L99" s="10"/>
    </row>
    <row r="100" customFormat="false" ht="12.75" hidden="false" customHeight="false" outlineLevel="0" collapsed="false">
      <c r="A100" s="10"/>
      <c r="B100" s="10"/>
      <c r="C100" s="10"/>
      <c r="D100" s="10"/>
      <c r="E100" s="10"/>
      <c r="F100" s="11"/>
      <c r="G100" s="10"/>
      <c r="H100" s="10"/>
      <c r="I100" s="11"/>
      <c r="J100" s="11"/>
      <c r="K100" s="11"/>
      <c r="L100" s="10"/>
    </row>
    <row r="101" customFormat="false" ht="12.75" hidden="false" customHeight="false" outlineLevel="0" collapsed="false">
      <c r="A101" s="13"/>
      <c r="B101" s="13"/>
      <c r="C101" s="13"/>
      <c r="D101" s="13"/>
      <c r="E101" s="13" t="s">
        <v>40</v>
      </c>
      <c r="F101" s="13"/>
      <c r="G101" s="13"/>
      <c r="H101" s="13"/>
      <c r="I101" s="13" t="s">
        <v>41</v>
      </c>
      <c r="J101" s="13" t="s">
        <v>42</v>
      </c>
      <c r="K101" s="13" t="s">
        <v>43</v>
      </c>
      <c r="L101" s="13" t="s">
        <v>44</v>
      </c>
    </row>
    <row r="102" customFormat="false" ht="12.75" hidden="false" customHeight="false" outlineLevel="0" collapsed="false">
      <c r="A102" s="13" t="s">
        <v>45</v>
      </c>
      <c r="B102" s="13" t="s">
        <v>46</v>
      </c>
      <c r="C102" s="13" t="s">
        <v>47</v>
      </c>
      <c r="D102" s="13" t="s">
        <v>48</v>
      </c>
      <c r="E102" s="13" t="s">
        <v>49</v>
      </c>
      <c r="F102" s="13" t="s">
        <v>30</v>
      </c>
      <c r="G102" s="13" t="s">
        <v>50</v>
      </c>
      <c r="H102" s="13" t="s">
        <v>51</v>
      </c>
      <c r="I102" s="13" t="s">
        <v>52</v>
      </c>
      <c r="J102" s="13" t="s">
        <v>53</v>
      </c>
      <c r="K102" s="13" t="s">
        <v>54</v>
      </c>
      <c r="L102" s="13" t="s">
        <v>55</v>
      </c>
    </row>
    <row r="103" customFormat="false" ht="12.75" hidden="false" customHeight="false" outlineLevel="0" collapsed="false">
      <c r="A103" s="13"/>
      <c r="B103" s="13"/>
      <c r="C103" s="13"/>
      <c r="D103" s="13"/>
      <c r="E103" s="13"/>
      <c r="F103" s="13"/>
      <c r="G103" s="13"/>
      <c r="H103" s="13"/>
      <c r="I103" s="13"/>
      <c r="J103" s="13"/>
      <c r="K103" s="13"/>
      <c r="L103" s="13"/>
    </row>
    <row r="104" customFormat="false" ht="38.25" hidden="false" customHeight="false" outlineLevel="0" collapsed="false">
      <c r="A104" s="18" t="n">
        <v>37064</v>
      </c>
      <c r="B104" s="19" t="s">
        <v>114</v>
      </c>
      <c r="C104" s="19" t="s">
        <v>57</v>
      </c>
      <c r="D104" s="19" t="s">
        <v>115</v>
      </c>
      <c r="E104" s="19" t="s">
        <v>59</v>
      </c>
      <c r="F104" s="19" t="s">
        <v>60</v>
      </c>
      <c r="G104" s="25" t="s">
        <v>143</v>
      </c>
      <c r="H104" s="19" t="s">
        <v>144</v>
      </c>
      <c r="I104" s="19" t="s">
        <v>63</v>
      </c>
      <c r="J104" s="19" t="s">
        <v>63</v>
      </c>
      <c r="K104" s="19" t="s">
        <v>63</v>
      </c>
      <c r="L104" s="19" t="s">
        <v>65</v>
      </c>
    </row>
    <row r="105" customFormat="false" ht="63.75" hidden="false" customHeight="false" outlineLevel="0" collapsed="false">
      <c r="A105" s="18" t="n">
        <v>37064</v>
      </c>
      <c r="B105" s="19" t="s">
        <v>112</v>
      </c>
      <c r="C105" s="19" t="s">
        <v>57</v>
      </c>
      <c r="D105" s="19" t="s">
        <v>112</v>
      </c>
      <c r="E105" s="19" t="s">
        <v>59</v>
      </c>
      <c r="F105" s="19" t="s">
        <v>60</v>
      </c>
      <c r="G105" s="25" t="s">
        <v>145</v>
      </c>
      <c r="H105" s="25" t="s">
        <v>146</v>
      </c>
      <c r="I105" s="19" t="s">
        <v>63</v>
      </c>
      <c r="J105" s="19" t="s">
        <v>63</v>
      </c>
      <c r="K105" s="19" t="s">
        <v>64</v>
      </c>
      <c r="L105" s="19" t="s">
        <v>65</v>
      </c>
    </row>
    <row r="106" customFormat="false" ht="76.5" hidden="false" customHeight="false" outlineLevel="0" collapsed="false">
      <c r="A106" s="18" t="n">
        <v>37064</v>
      </c>
      <c r="B106" s="25" t="s">
        <v>147</v>
      </c>
      <c r="C106" s="19" t="s">
        <v>108</v>
      </c>
      <c r="D106" s="19" t="s">
        <v>137</v>
      </c>
      <c r="E106" s="19" t="s">
        <v>110</v>
      </c>
      <c r="F106" s="19" t="s">
        <v>77</v>
      </c>
      <c r="G106" s="25" t="s">
        <v>148</v>
      </c>
      <c r="H106" s="19" t="s">
        <v>149</v>
      </c>
      <c r="I106" s="19" t="s">
        <v>63</v>
      </c>
      <c r="J106" s="19" t="s">
        <v>63</v>
      </c>
      <c r="K106" s="19" t="s">
        <v>63</v>
      </c>
      <c r="L106" s="19" t="s">
        <v>65</v>
      </c>
    </row>
    <row r="107" customFormat="false" ht="63.75" hidden="false" customHeight="false" outlineLevel="0" collapsed="false">
      <c r="A107" s="18" t="n">
        <v>37063</v>
      </c>
      <c r="B107" s="19" t="s">
        <v>150</v>
      </c>
      <c r="C107" s="19"/>
      <c r="D107" s="19"/>
      <c r="E107" s="19"/>
      <c r="F107" s="19" t="s">
        <v>69</v>
      </c>
      <c r="G107" s="25" t="s">
        <v>151</v>
      </c>
      <c r="H107" s="25" t="s">
        <v>152</v>
      </c>
      <c r="I107" s="19" t="s">
        <v>64</v>
      </c>
      <c r="J107" s="19" t="s">
        <v>63</v>
      </c>
      <c r="K107" s="19" t="s">
        <v>64</v>
      </c>
      <c r="L107" s="19" t="s">
        <v>65</v>
      </c>
    </row>
    <row r="108" customFormat="false" ht="38.25" hidden="false" customHeight="false" outlineLevel="0" collapsed="false">
      <c r="A108" s="18" t="n">
        <v>37063</v>
      </c>
      <c r="B108" s="19" t="s">
        <v>153</v>
      </c>
      <c r="C108" s="19" t="s">
        <v>108</v>
      </c>
      <c r="D108" s="19"/>
      <c r="E108" s="19" t="s">
        <v>110</v>
      </c>
      <c r="F108" s="19" t="s">
        <v>69</v>
      </c>
      <c r="G108" s="25" t="s">
        <v>154</v>
      </c>
      <c r="H108" s="25" t="s">
        <v>155</v>
      </c>
      <c r="I108" s="19" t="s">
        <v>64</v>
      </c>
      <c r="J108" s="19" t="s">
        <v>63</v>
      </c>
      <c r="K108" s="19" t="s">
        <v>63</v>
      </c>
      <c r="L108" s="19" t="s">
        <v>65</v>
      </c>
    </row>
    <row r="109" customFormat="false" ht="38.25" hidden="false" customHeight="false" outlineLevel="0" collapsed="false">
      <c r="A109" s="14" t="n">
        <v>37063</v>
      </c>
      <c r="B109" s="26" t="s">
        <v>112</v>
      </c>
      <c r="C109" s="26" t="s">
        <v>57</v>
      </c>
      <c r="D109" s="26" t="s">
        <v>112</v>
      </c>
      <c r="E109" s="26" t="s">
        <v>59</v>
      </c>
      <c r="F109" s="26" t="s">
        <v>89</v>
      </c>
      <c r="G109" s="27" t="s">
        <v>156</v>
      </c>
      <c r="H109" s="27" t="s">
        <v>157</v>
      </c>
      <c r="I109" s="26" t="s">
        <v>63</v>
      </c>
      <c r="J109" s="26" t="s">
        <v>63</v>
      </c>
      <c r="K109" s="26" t="s">
        <v>63</v>
      </c>
      <c r="L109" s="26" t="s">
        <v>65</v>
      </c>
    </row>
    <row r="110" customFormat="false" ht="51" hidden="false" customHeight="false" outlineLevel="0" collapsed="false">
      <c r="A110" s="18" t="n">
        <v>37063</v>
      </c>
      <c r="B110" s="19" t="s">
        <v>158</v>
      </c>
      <c r="C110" s="19" t="s">
        <v>57</v>
      </c>
      <c r="D110" s="19" t="s">
        <v>115</v>
      </c>
      <c r="E110" s="19" t="s">
        <v>59</v>
      </c>
      <c r="F110" s="19" t="s">
        <v>69</v>
      </c>
      <c r="G110" s="25" t="s">
        <v>159</v>
      </c>
      <c r="H110" s="25" t="s">
        <v>160</v>
      </c>
      <c r="I110" s="19" t="s">
        <v>63</v>
      </c>
      <c r="J110" s="19" t="s">
        <v>63</v>
      </c>
      <c r="K110" s="19" t="s">
        <v>63</v>
      </c>
      <c r="L110" s="19" t="s">
        <v>65</v>
      </c>
    </row>
    <row r="111" customFormat="false" ht="63.75" hidden="false" customHeight="false" outlineLevel="0" collapsed="false">
      <c r="A111" s="18" t="n">
        <v>37062</v>
      </c>
      <c r="B111" s="19" t="s">
        <v>158</v>
      </c>
      <c r="C111" s="19" t="s">
        <v>57</v>
      </c>
      <c r="D111" s="19" t="s">
        <v>115</v>
      </c>
      <c r="E111" s="19" t="s">
        <v>59</v>
      </c>
      <c r="F111" s="19" t="s">
        <v>60</v>
      </c>
      <c r="G111" s="25" t="s">
        <v>161</v>
      </c>
      <c r="H111" s="25" t="s">
        <v>162</v>
      </c>
      <c r="I111" s="19" t="s">
        <v>63</v>
      </c>
      <c r="J111" s="19" t="s">
        <v>63</v>
      </c>
      <c r="K111" s="19" t="s">
        <v>63</v>
      </c>
      <c r="L111" s="19" t="s">
        <v>65</v>
      </c>
    </row>
    <row r="112" customFormat="false" ht="38.25" hidden="false" customHeight="false" outlineLevel="0" collapsed="false">
      <c r="A112" s="18" t="n">
        <v>37061</v>
      </c>
      <c r="B112" s="19" t="s">
        <v>112</v>
      </c>
      <c r="C112" s="19" t="s">
        <v>57</v>
      </c>
      <c r="D112" s="19" t="s">
        <v>112</v>
      </c>
      <c r="E112" s="19" t="s">
        <v>59</v>
      </c>
      <c r="F112" s="19" t="s">
        <v>69</v>
      </c>
      <c r="G112" s="25" t="s">
        <v>277</v>
      </c>
      <c r="H112" s="25" t="s">
        <v>278</v>
      </c>
      <c r="I112" s="19" t="s">
        <v>63</v>
      </c>
      <c r="J112" s="19" t="s">
        <v>63</v>
      </c>
      <c r="K112" s="19" t="s">
        <v>63</v>
      </c>
      <c r="L112" s="19" t="s">
        <v>65</v>
      </c>
    </row>
    <row r="113" customFormat="false" ht="51" hidden="false" customHeight="false" outlineLevel="0" collapsed="false">
      <c r="A113" s="18" t="n">
        <v>37060</v>
      </c>
      <c r="B113" s="19" t="s">
        <v>163</v>
      </c>
      <c r="C113" s="19" t="s">
        <v>57</v>
      </c>
      <c r="D113" s="19" t="s">
        <v>115</v>
      </c>
      <c r="E113" s="19" t="s">
        <v>59</v>
      </c>
      <c r="F113" s="19" t="s">
        <v>60</v>
      </c>
      <c r="G113" s="25" t="s">
        <v>164</v>
      </c>
      <c r="H113" s="25" t="s">
        <v>165</v>
      </c>
      <c r="I113" s="19" t="s">
        <v>63</v>
      </c>
      <c r="J113" s="19" t="s">
        <v>63</v>
      </c>
      <c r="K113" s="19" t="s">
        <v>63</v>
      </c>
      <c r="L113" s="19" t="s">
        <v>65</v>
      </c>
    </row>
    <row r="114" customFormat="false" ht="63.75" hidden="false" customHeight="false" outlineLevel="0" collapsed="false">
      <c r="A114" s="18" t="n">
        <v>37057</v>
      </c>
      <c r="B114" s="19" t="s">
        <v>166</v>
      </c>
      <c r="C114" s="19" t="s">
        <v>167</v>
      </c>
      <c r="D114" s="19" t="s">
        <v>168</v>
      </c>
      <c r="E114" s="19"/>
      <c r="F114" s="19" t="s">
        <v>169</v>
      </c>
      <c r="G114" s="25" t="s">
        <v>170</v>
      </c>
      <c r="H114" s="25" t="s">
        <v>171</v>
      </c>
      <c r="I114" s="19" t="s">
        <v>63</v>
      </c>
      <c r="J114" s="19" t="s">
        <v>63</v>
      </c>
      <c r="K114" s="19" t="s">
        <v>63</v>
      </c>
      <c r="L114" s="19" t="s">
        <v>65</v>
      </c>
    </row>
    <row r="115" customFormat="false" ht="51" hidden="false" customHeight="false" outlineLevel="0" collapsed="false">
      <c r="A115" s="18" t="n">
        <v>37057</v>
      </c>
      <c r="B115" s="19" t="s">
        <v>172</v>
      </c>
      <c r="C115" s="19" t="s">
        <v>57</v>
      </c>
      <c r="D115" s="19" t="s">
        <v>173</v>
      </c>
      <c r="E115" s="19" t="s">
        <v>59</v>
      </c>
      <c r="F115" s="19" t="s">
        <v>60</v>
      </c>
      <c r="G115" s="25" t="s">
        <v>174</v>
      </c>
      <c r="H115" s="25" t="s">
        <v>175</v>
      </c>
      <c r="I115" s="19" t="s">
        <v>63</v>
      </c>
      <c r="J115" s="19" t="s">
        <v>63</v>
      </c>
      <c r="K115" s="19" t="s">
        <v>63</v>
      </c>
      <c r="L115" s="19" t="s">
        <v>65</v>
      </c>
    </row>
    <row r="116" customFormat="false" ht="38.25" hidden="false" customHeight="false" outlineLevel="0" collapsed="false">
      <c r="A116" s="18" t="n">
        <v>37057</v>
      </c>
      <c r="B116" s="19" t="s">
        <v>97</v>
      </c>
      <c r="C116" s="19" t="s">
        <v>57</v>
      </c>
      <c r="D116" s="19" t="s">
        <v>173</v>
      </c>
      <c r="E116" s="19" t="s">
        <v>59</v>
      </c>
      <c r="F116" s="19" t="s">
        <v>60</v>
      </c>
      <c r="G116" s="25" t="s">
        <v>176</v>
      </c>
      <c r="H116" s="25" t="s">
        <v>175</v>
      </c>
      <c r="I116" s="19" t="s">
        <v>63</v>
      </c>
      <c r="J116" s="19" t="s">
        <v>63</v>
      </c>
      <c r="K116" s="19" t="s">
        <v>63</v>
      </c>
      <c r="L116" s="19" t="s">
        <v>65</v>
      </c>
    </row>
    <row r="117" customFormat="false" ht="38.25" hidden="false" customHeight="false" outlineLevel="0" collapsed="false">
      <c r="A117" s="18" t="n">
        <v>37057</v>
      </c>
      <c r="B117" s="19" t="s">
        <v>250</v>
      </c>
      <c r="C117" s="19"/>
      <c r="D117" s="19" t="s">
        <v>251</v>
      </c>
      <c r="E117" s="19" t="s">
        <v>252</v>
      </c>
      <c r="F117" s="19" t="s">
        <v>74</v>
      </c>
      <c r="G117" s="25" t="s">
        <v>253</v>
      </c>
      <c r="H117" s="25" t="s">
        <v>254</v>
      </c>
      <c r="I117" s="19" t="s">
        <v>63</v>
      </c>
      <c r="J117" s="19" t="s">
        <v>63</v>
      </c>
      <c r="K117" s="19" t="s">
        <v>63</v>
      </c>
      <c r="L117" s="19" t="s">
        <v>65</v>
      </c>
    </row>
    <row r="118" customFormat="false" ht="74.25" hidden="false" customHeight="true" outlineLevel="0" collapsed="false">
      <c r="A118" s="28" t="n">
        <v>37056</v>
      </c>
      <c r="B118" s="19" t="s">
        <v>255</v>
      </c>
      <c r="C118" s="19" t="s">
        <v>57</v>
      </c>
      <c r="D118" s="19" t="s">
        <v>58</v>
      </c>
      <c r="E118" s="19" t="s">
        <v>59</v>
      </c>
      <c r="F118" s="19" t="s">
        <v>227</v>
      </c>
      <c r="G118" s="25" t="s">
        <v>256</v>
      </c>
      <c r="H118" s="25" t="s">
        <v>257</v>
      </c>
      <c r="I118" s="19" t="s">
        <v>64</v>
      </c>
      <c r="J118" s="19" t="s">
        <v>63</v>
      </c>
      <c r="K118" s="19" t="s">
        <v>63</v>
      </c>
      <c r="L118" s="19" t="s">
        <v>65</v>
      </c>
    </row>
    <row r="119" customFormat="false" ht="76.5" hidden="false" customHeight="false" outlineLevel="0" collapsed="false">
      <c r="A119" s="28" t="n">
        <v>37053</v>
      </c>
      <c r="B119" s="19" t="s">
        <v>166</v>
      </c>
      <c r="C119" s="19" t="s">
        <v>177</v>
      </c>
      <c r="D119" s="19" t="s">
        <v>82</v>
      </c>
      <c r="E119" s="19" t="s">
        <v>88</v>
      </c>
      <c r="F119" s="19" t="s">
        <v>178</v>
      </c>
      <c r="G119" s="25" t="s">
        <v>179</v>
      </c>
      <c r="H119" s="25" t="s">
        <v>180</v>
      </c>
      <c r="I119" s="19" t="s">
        <v>63</v>
      </c>
      <c r="J119" s="19" t="s">
        <v>63</v>
      </c>
      <c r="K119" s="19" t="s">
        <v>63</v>
      </c>
      <c r="L119" s="19" t="s">
        <v>65</v>
      </c>
    </row>
    <row r="120" customFormat="false" ht="38.25" hidden="false" customHeight="false" outlineLevel="0" collapsed="false">
      <c r="A120" s="28" t="n">
        <v>37050</v>
      </c>
      <c r="B120" s="19" t="s">
        <v>241</v>
      </c>
      <c r="C120" s="19" t="s">
        <v>57</v>
      </c>
      <c r="D120" s="19" t="s">
        <v>258</v>
      </c>
      <c r="E120" s="19" t="s">
        <v>244</v>
      </c>
      <c r="F120" s="19" t="s">
        <v>74</v>
      </c>
      <c r="G120" s="25" t="s">
        <v>259</v>
      </c>
      <c r="H120" s="25" t="s">
        <v>260</v>
      </c>
      <c r="I120" s="19" t="s">
        <v>63</v>
      </c>
      <c r="J120" s="19" t="s">
        <v>63</v>
      </c>
      <c r="K120" s="19" t="s">
        <v>63</v>
      </c>
      <c r="L120" s="19" t="s">
        <v>65</v>
      </c>
    </row>
    <row r="121" customFormat="false" ht="51" hidden="false" customHeight="false" outlineLevel="0" collapsed="false">
      <c r="A121" s="28" t="n">
        <v>37049</v>
      </c>
      <c r="B121" s="19" t="s">
        <v>114</v>
      </c>
      <c r="C121" s="19" t="s">
        <v>57</v>
      </c>
      <c r="D121" s="19" t="s">
        <v>58</v>
      </c>
      <c r="E121" s="19" t="s">
        <v>59</v>
      </c>
      <c r="F121" s="19" t="s">
        <v>89</v>
      </c>
      <c r="G121" s="25" t="s">
        <v>181</v>
      </c>
      <c r="H121" s="25" t="s">
        <v>182</v>
      </c>
      <c r="I121" s="19" t="s">
        <v>64</v>
      </c>
      <c r="J121" s="19" t="s">
        <v>63</v>
      </c>
      <c r="K121" s="19" t="s">
        <v>63</v>
      </c>
      <c r="L121" s="15" t="s">
        <v>65</v>
      </c>
    </row>
    <row r="122" customFormat="false" ht="38.25" hidden="false" customHeight="false" outlineLevel="0" collapsed="false">
      <c r="A122" s="28" t="n">
        <v>37049</v>
      </c>
      <c r="B122" s="19" t="s">
        <v>58</v>
      </c>
      <c r="C122" s="19" t="s">
        <v>57</v>
      </c>
      <c r="D122" s="19" t="s">
        <v>58</v>
      </c>
      <c r="E122" s="19" t="s">
        <v>59</v>
      </c>
      <c r="F122" s="19" t="s">
        <v>89</v>
      </c>
      <c r="G122" s="25" t="s">
        <v>183</v>
      </c>
      <c r="H122" s="25" t="s">
        <v>184</v>
      </c>
      <c r="I122" s="19" t="s">
        <v>64</v>
      </c>
      <c r="J122" s="19" t="s">
        <v>64</v>
      </c>
      <c r="K122" s="19" t="s">
        <v>64</v>
      </c>
      <c r="L122" s="15" t="s">
        <v>65</v>
      </c>
    </row>
    <row r="123" customFormat="false" ht="102" hidden="false" customHeight="false" outlineLevel="0" collapsed="false">
      <c r="A123" s="28" t="n">
        <v>37046</v>
      </c>
      <c r="B123" s="25" t="s">
        <v>185</v>
      </c>
      <c r="C123" s="29"/>
      <c r="D123" s="25"/>
      <c r="E123" s="30" t="s">
        <v>186</v>
      </c>
      <c r="F123" s="29" t="s">
        <v>69</v>
      </c>
      <c r="G123" s="25" t="s">
        <v>187</v>
      </c>
      <c r="H123" s="25" t="s">
        <v>188</v>
      </c>
      <c r="I123" s="19" t="s">
        <v>64</v>
      </c>
      <c r="J123" s="19" t="s">
        <v>64</v>
      </c>
      <c r="K123" s="19" t="s">
        <v>64</v>
      </c>
      <c r="L123" s="15" t="s">
        <v>65</v>
      </c>
    </row>
    <row r="124" customFormat="false" ht="12.75" hidden="false" customHeight="false" outlineLevel="0" collapsed="false">
      <c r="A124" s="28" t="n">
        <v>37043</v>
      </c>
      <c r="B124" s="25" t="s">
        <v>189</v>
      </c>
      <c r="C124" s="29" t="s">
        <v>190</v>
      </c>
      <c r="D124" s="25" t="s">
        <v>191</v>
      </c>
      <c r="E124" s="30" t="s">
        <v>192</v>
      </c>
      <c r="F124" s="29" t="s">
        <v>89</v>
      </c>
      <c r="G124" s="19" t="s">
        <v>193</v>
      </c>
      <c r="H124" s="19" t="s">
        <v>194</v>
      </c>
      <c r="I124" s="19" t="s">
        <v>63</v>
      </c>
      <c r="J124" s="19" t="s">
        <v>64</v>
      </c>
      <c r="K124" s="19" t="s">
        <v>64</v>
      </c>
      <c r="L124" s="15" t="s">
        <v>65</v>
      </c>
    </row>
    <row r="125" customFormat="false" ht="38.25" hidden="false" customHeight="false" outlineLevel="0" collapsed="false">
      <c r="A125" s="59" t="n">
        <v>37043</v>
      </c>
      <c r="B125" s="25" t="s">
        <v>261</v>
      </c>
      <c r="C125" s="29" t="s">
        <v>57</v>
      </c>
      <c r="D125" s="25" t="s">
        <v>261</v>
      </c>
      <c r="E125" s="30" t="s">
        <v>59</v>
      </c>
      <c r="F125" s="29" t="s">
        <v>74</v>
      </c>
      <c r="G125" s="25" t="s">
        <v>262</v>
      </c>
      <c r="H125" s="30"/>
      <c r="I125" s="19" t="s">
        <v>63</v>
      </c>
      <c r="J125" s="19" t="s">
        <v>63</v>
      </c>
      <c r="K125" s="19" t="s">
        <v>63</v>
      </c>
      <c r="L125" s="15" t="s">
        <v>65</v>
      </c>
    </row>
    <row r="126" customFormat="false" ht="51" hidden="false" customHeight="false" outlineLevel="0" collapsed="false">
      <c r="A126" s="59" t="n">
        <v>37043</v>
      </c>
      <c r="B126" s="25" t="s">
        <v>112</v>
      </c>
      <c r="C126" s="29" t="s">
        <v>57</v>
      </c>
      <c r="D126" s="25" t="s">
        <v>112</v>
      </c>
      <c r="E126" s="30" t="s">
        <v>59</v>
      </c>
      <c r="F126" s="29" t="s">
        <v>74</v>
      </c>
      <c r="G126" s="25" t="s">
        <v>263</v>
      </c>
      <c r="H126" s="30" t="s">
        <v>264</v>
      </c>
      <c r="I126" s="19" t="s">
        <v>64</v>
      </c>
      <c r="J126" s="19" t="s">
        <v>63</v>
      </c>
      <c r="K126" s="19" t="s">
        <v>63</v>
      </c>
      <c r="L126" s="19" t="s">
        <v>65</v>
      </c>
    </row>
    <row r="127" customFormat="false" ht="38.25" hidden="false" customHeight="false" outlineLevel="0" collapsed="false">
      <c r="A127" s="31" t="n">
        <v>37040</v>
      </c>
      <c r="B127" s="25" t="s">
        <v>112</v>
      </c>
      <c r="C127" s="29" t="s">
        <v>57</v>
      </c>
      <c r="D127" s="25" t="s">
        <v>112</v>
      </c>
      <c r="E127" s="30" t="s">
        <v>59</v>
      </c>
      <c r="F127" s="29" t="s">
        <v>60</v>
      </c>
      <c r="G127" s="30" t="s">
        <v>265</v>
      </c>
      <c r="H127" s="30" t="s">
        <v>198</v>
      </c>
      <c r="I127" s="29" t="s">
        <v>64</v>
      </c>
      <c r="J127" s="29" t="s">
        <v>64</v>
      </c>
      <c r="K127" s="29" t="s">
        <v>64</v>
      </c>
      <c r="L127" s="29" t="s">
        <v>65</v>
      </c>
    </row>
    <row r="128" customFormat="false" ht="38.25" hidden="false" customHeight="false" outlineLevel="0" collapsed="false">
      <c r="A128" s="31" t="n">
        <v>37035</v>
      </c>
      <c r="B128" s="25" t="s">
        <v>195</v>
      </c>
      <c r="C128" s="29" t="s">
        <v>57</v>
      </c>
      <c r="D128" s="30" t="s">
        <v>196</v>
      </c>
      <c r="E128" s="30" t="s">
        <v>59</v>
      </c>
      <c r="F128" s="29" t="s">
        <v>60</v>
      </c>
      <c r="G128" s="30" t="s">
        <v>197</v>
      </c>
      <c r="H128" s="30" t="s">
        <v>198</v>
      </c>
      <c r="I128" s="29" t="s">
        <v>64</v>
      </c>
      <c r="J128" s="29" t="s">
        <v>63</v>
      </c>
      <c r="K128" s="29" t="s">
        <v>63</v>
      </c>
      <c r="L128" s="29" t="s">
        <v>65</v>
      </c>
    </row>
    <row r="129" customFormat="false" ht="12.75" hidden="false" customHeight="false" outlineLevel="0" collapsed="false">
      <c r="A129" s="31" t="n">
        <v>37035</v>
      </c>
      <c r="B129" s="25" t="s">
        <v>58</v>
      </c>
      <c r="C129" s="29" t="s">
        <v>57</v>
      </c>
      <c r="D129" s="25" t="s">
        <v>58</v>
      </c>
      <c r="E129" s="30" t="s">
        <v>59</v>
      </c>
      <c r="F129" s="29" t="s">
        <v>60</v>
      </c>
      <c r="G129" s="30" t="s">
        <v>266</v>
      </c>
      <c r="H129" s="30" t="s">
        <v>267</v>
      </c>
      <c r="I129" s="29"/>
      <c r="J129" s="29"/>
      <c r="K129" s="29"/>
      <c r="L129" s="29" t="s">
        <v>65</v>
      </c>
    </row>
    <row r="130" customFormat="false" ht="38.25" hidden="false" customHeight="false" outlineLevel="0" collapsed="false">
      <c r="A130" s="31" t="n">
        <v>37033</v>
      </c>
      <c r="B130" s="25" t="s">
        <v>124</v>
      </c>
      <c r="C130" s="29" t="s">
        <v>57</v>
      </c>
      <c r="D130" s="25" t="s">
        <v>124</v>
      </c>
      <c r="E130" s="30" t="s">
        <v>59</v>
      </c>
      <c r="F130" s="29" t="s">
        <v>89</v>
      </c>
      <c r="G130" s="30" t="s">
        <v>199</v>
      </c>
      <c r="H130" s="30" t="s">
        <v>200</v>
      </c>
      <c r="I130" s="29" t="s">
        <v>63</v>
      </c>
      <c r="J130" s="29" t="s">
        <v>64</v>
      </c>
      <c r="K130" s="29" t="s">
        <v>64</v>
      </c>
      <c r="L130" s="29" t="s">
        <v>65</v>
      </c>
    </row>
    <row r="131" customFormat="false" ht="51" hidden="false" customHeight="false" outlineLevel="0" collapsed="false">
      <c r="A131" s="31" t="n">
        <v>37033</v>
      </c>
      <c r="B131" s="25" t="s">
        <v>112</v>
      </c>
      <c r="C131" s="29" t="s">
        <v>57</v>
      </c>
      <c r="D131" s="25" t="s">
        <v>112</v>
      </c>
      <c r="E131" s="30" t="s">
        <v>59</v>
      </c>
      <c r="F131" s="29" t="s">
        <v>60</v>
      </c>
      <c r="G131" s="30" t="s">
        <v>201</v>
      </c>
      <c r="H131" s="30" t="s">
        <v>202</v>
      </c>
      <c r="I131" s="29" t="s">
        <v>64</v>
      </c>
      <c r="J131" s="29" t="s">
        <v>64</v>
      </c>
      <c r="K131" s="29" t="s">
        <v>64</v>
      </c>
      <c r="L131" s="29" t="s">
        <v>65</v>
      </c>
    </row>
    <row r="132" customFormat="false" ht="25.5" hidden="false" customHeight="false" outlineLevel="0" collapsed="false">
      <c r="A132" s="31" t="n">
        <v>37032</v>
      </c>
      <c r="B132" s="25" t="s">
        <v>203</v>
      </c>
      <c r="C132" s="29" t="s">
        <v>204</v>
      </c>
      <c r="D132" s="25" t="s">
        <v>205</v>
      </c>
      <c r="E132" s="30" t="s">
        <v>206</v>
      </c>
      <c r="F132" s="29" t="s">
        <v>60</v>
      </c>
      <c r="G132" s="30" t="s">
        <v>207</v>
      </c>
      <c r="H132" s="30" t="s">
        <v>208</v>
      </c>
      <c r="I132" s="29" t="s">
        <v>64</v>
      </c>
      <c r="J132" s="29" t="s">
        <v>63</v>
      </c>
      <c r="K132" s="29" t="s">
        <v>64</v>
      </c>
      <c r="L132" s="29" t="s">
        <v>65</v>
      </c>
    </row>
    <row r="133" customFormat="false" ht="127.5" hidden="false" customHeight="false" outlineLevel="0" collapsed="false">
      <c r="A133" s="31" t="n">
        <v>37019</v>
      </c>
      <c r="B133" s="25" t="s">
        <v>209</v>
      </c>
      <c r="C133" s="29" t="s">
        <v>57</v>
      </c>
      <c r="D133" s="25" t="s">
        <v>209</v>
      </c>
      <c r="E133" s="30" t="s">
        <v>59</v>
      </c>
      <c r="F133" s="29" t="s">
        <v>60</v>
      </c>
      <c r="G133" s="30" t="s">
        <v>210</v>
      </c>
      <c r="H133" s="30" t="s">
        <v>211</v>
      </c>
      <c r="I133" s="29" t="s">
        <v>63</v>
      </c>
      <c r="J133" s="29" t="s">
        <v>63</v>
      </c>
      <c r="K133" s="29" t="s">
        <v>63</v>
      </c>
      <c r="L133" s="29" t="s">
        <v>65</v>
      </c>
    </row>
    <row r="134" customFormat="false" ht="114.75" hidden="false" customHeight="false" outlineLevel="0" collapsed="false">
      <c r="A134" s="31" t="n">
        <v>37019</v>
      </c>
      <c r="B134" s="25" t="s">
        <v>112</v>
      </c>
      <c r="C134" s="29" t="s">
        <v>57</v>
      </c>
      <c r="D134" s="25" t="s">
        <v>112</v>
      </c>
      <c r="E134" s="30" t="s">
        <v>59</v>
      </c>
      <c r="F134" s="29" t="s">
        <v>60</v>
      </c>
      <c r="G134" s="30" t="s">
        <v>268</v>
      </c>
      <c r="H134" s="30" t="s">
        <v>269</v>
      </c>
      <c r="I134" s="29" t="s">
        <v>64</v>
      </c>
      <c r="J134" s="29" t="s">
        <v>64</v>
      </c>
      <c r="K134" s="29" t="s">
        <v>64</v>
      </c>
      <c r="L134" s="29" t="s">
        <v>65</v>
      </c>
    </row>
    <row r="135" customFormat="false" ht="38.25" hidden="false" customHeight="false" outlineLevel="0" collapsed="false">
      <c r="A135" s="31" t="n">
        <v>37008</v>
      </c>
      <c r="B135" s="25" t="s">
        <v>306</v>
      </c>
      <c r="C135" s="29" t="s">
        <v>190</v>
      </c>
      <c r="D135" s="25" t="s">
        <v>307</v>
      </c>
      <c r="E135" s="25"/>
      <c r="F135" s="29" t="s">
        <v>169</v>
      </c>
      <c r="G135" s="25" t="s">
        <v>308</v>
      </c>
      <c r="H135" s="25" t="s">
        <v>309</v>
      </c>
      <c r="I135" s="29" t="s">
        <v>64</v>
      </c>
      <c r="J135" s="29" t="s">
        <v>64</v>
      </c>
      <c r="K135" s="29" t="s">
        <v>64</v>
      </c>
      <c r="L135" s="21" t="s">
        <v>65</v>
      </c>
    </row>
    <row r="136" customFormat="false" ht="12.75" hidden="false" customHeight="false" outlineLevel="0" collapsed="false">
      <c r="A136" s="32"/>
      <c r="B136" s="27"/>
      <c r="C136" s="33"/>
      <c r="D136" s="27"/>
      <c r="E136" s="34"/>
      <c r="F136" s="33"/>
      <c r="G136" s="27"/>
      <c r="H136" s="27"/>
      <c r="I136" s="33"/>
      <c r="J136" s="33"/>
      <c r="K136" s="33"/>
      <c r="L136" s="33"/>
    </row>
    <row r="137" customFormat="false" ht="12.75" hidden="false" customHeight="false" outlineLevel="0" collapsed="false">
      <c r="A137" s="31"/>
      <c r="B137" s="25"/>
      <c r="C137" s="29"/>
      <c r="D137" s="25"/>
      <c r="E137" s="30"/>
      <c r="F137" s="29"/>
      <c r="G137" s="25"/>
      <c r="H137" s="25"/>
      <c r="I137" s="29"/>
      <c r="J137" s="29"/>
      <c r="K137" s="29"/>
      <c r="L137" s="29"/>
    </row>
    <row r="138" customFormat="false" ht="12.75" hidden="false" customHeight="false" outlineLevel="0" collapsed="false">
      <c r="A138" s="31"/>
      <c r="B138" s="25"/>
      <c r="C138" s="29"/>
      <c r="D138" s="25"/>
      <c r="E138" s="30"/>
      <c r="F138" s="29"/>
      <c r="G138" s="25"/>
      <c r="H138" s="25"/>
      <c r="I138" s="29"/>
      <c r="J138" s="29"/>
      <c r="K138" s="29"/>
      <c r="L138" s="29"/>
    </row>
    <row r="140" customFormat="false" ht="12.75" hidden="false" customHeight="false" outlineLevel="0" collapsed="false">
      <c r="A140" s="1" t="s">
        <v>212</v>
      </c>
      <c r="B140" s="1" t="s">
        <v>213</v>
      </c>
      <c r="C140" s="0" t="s">
        <v>214</v>
      </c>
      <c r="D140" s="61" t="s">
        <v>314</v>
      </c>
      <c r="E140" s="61"/>
    </row>
    <row r="141" customFormat="false" ht="12.75" hidden="false" customHeight="false" outlineLevel="0" collapsed="false">
      <c r="A141" s="36" t="s">
        <v>217</v>
      </c>
      <c r="B141" s="37" t="n">
        <f aca="false">C141/$C$150</f>
        <v>0</v>
      </c>
      <c r="C141" s="4" t="n">
        <f aca="false">'summary 0618'!I24</f>
        <v>0</v>
      </c>
      <c r="D141" s="0" t="n">
        <f aca="false">33+1+1+1+1+1</f>
        <v>38</v>
      </c>
      <c r="E141" s="62"/>
    </row>
    <row r="142" customFormat="false" ht="12.75" hidden="false" customHeight="false" outlineLevel="0" collapsed="false">
      <c r="A142" s="36" t="s">
        <v>67</v>
      </c>
      <c r="B142" s="37" t="n">
        <f aca="false">C142/$C$150</f>
        <v>0</v>
      </c>
      <c r="C142" s="4" t="n">
        <f aca="false">'summary 0618'!I25</f>
        <v>0</v>
      </c>
      <c r="D142" s="0" t="n">
        <f aca="false">540+17+1+1+6+10+1</f>
        <v>576</v>
      </c>
      <c r="E142" s="62"/>
    </row>
    <row r="143" customFormat="false" ht="12.75" hidden="false" customHeight="false" outlineLevel="0" collapsed="false">
      <c r="A143" s="36" t="s">
        <v>57</v>
      </c>
      <c r="B143" s="37" t="n">
        <f aca="false">C143/$C$150</f>
        <v>0.625</v>
      </c>
      <c r="C143" s="4" t="n">
        <f aca="false">'summary 0618'!I26</f>
        <v>10</v>
      </c>
      <c r="D143" s="0" t="n">
        <f aca="false">13+1+1</f>
        <v>15</v>
      </c>
      <c r="E143" s="62"/>
    </row>
    <row r="144" customFormat="false" ht="12.75" hidden="false" customHeight="false" outlineLevel="0" collapsed="false">
      <c r="A144" s="36" t="s">
        <v>218</v>
      </c>
      <c r="B144" s="37" t="n">
        <f aca="false">C144/$C$150</f>
        <v>0</v>
      </c>
      <c r="C144" s="4" t="n">
        <f aca="false">'summary 0618'!I27</f>
        <v>0</v>
      </c>
      <c r="D144" s="0" t="n">
        <f aca="false">36+1</f>
        <v>37</v>
      </c>
      <c r="E144" s="62"/>
    </row>
    <row r="145" customFormat="false" ht="12.75" hidden="false" customHeight="false" outlineLevel="0" collapsed="false">
      <c r="A145" s="36" t="s">
        <v>219</v>
      </c>
      <c r="B145" s="37" t="n">
        <f aca="false">C145/$C$150</f>
        <v>0.0625</v>
      </c>
      <c r="C145" s="4" t="n">
        <f aca="false">'summary 0618'!I28</f>
        <v>1</v>
      </c>
      <c r="D145" s="0" t="n">
        <f aca="false">288+2+13+2</f>
        <v>305</v>
      </c>
      <c r="E145" s="62"/>
    </row>
    <row r="146" customFormat="false" ht="12.75" hidden="false" customHeight="false" outlineLevel="0" collapsed="false">
      <c r="A146" s="36" t="s">
        <v>220</v>
      </c>
      <c r="B146" s="37" t="n">
        <f aca="false">C146/$C$150</f>
        <v>0.0625</v>
      </c>
      <c r="C146" s="4" t="n">
        <f aca="false">'summary 0618'!I29</f>
        <v>1</v>
      </c>
      <c r="D146" s="0" t="n">
        <f aca="false">132+2+1</f>
        <v>135</v>
      </c>
      <c r="E146" s="62"/>
    </row>
    <row r="147" customFormat="false" ht="12.75" hidden="false" customHeight="false" outlineLevel="0" collapsed="false">
      <c r="A147" s="36" t="s">
        <v>108</v>
      </c>
      <c r="B147" s="37" t="n">
        <f aca="false">C147/$C$150</f>
        <v>0.125</v>
      </c>
      <c r="C147" s="4" t="n">
        <f aca="false">'summary 0618'!I30</f>
        <v>2</v>
      </c>
      <c r="D147" s="0" t="n">
        <v>9</v>
      </c>
      <c r="E147" s="62"/>
    </row>
    <row r="148" customFormat="false" ht="12.75" hidden="false" customHeight="false" outlineLevel="0" collapsed="false">
      <c r="A148" s="36" t="s">
        <v>190</v>
      </c>
      <c r="B148" s="37" t="n">
        <f aca="false">C148/$C$150</f>
        <v>0</v>
      </c>
      <c r="C148" s="4" t="n">
        <f aca="false">'summary 0618'!I31</f>
        <v>0</v>
      </c>
      <c r="D148" s="0" t="n">
        <v>10</v>
      </c>
      <c r="E148" s="62"/>
    </row>
    <row r="149" customFormat="false" ht="12.75" hidden="false" customHeight="false" outlineLevel="0" collapsed="false">
      <c r="A149" s="39" t="s">
        <v>221</v>
      </c>
      <c r="B149" s="37" t="n">
        <f aca="false">C149/$C$150</f>
        <v>0.125</v>
      </c>
      <c r="C149" s="4" t="n">
        <f aca="false">'summary 0618'!I32</f>
        <v>2</v>
      </c>
    </row>
    <row r="150" customFormat="false" ht="12.75" hidden="false" customHeight="false" outlineLevel="0" collapsed="false">
      <c r="A150" s="39" t="s">
        <v>222</v>
      </c>
      <c r="B150" s="40" t="n">
        <f aca="false">SUM(B141:B149)</f>
        <v>1</v>
      </c>
      <c r="C150" s="0" t="n">
        <f aca="false">SUM(C141:C149)</f>
        <v>16</v>
      </c>
      <c r="D150" s="0" t="n">
        <f aca="false">SUM(D141:D149)</f>
        <v>1125</v>
      </c>
    </row>
  </sheetData>
  <printOptions headings="false" gridLines="false" gridLinesSet="true" horizontalCentered="true" verticalCentered="false"/>
  <pageMargins left="0.25" right="0.25" top="1.25" bottom="0.5" header="0.5" footer="0.25"/>
  <pageSetup paperSize="5" scale="100" fitToWidth="1" fitToHeight="2"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June 18</oddHeader>
    <oddFooter>&amp;L&amp;"Arial,Bold"Questions Call Nancy ext 54751</oddFooter>
  </headerFooter>
  <rowBreaks count="1" manualBreakCount="1">
    <brk id="87" man="true" max="16383" min="0"/>
  </rowBreaks>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6" colorId="64" zoomScale="100" zoomScaleNormal="100" zoomScalePageLayoutView="100" workbookViewId="0">
      <selection pane="topLeft" activeCell="K33" activeCellId="0" sqref="K33"/>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272</v>
      </c>
      <c r="B1" s="41"/>
      <c r="C1" s="41"/>
      <c r="D1" s="41"/>
      <c r="E1" s="41"/>
      <c r="F1" s="41"/>
      <c r="G1" s="41"/>
      <c r="H1" s="41"/>
      <c r="I1" s="41"/>
      <c r="J1" s="41"/>
      <c r="K1" s="41"/>
    </row>
    <row r="3" customFormat="false" ht="15" hidden="false" customHeight="false" outlineLevel="0" collapsed="false">
      <c r="K3" s="42"/>
    </row>
    <row r="4" customFormat="false" ht="13.5" hidden="false" customHeight="false" outlineLevel="0" collapsed="false">
      <c r="I4" s="43"/>
      <c r="J4" s="43"/>
      <c r="K4" s="43"/>
    </row>
    <row r="5" customFormat="false" ht="13.5" hidden="false" customHeight="false" outlineLevel="0" collapsed="false">
      <c r="A5" s="44" t="s">
        <v>224</v>
      </c>
      <c r="B5" s="45"/>
      <c r="C5" s="45"/>
      <c r="D5" s="45"/>
      <c r="E5" s="45"/>
      <c r="F5" s="45"/>
      <c r="G5" s="45"/>
      <c r="H5" s="45"/>
      <c r="I5" s="45"/>
      <c r="J5" s="45"/>
      <c r="K5" s="46" t="n">
        <f aca="false">SUM(K10:K17)</f>
        <v>16</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2"/>
    </row>
    <row r="11" customFormat="false" ht="12.75" hidden="false" customHeight="false" outlineLevel="0" collapsed="false">
      <c r="A11" s="5" t="s">
        <v>228</v>
      </c>
      <c r="B11" s="6"/>
      <c r="C11" s="6" t="s">
        <v>20</v>
      </c>
      <c r="D11" s="6"/>
      <c r="E11" s="6"/>
      <c r="F11" s="6"/>
      <c r="G11" s="6"/>
      <c r="H11" s="6"/>
      <c r="I11" s="6"/>
      <c r="J11" s="6"/>
      <c r="K11" s="6"/>
    </row>
    <row r="12" customFormat="false" ht="12.75" hidden="false" customHeight="false" outlineLevel="0" collapsed="false">
      <c r="A12" s="5" t="s">
        <v>74</v>
      </c>
      <c r="B12" s="6"/>
      <c r="C12" s="6" t="s">
        <v>21</v>
      </c>
      <c r="D12" s="6"/>
      <c r="E12" s="6"/>
      <c r="F12" s="6"/>
      <c r="G12" s="6"/>
      <c r="H12" s="6"/>
      <c r="I12" s="6"/>
      <c r="J12" s="6"/>
      <c r="K12" s="6" t="n">
        <f aca="false">6</f>
        <v>6</v>
      </c>
    </row>
    <row r="13" customFormat="false" ht="12.75" hidden="false" customHeight="false" outlineLevel="0" collapsed="false">
      <c r="A13" s="5" t="s">
        <v>60</v>
      </c>
      <c r="B13" s="6"/>
      <c r="C13" s="6" t="s">
        <v>229</v>
      </c>
      <c r="D13" s="6"/>
      <c r="E13" s="6"/>
      <c r="F13" s="6"/>
      <c r="G13" s="6"/>
      <c r="H13" s="6"/>
      <c r="I13" s="6"/>
      <c r="J13" s="6"/>
      <c r="K13" s="6" t="n">
        <f aca="false">4</f>
        <v>4</v>
      </c>
    </row>
    <row r="14" customFormat="false" ht="12.75" hidden="false" customHeight="false" outlineLevel="0" collapsed="false">
      <c r="A14" s="5" t="s">
        <v>169</v>
      </c>
      <c r="B14" s="6"/>
      <c r="C14" s="6" t="s">
        <v>23</v>
      </c>
      <c r="D14" s="6"/>
      <c r="E14" s="6"/>
      <c r="F14" s="6"/>
      <c r="G14" s="6"/>
      <c r="H14" s="6"/>
      <c r="I14" s="6"/>
      <c r="J14" s="6"/>
      <c r="K14" s="6"/>
    </row>
    <row r="15" customFormat="false" ht="12.75" hidden="false" customHeight="false" outlineLevel="0" collapsed="false">
      <c r="A15" s="5" t="s">
        <v>89</v>
      </c>
      <c r="B15" s="6"/>
      <c r="C15" s="6" t="s">
        <v>24</v>
      </c>
      <c r="D15" s="6"/>
      <c r="E15" s="6"/>
      <c r="F15" s="6"/>
      <c r="G15" s="6"/>
      <c r="H15" s="6"/>
      <c r="I15" s="6"/>
      <c r="J15" s="6"/>
      <c r="K15" s="6" t="n">
        <f aca="false">1</f>
        <v>1</v>
      </c>
    </row>
    <row r="16" customFormat="false" ht="12.75" hidden="false" customHeight="false" outlineLevel="0" collapsed="false">
      <c r="A16" s="5" t="s">
        <v>230</v>
      </c>
      <c r="B16" s="6"/>
      <c r="C16" s="6" t="s">
        <v>25</v>
      </c>
      <c r="D16" s="6"/>
      <c r="E16" s="6"/>
      <c r="F16" s="6"/>
      <c r="G16" s="6"/>
      <c r="H16" s="6"/>
      <c r="I16" s="6"/>
      <c r="J16" s="6"/>
      <c r="K16" s="6" t="n">
        <f aca="false">1</f>
        <v>1</v>
      </c>
    </row>
    <row r="17" customFormat="false" ht="12.75" hidden="false" customHeight="false" outlineLevel="0" collapsed="false">
      <c r="A17" s="5" t="s">
        <v>69</v>
      </c>
      <c r="B17" s="6"/>
      <c r="C17" s="6" t="s">
        <v>26</v>
      </c>
      <c r="D17" s="6"/>
      <c r="E17" s="6"/>
      <c r="F17" s="6"/>
      <c r="G17" s="6"/>
      <c r="H17" s="6"/>
      <c r="I17" s="6"/>
      <c r="J17" s="6"/>
      <c r="K17" s="6" t="n">
        <f aca="false">4</f>
        <v>4</v>
      </c>
    </row>
    <row r="18" customFormat="false" ht="12.75" hidden="false" customHeight="false" outlineLevel="0" collapsed="false">
      <c r="A18" s="5" t="s">
        <v>77</v>
      </c>
      <c r="B18" s="6"/>
      <c r="C18" s="6" t="s">
        <v>27</v>
      </c>
      <c r="D18" s="6"/>
      <c r="E18" s="6"/>
      <c r="F18" s="6"/>
      <c r="G18" s="6"/>
      <c r="H18" s="6"/>
      <c r="I18" s="6"/>
      <c r="J18" s="6"/>
      <c r="K18" s="50" t="n">
        <f aca="false">1</f>
        <v>1</v>
      </c>
    </row>
    <row r="22" customFormat="false" ht="13.5" hidden="false" customHeight="false" outlineLevel="0" collapsed="false">
      <c r="A22" s="47" t="s">
        <v>231</v>
      </c>
      <c r="B22" s="48"/>
      <c r="C22" s="48"/>
      <c r="D22" s="48"/>
      <c r="E22" s="48"/>
      <c r="F22" s="48"/>
      <c r="G22" s="47"/>
      <c r="H22" s="48"/>
      <c r="I22" s="47" t="s">
        <v>232</v>
      </c>
      <c r="J22" s="48"/>
      <c r="K22" s="47" t="s">
        <v>233</v>
      </c>
    </row>
    <row r="23" customFormat="false" ht="12.75" hidden="false" customHeight="false" outlineLevel="0" collapsed="false">
      <c r="G23" s="1"/>
      <c r="I23" s="51"/>
      <c r="J23" s="2"/>
      <c r="K23" s="51"/>
    </row>
    <row r="24" customFormat="false" ht="12.75" hidden="false" customHeight="false" outlineLevel="0" collapsed="false">
      <c r="A24" s="31" t="s">
        <v>217</v>
      </c>
      <c r="B24" s="25"/>
      <c r="C24" s="25"/>
      <c r="D24" s="30"/>
      <c r="E24" s="29"/>
      <c r="F24" s="30"/>
      <c r="G24" s="30"/>
      <c r="H24" s="29"/>
      <c r="I24" s="29"/>
      <c r="J24" s="29"/>
      <c r="K24" s="29"/>
    </row>
    <row r="25" customFormat="false" ht="12.75" hidden="false" customHeight="false" outlineLevel="0" collapsed="false">
      <c r="A25" s="31" t="s">
        <v>67</v>
      </c>
      <c r="B25" s="25"/>
      <c r="C25" s="25"/>
      <c r="D25" s="30"/>
      <c r="E25" s="29"/>
      <c r="F25" s="30"/>
      <c r="G25" s="30"/>
      <c r="H25" s="29"/>
      <c r="I25" s="29"/>
      <c r="J25" s="29"/>
      <c r="K25" s="52"/>
    </row>
    <row r="26" customFormat="false" ht="25.5" hidden="false" customHeight="false" outlineLevel="0" collapsed="false">
      <c r="A26" s="31" t="s">
        <v>57</v>
      </c>
      <c r="B26" s="25"/>
      <c r="C26" s="25"/>
      <c r="D26" s="30"/>
      <c r="E26" s="29"/>
      <c r="F26" s="30"/>
      <c r="G26" s="30"/>
      <c r="H26" s="29"/>
      <c r="I26" s="29" t="n">
        <f aca="false">10</f>
        <v>10</v>
      </c>
      <c r="J26" s="29"/>
      <c r="K26" s="30" t="s">
        <v>315</v>
      </c>
    </row>
    <row r="27" customFormat="false" ht="12.75" hidden="false" customHeight="false" outlineLevel="0" collapsed="false">
      <c r="A27" s="31" t="s">
        <v>218</v>
      </c>
      <c r="B27" s="25"/>
      <c r="C27" s="25"/>
      <c r="D27" s="30"/>
      <c r="E27" s="29"/>
      <c r="F27" s="30"/>
      <c r="G27" s="30"/>
      <c r="H27" s="29"/>
      <c r="I27" s="29"/>
      <c r="J27" s="29"/>
      <c r="K27" s="29"/>
    </row>
    <row r="28" customFormat="false" ht="12.75" hidden="false" customHeight="false" outlineLevel="0" collapsed="false">
      <c r="A28" s="31" t="s">
        <v>219</v>
      </c>
      <c r="B28" s="25"/>
      <c r="C28" s="25"/>
      <c r="D28" s="30"/>
      <c r="E28" s="29"/>
      <c r="F28" s="30"/>
      <c r="G28" s="30"/>
      <c r="H28" s="29"/>
      <c r="I28" s="29" t="n">
        <f aca="false">1</f>
        <v>1</v>
      </c>
      <c r="J28" s="29"/>
      <c r="K28" s="29" t="s">
        <v>316</v>
      </c>
    </row>
    <row r="29" customFormat="false" ht="25.5" hidden="false" customHeight="false" outlineLevel="0" collapsed="false">
      <c r="A29" s="31" t="s">
        <v>220</v>
      </c>
      <c r="B29" s="25"/>
      <c r="C29" s="25"/>
      <c r="D29" s="30"/>
      <c r="E29" s="29"/>
      <c r="F29" s="30"/>
      <c r="G29" s="30"/>
      <c r="H29" s="29"/>
      <c r="I29" s="29" t="n">
        <f aca="false">1</f>
        <v>1</v>
      </c>
      <c r="J29" s="29"/>
      <c r="K29" s="30" t="s">
        <v>317</v>
      </c>
    </row>
    <row r="30" customFormat="false" ht="25.5" hidden="false" customHeight="false" outlineLevel="0" collapsed="false">
      <c r="A30" s="31" t="s">
        <v>108</v>
      </c>
      <c r="B30" s="25"/>
      <c r="C30" s="25"/>
      <c r="D30" s="30"/>
      <c r="E30" s="29"/>
      <c r="F30" s="30"/>
      <c r="G30" s="30"/>
      <c r="H30" s="29"/>
      <c r="I30" s="29" t="n">
        <f aca="false">2</f>
        <v>2</v>
      </c>
      <c r="J30" s="29"/>
      <c r="K30" s="29" t="s">
        <v>318</v>
      </c>
    </row>
    <row r="31" customFormat="false" ht="12.75" hidden="false" customHeight="false" outlineLevel="0" collapsed="false">
      <c r="A31" s="31" t="s">
        <v>190</v>
      </c>
      <c r="B31" s="25"/>
      <c r="C31" s="25"/>
      <c r="D31" s="30"/>
      <c r="E31" s="29"/>
      <c r="F31" s="30"/>
      <c r="G31" s="30"/>
      <c r="H31" s="29"/>
      <c r="I31" s="29"/>
      <c r="J31" s="29"/>
      <c r="K31" s="29"/>
    </row>
    <row r="32" customFormat="false" ht="26.25" hidden="false" customHeight="false" outlineLevel="0" collapsed="false">
      <c r="A32" s="53" t="s">
        <v>238</v>
      </c>
      <c r="I32" s="3" t="n">
        <f aca="false">1+1</f>
        <v>2</v>
      </c>
      <c r="K32" s="54" t="s">
        <v>319</v>
      </c>
    </row>
    <row r="33" customFormat="false" ht="13.5" hidden="false" customHeight="false" outlineLevel="0" collapsed="false">
      <c r="A33" s="55" t="s">
        <v>224</v>
      </c>
      <c r="B33" s="56"/>
      <c r="C33" s="56"/>
      <c r="D33" s="56"/>
      <c r="E33" s="56"/>
      <c r="F33" s="56"/>
      <c r="G33" s="56"/>
      <c r="H33" s="56"/>
      <c r="I33" s="57" t="n">
        <f aca="false">SUM(I24:I32)</f>
        <v>16</v>
      </c>
      <c r="J33" s="56"/>
      <c r="K33" s="56"/>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P150"/>
  <sheetViews>
    <sheetView showFormulas="false" showGridLines="true" showRowColHeaders="true" showZeros="true" rightToLeft="false" tabSelected="false" showOutlineSymbols="true" defaultGridColor="true" view="normal" topLeftCell="A72" colorId="64" zoomScale="100" zoomScaleNormal="100" zoomScalePageLayoutView="100" workbookViewId="0">
      <selection pane="topLeft" activeCell="H66" activeCellId="0" sqref="H66"/>
    </sheetView>
  </sheetViews>
  <sheetFormatPr defaultColWidth="9.0546875" defaultRowHeight="12.75" customHeight="true" zeroHeight="false" outlineLevelRow="0" outlineLevelCol="0"/>
  <cols>
    <col collapsed="false" customWidth="true" hidden="false" outlineLevel="0" max="2" min="2" style="0" width="30.7"/>
    <col collapsed="false" customWidth="true" hidden="false" outlineLevel="0" max="3" min="3" style="0" width="8.85"/>
    <col collapsed="false" customWidth="true" hidden="false" outlineLevel="0" max="4" min="4" style="0" width="19.99"/>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8.41"/>
    <col collapsed="false" customWidth="true" hidden="false" outlineLevel="0" max="13" min="13" style="0" width="13.28"/>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row>
    <row r="2" customFormat="false" ht="12.75" hidden="false" customHeight="false" outlineLevel="0" collapsed="false">
      <c r="A2" s="2" t="s">
        <v>19</v>
      </c>
      <c r="B2" s="3"/>
      <c r="H2" s="0" t="n">
        <f aca="false">1+1</f>
        <v>2</v>
      </c>
      <c r="J2" s="0" t="n">
        <f aca="false">1</f>
        <v>1</v>
      </c>
      <c r="K2" s="3"/>
      <c r="L2" s="4"/>
      <c r="M2" s="3"/>
      <c r="N2" s="3"/>
      <c r="P2" s="0" t="n">
        <f aca="false">'summary 0611'!K10</f>
        <v>1</v>
      </c>
    </row>
    <row r="3" customFormat="false" ht="12.75" hidden="false" customHeight="false" outlineLevel="0" collapsed="false">
      <c r="A3" s="2" t="s">
        <v>20</v>
      </c>
      <c r="B3" s="4"/>
      <c r="K3" s="4"/>
      <c r="L3" s="4"/>
      <c r="M3" s="4"/>
      <c r="N3" s="5" t="n">
        <v>1</v>
      </c>
      <c r="P3" s="0" t="n">
        <f aca="false">'summary 0611'!K11</f>
        <v>1</v>
      </c>
    </row>
    <row r="4" customFormat="false" ht="12.75" hidden="false" customHeight="false" outlineLevel="0" collapsed="false">
      <c r="A4" s="2" t="s">
        <v>21</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row>
    <row r="5" customFormat="false" ht="12.75" hidden="false" customHeight="false" outlineLevel="0" collapsed="false">
      <c r="A5" s="2" t="s">
        <v>22</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row>
    <row r="6" customFormat="false" ht="12.75" hidden="false" customHeight="false" outlineLevel="0" collapsed="false">
      <c r="A6" s="2" t="s">
        <v>23</v>
      </c>
      <c r="B6" s="4"/>
      <c r="G6" s="0" t="n">
        <f aca="false">1+1</f>
        <v>2</v>
      </c>
      <c r="H6" s="0" t="n">
        <f aca="false">1+1+1+1</f>
        <v>4</v>
      </c>
      <c r="I6" s="0" t="n">
        <f aca="false">1</f>
        <v>1</v>
      </c>
      <c r="J6" s="0" t="n">
        <f aca="false">1+1+1</f>
        <v>3</v>
      </c>
      <c r="K6" s="4"/>
      <c r="L6" s="4"/>
      <c r="M6" s="4" t="n">
        <v>1</v>
      </c>
      <c r="N6" s="5"/>
      <c r="O6" s="0" t="n">
        <f aca="false">'summary 0604'!K14</f>
        <v>1</v>
      </c>
      <c r="P6" s="0" t="n">
        <f aca="false">'summary 0611'!K14</f>
        <v>3</v>
      </c>
    </row>
    <row r="7" customFormat="false" ht="12.75" hidden="false" customHeight="false" outlineLevel="0" collapsed="false">
      <c r="A7" s="2" t="s">
        <v>24</v>
      </c>
      <c r="B7" s="4"/>
      <c r="G7" s="0" t="n">
        <f aca="false">1+1+1</f>
        <v>3</v>
      </c>
      <c r="K7" s="4"/>
      <c r="L7" s="4"/>
      <c r="M7" s="4" t="n">
        <v>1</v>
      </c>
      <c r="N7" s="5" t="n">
        <f aca="false">1</f>
        <v>1</v>
      </c>
      <c r="O7" s="0" t="n">
        <f aca="false">'summary 0604'!K15</f>
        <v>3</v>
      </c>
    </row>
    <row r="8" customFormat="false" ht="12.75" hidden="false" customHeight="false" outlineLevel="0" collapsed="false">
      <c r="A8" s="2" t="s">
        <v>25</v>
      </c>
      <c r="B8" s="4"/>
      <c r="G8" s="0" t="n">
        <f aca="false">1+1+1+1</f>
        <v>4</v>
      </c>
      <c r="H8" s="0" t="n">
        <f aca="false">1</f>
        <v>1</v>
      </c>
      <c r="I8" s="0" t="n">
        <f aca="false">1+1+1+1+1</f>
        <v>5</v>
      </c>
      <c r="J8" s="0" t="n">
        <f aca="false">1</f>
        <v>1</v>
      </c>
      <c r="K8" s="4" t="n">
        <v>2</v>
      </c>
      <c r="L8" s="4" t="n">
        <v>1</v>
      </c>
      <c r="M8" s="4"/>
      <c r="N8" s="5" t="n">
        <f aca="false">3</f>
        <v>3</v>
      </c>
      <c r="P8" s="0" t="n">
        <f aca="false">'summary 0611'!K16</f>
        <v>3</v>
      </c>
    </row>
    <row r="9" customFormat="false" ht="12.75" hidden="false" customHeight="false" outlineLevel="0" collapsed="false">
      <c r="A9" s="2" t="s">
        <v>26</v>
      </c>
      <c r="B9" s="4"/>
      <c r="K9" s="4" t="n">
        <v>1</v>
      </c>
      <c r="L9" s="4"/>
      <c r="M9" s="4" t="n">
        <v>1</v>
      </c>
      <c r="N9" s="5"/>
      <c r="O9" s="0" t="n">
        <f aca="false">'summary 0604'!K17+'summary 0604'!K18</f>
        <v>2</v>
      </c>
    </row>
    <row r="10" customFormat="false" ht="12.75" hidden="false" customHeight="false" outlineLevel="0" collapsed="false">
      <c r="A10" s="7" t="s">
        <v>28</v>
      </c>
      <c r="B10" s="4"/>
      <c r="G10" s="0" t="n">
        <v>44</v>
      </c>
      <c r="H10" s="0" t="n">
        <v>16</v>
      </c>
      <c r="I10" s="0" t="n">
        <v>19</v>
      </c>
      <c r="J10" s="0" t="n">
        <f aca="false">SUM(J2:J8)</f>
        <v>26</v>
      </c>
      <c r="K10" s="4" t="n">
        <f aca="false">SUM(K2:K9)</f>
        <v>22</v>
      </c>
      <c r="L10" s="4" t="n">
        <f aca="false">SUM(L2:L9)</f>
        <v>13</v>
      </c>
      <c r="M10" s="4" t="n">
        <f aca="false">SUM(M2:M9)</f>
        <v>11</v>
      </c>
      <c r="N10" s="4" t="n">
        <f aca="false">SUM(N2:N9)</f>
        <v>17</v>
      </c>
      <c r="O10" s="4" t="n">
        <f aca="false">SUM(O2:O9)</f>
        <v>16</v>
      </c>
      <c r="P10" s="4" t="n">
        <f aca="false">SUM(P2:P9)</f>
        <v>16</v>
      </c>
    </row>
    <row r="11" customFormat="false" ht="12.75" hidden="false" customHeight="false" outlineLevel="0" collapsed="false">
      <c r="A11" s="1" t="s">
        <v>0</v>
      </c>
      <c r="B11" s="1"/>
      <c r="C11" s="1"/>
      <c r="D11" s="1"/>
      <c r="E11" s="1"/>
      <c r="F11" s="1"/>
      <c r="G11" s="8" t="n">
        <v>36986</v>
      </c>
      <c r="H11" s="8" t="n">
        <v>36993</v>
      </c>
      <c r="I11" s="8" t="n">
        <v>37000</v>
      </c>
      <c r="J11" s="8" t="n">
        <v>37007</v>
      </c>
      <c r="K11" s="8" t="n">
        <v>37013</v>
      </c>
      <c r="L11" s="8" t="n">
        <v>37021</v>
      </c>
      <c r="M11" s="8" t="n">
        <v>37029</v>
      </c>
      <c r="N11" s="8" t="n">
        <v>37039</v>
      </c>
      <c r="O11" s="8" t="n">
        <v>37046</v>
      </c>
      <c r="P11" s="8" t="n">
        <v>37053</v>
      </c>
    </row>
    <row r="88" customFormat="false" ht="15.75" hidden="false" customHeight="false" outlineLevel="0" collapsed="false">
      <c r="A88" s="9" t="s">
        <v>29</v>
      </c>
      <c r="B88" s="10"/>
      <c r="C88" s="10"/>
      <c r="D88" s="10"/>
      <c r="E88" s="10"/>
      <c r="F88" s="11"/>
      <c r="G88" s="10"/>
      <c r="H88" s="10"/>
      <c r="I88" s="11"/>
      <c r="J88" s="11"/>
      <c r="K88" s="11"/>
      <c r="L88" s="10"/>
    </row>
    <row r="89" customFormat="false" ht="12.75" hidden="false" customHeight="false" outlineLevel="0" collapsed="false">
      <c r="A89" s="10"/>
      <c r="B89" s="10"/>
      <c r="C89" s="10"/>
      <c r="D89" s="10"/>
      <c r="E89" s="10"/>
      <c r="F89" s="11"/>
      <c r="G89" s="10"/>
      <c r="H89" s="10"/>
      <c r="I89" s="11"/>
      <c r="J89" s="11"/>
      <c r="K89" s="11"/>
      <c r="L89" s="10"/>
    </row>
    <row r="90" customFormat="false" ht="12.75" hidden="false" customHeight="false" outlineLevel="0" collapsed="false">
      <c r="A90" s="12" t="s">
        <v>30</v>
      </c>
      <c r="B90" s="10"/>
      <c r="C90" s="10"/>
      <c r="D90" s="10"/>
      <c r="E90" s="10"/>
      <c r="F90" s="11"/>
      <c r="G90" s="10"/>
      <c r="H90" s="10"/>
      <c r="I90" s="11"/>
      <c r="J90" s="11"/>
      <c r="K90" s="11"/>
      <c r="L90" s="10"/>
    </row>
    <row r="91" customFormat="false" ht="12.75" hidden="false" customHeight="false" outlineLevel="0" collapsed="false">
      <c r="A91" s="10" t="s">
        <v>31</v>
      </c>
      <c r="B91" s="10"/>
      <c r="C91" s="10"/>
      <c r="D91" s="10"/>
      <c r="E91" s="10"/>
      <c r="F91" s="11"/>
      <c r="G91" s="10"/>
      <c r="H91" s="10"/>
      <c r="I91" s="11"/>
      <c r="J91" s="11"/>
      <c r="K91" s="11"/>
      <c r="L91" s="10"/>
    </row>
    <row r="92" customFormat="false" ht="12.75" hidden="false" customHeight="false" outlineLevel="0" collapsed="false">
      <c r="A92" s="10" t="s">
        <v>32</v>
      </c>
      <c r="B92" s="10"/>
      <c r="C92" s="10"/>
      <c r="D92" s="10"/>
      <c r="E92" s="10"/>
      <c r="F92" s="11"/>
      <c r="G92" s="10"/>
      <c r="H92" s="10"/>
      <c r="I92" s="11"/>
      <c r="J92" s="11"/>
      <c r="K92" s="11"/>
      <c r="L92" s="10"/>
    </row>
    <row r="93" customFormat="false" ht="12.75" hidden="false" customHeight="false" outlineLevel="0" collapsed="false">
      <c r="A93" s="10" t="s">
        <v>33</v>
      </c>
      <c r="B93" s="10"/>
      <c r="C93" s="10"/>
      <c r="D93" s="10"/>
      <c r="E93" s="10"/>
      <c r="F93" s="11"/>
      <c r="G93" s="10"/>
      <c r="H93" s="10"/>
      <c r="I93" s="11"/>
      <c r="J93" s="11"/>
      <c r="K93" s="11"/>
      <c r="L93" s="10"/>
    </row>
    <row r="94" customFormat="false" ht="12.75" hidden="false" customHeight="false" outlineLevel="0" collapsed="false">
      <c r="A94" s="10" t="s">
        <v>34</v>
      </c>
      <c r="B94" s="10"/>
      <c r="C94" s="10"/>
      <c r="D94" s="10"/>
      <c r="E94" s="10"/>
      <c r="F94" s="11"/>
      <c r="G94" s="10"/>
      <c r="H94" s="10"/>
      <c r="I94" s="11"/>
      <c r="J94" s="11"/>
      <c r="K94" s="11"/>
      <c r="L94" s="10"/>
    </row>
    <row r="95" customFormat="false" ht="12.75" hidden="false" customHeight="false" outlineLevel="0" collapsed="false">
      <c r="A95" s="10" t="s">
        <v>35</v>
      </c>
      <c r="B95" s="10"/>
      <c r="C95" s="10"/>
      <c r="D95" s="10"/>
      <c r="E95" s="10"/>
      <c r="F95" s="11"/>
      <c r="G95" s="10"/>
      <c r="H95" s="10"/>
      <c r="I95" s="11"/>
      <c r="J95" s="11"/>
      <c r="K95" s="11"/>
      <c r="L95" s="10"/>
    </row>
    <row r="96" customFormat="false" ht="12.75" hidden="false" customHeight="false" outlineLevel="0" collapsed="false">
      <c r="A96" s="10" t="s">
        <v>36</v>
      </c>
      <c r="B96" s="10"/>
      <c r="C96" s="10"/>
      <c r="D96" s="10"/>
      <c r="E96" s="10"/>
      <c r="F96" s="11"/>
      <c r="G96" s="10"/>
      <c r="H96" s="10"/>
      <c r="I96" s="11"/>
      <c r="J96" s="11"/>
      <c r="K96" s="11"/>
      <c r="L96" s="10"/>
    </row>
    <row r="97" customFormat="false" ht="12.75" hidden="false" customHeight="false" outlineLevel="0" collapsed="false">
      <c r="A97" s="10" t="s">
        <v>37</v>
      </c>
      <c r="B97" s="10"/>
      <c r="C97" s="10"/>
      <c r="D97" s="10"/>
      <c r="E97" s="10"/>
      <c r="F97" s="11"/>
      <c r="G97" s="10"/>
      <c r="H97" s="10"/>
      <c r="I97" s="11"/>
      <c r="J97" s="11"/>
      <c r="K97" s="11"/>
      <c r="L97" s="10"/>
    </row>
    <row r="98" customFormat="false" ht="12.75" hidden="false" customHeight="false" outlineLevel="0" collapsed="false">
      <c r="A98" s="10" t="s">
        <v>38</v>
      </c>
      <c r="B98" s="10"/>
      <c r="C98" s="10"/>
      <c r="D98" s="10"/>
      <c r="E98" s="10"/>
      <c r="F98" s="11"/>
      <c r="G98" s="10"/>
      <c r="H98" s="10"/>
      <c r="I98" s="11"/>
      <c r="J98" s="11"/>
      <c r="K98" s="11"/>
      <c r="L98" s="10"/>
    </row>
    <row r="99" customFormat="false" ht="12.75" hidden="false" customHeight="false" outlineLevel="0" collapsed="false">
      <c r="A99" s="10" t="s">
        <v>39</v>
      </c>
      <c r="B99" s="10"/>
      <c r="C99" s="10"/>
      <c r="D99" s="10"/>
      <c r="E99" s="10"/>
      <c r="F99" s="11"/>
      <c r="G99" s="10"/>
      <c r="H99" s="10"/>
      <c r="I99" s="11"/>
      <c r="J99" s="11"/>
      <c r="K99" s="11"/>
      <c r="L99" s="10"/>
    </row>
    <row r="100" customFormat="false" ht="12.75" hidden="false" customHeight="false" outlineLevel="0" collapsed="false">
      <c r="A100" s="10"/>
      <c r="B100" s="10"/>
      <c r="C100" s="10"/>
      <c r="D100" s="10"/>
      <c r="E100" s="10"/>
      <c r="F100" s="11"/>
      <c r="G100" s="10"/>
      <c r="H100" s="10"/>
      <c r="I100" s="11"/>
      <c r="J100" s="11"/>
      <c r="K100" s="11"/>
      <c r="L100" s="10"/>
    </row>
    <row r="101" customFormat="false" ht="12.75" hidden="false" customHeight="false" outlineLevel="0" collapsed="false">
      <c r="A101" s="13"/>
      <c r="B101" s="13"/>
      <c r="C101" s="13"/>
      <c r="D101" s="13"/>
      <c r="E101" s="13" t="s">
        <v>40</v>
      </c>
      <c r="F101" s="13"/>
      <c r="G101" s="13"/>
      <c r="H101" s="13"/>
      <c r="I101" s="13" t="s">
        <v>41</v>
      </c>
      <c r="J101" s="13" t="s">
        <v>42</v>
      </c>
      <c r="K101" s="13" t="s">
        <v>43</v>
      </c>
      <c r="L101" s="13" t="s">
        <v>44</v>
      </c>
    </row>
    <row r="102" customFormat="false" ht="12.75" hidden="false" customHeight="false" outlineLevel="0" collapsed="false">
      <c r="A102" s="13" t="s">
        <v>45</v>
      </c>
      <c r="B102" s="13" t="s">
        <v>46</v>
      </c>
      <c r="C102" s="13" t="s">
        <v>47</v>
      </c>
      <c r="D102" s="13" t="s">
        <v>48</v>
      </c>
      <c r="E102" s="13" t="s">
        <v>49</v>
      </c>
      <c r="F102" s="13" t="s">
        <v>30</v>
      </c>
      <c r="G102" s="13" t="s">
        <v>50</v>
      </c>
      <c r="H102" s="13" t="s">
        <v>51</v>
      </c>
      <c r="I102" s="13" t="s">
        <v>52</v>
      </c>
      <c r="J102" s="13" t="s">
        <v>53</v>
      </c>
      <c r="K102" s="13" t="s">
        <v>54</v>
      </c>
      <c r="L102" s="13" t="s">
        <v>55</v>
      </c>
    </row>
    <row r="103" customFormat="false" ht="12.75" hidden="false" customHeight="false" outlineLevel="0" collapsed="false">
      <c r="A103" s="13"/>
      <c r="B103" s="13"/>
      <c r="C103" s="13"/>
      <c r="D103" s="13"/>
      <c r="E103" s="13"/>
      <c r="F103" s="13"/>
      <c r="G103" s="13"/>
      <c r="H103" s="13"/>
      <c r="I103" s="13"/>
      <c r="J103" s="13"/>
      <c r="K103" s="13"/>
      <c r="L103" s="13"/>
    </row>
    <row r="104" customFormat="false" ht="63.75" hidden="false" customHeight="false" outlineLevel="0" collapsed="false">
      <c r="A104" s="18" t="n">
        <v>37057</v>
      </c>
      <c r="B104" s="19" t="s">
        <v>166</v>
      </c>
      <c r="C104" s="19" t="s">
        <v>167</v>
      </c>
      <c r="D104" s="19" t="s">
        <v>168</v>
      </c>
      <c r="E104" s="19"/>
      <c r="F104" s="19" t="s">
        <v>230</v>
      </c>
      <c r="G104" s="25" t="s">
        <v>170</v>
      </c>
      <c r="H104" s="25" t="s">
        <v>171</v>
      </c>
      <c r="I104" s="19" t="s">
        <v>63</v>
      </c>
      <c r="J104" s="19" t="s">
        <v>63</v>
      </c>
      <c r="K104" s="19" t="s">
        <v>63</v>
      </c>
      <c r="L104" s="19" t="s">
        <v>65</v>
      </c>
    </row>
    <row r="105" customFormat="false" ht="89.25" hidden="false" customHeight="false" outlineLevel="0" collapsed="false">
      <c r="A105" s="18" t="n">
        <v>37057</v>
      </c>
      <c r="B105" s="19" t="s">
        <v>320</v>
      </c>
      <c r="C105" s="19"/>
      <c r="D105" s="19"/>
      <c r="E105" s="19" t="s">
        <v>83</v>
      </c>
      <c r="F105" s="19" t="s">
        <v>230</v>
      </c>
      <c r="G105" s="25" t="s">
        <v>321</v>
      </c>
      <c r="H105" s="25" t="s">
        <v>322</v>
      </c>
      <c r="I105" s="19" t="s">
        <v>63</v>
      </c>
      <c r="J105" s="19" t="s">
        <v>63</v>
      </c>
      <c r="K105" s="19" t="s">
        <v>63</v>
      </c>
      <c r="L105" s="19" t="s">
        <v>65</v>
      </c>
    </row>
    <row r="106" customFormat="false" ht="51" hidden="false" customHeight="false" outlineLevel="0" collapsed="false">
      <c r="A106" s="18" t="n">
        <v>37057</v>
      </c>
      <c r="B106" s="19" t="s">
        <v>172</v>
      </c>
      <c r="C106" s="19" t="s">
        <v>57</v>
      </c>
      <c r="D106" s="19" t="s">
        <v>173</v>
      </c>
      <c r="E106" s="19" t="s">
        <v>59</v>
      </c>
      <c r="F106" s="19" t="s">
        <v>60</v>
      </c>
      <c r="G106" s="25" t="s">
        <v>174</v>
      </c>
      <c r="H106" s="25" t="s">
        <v>175</v>
      </c>
      <c r="I106" s="19" t="s">
        <v>63</v>
      </c>
      <c r="J106" s="19" t="s">
        <v>63</v>
      </c>
      <c r="K106" s="19" t="s">
        <v>63</v>
      </c>
      <c r="L106" s="19" t="s">
        <v>65</v>
      </c>
    </row>
    <row r="107" customFormat="false" ht="38.25" hidden="false" customHeight="false" outlineLevel="0" collapsed="false">
      <c r="A107" s="18" t="n">
        <v>37057</v>
      </c>
      <c r="B107" s="19" t="s">
        <v>97</v>
      </c>
      <c r="C107" s="19" t="s">
        <v>57</v>
      </c>
      <c r="D107" s="19" t="s">
        <v>173</v>
      </c>
      <c r="E107" s="19" t="s">
        <v>59</v>
      </c>
      <c r="F107" s="19" t="s">
        <v>228</v>
      </c>
      <c r="G107" s="25" t="s">
        <v>176</v>
      </c>
      <c r="H107" s="25" t="s">
        <v>175</v>
      </c>
      <c r="I107" s="19" t="s">
        <v>63</v>
      </c>
      <c r="J107" s="19" t="s">
        <v>63</v>
      </c>
      <c r="K107" s="19" t="s">
        <v>63</v>
      </c>
      <c r="L107" s="19" t="s">
        <v>65</v>
      </c>
    </row>
    <row r="108" customFormat="false" ht="38.25" hidden="false" customHeight="false" outlineLevel="0" collapsed="false">
      <c r="A108" s="18" t="n">
        <v>37057</v>
      </c>
      <c r="B108" s="19" t="s">
        <v>250</v>
      </c>
      <c r="C108" s="19"/>
      <c r="D108" s="19" t="s">
        <v>251</v>
      </c>
      <c r="E108" s="19" t="s">
        <v>252</v>
      </c>
      <c r="F108" s="19" t="s">
        <v>74</v>
      </c>
      <c r="G108" s="25" t="s">
        <v>253</v>
      </c>
      <c r="H108" s="25" t="s">
        <v>254</v>
      </c>
      <c r="I108" s="19" t="s">
        <v>63</v>
      </c>
      <c r="J108" s="19" t="s">
        <v>63</v>
      </c>
      <c r="K108" s="19" t="s">
        <v>63</v>
      </c>
      <c r="L108" s="19" t="s">
        <v>65</v>
      </c>
    </row>
    <row r="109" customFormat="false" ht="76.5" hidden="false" customHeight="false" outlineLevel="0" collapsed="false">
      <c r="A109" s="28" t="n">
        <v>37056</v>
      </c>
      <c r="B109" s="19" t="s">
        <v>255</v>
      </c>
      <c r="C109" s="19" t="s">
        <v>57</v>
      </c>
      <c r="D109" s="19" t="s">
        <v>58</v>
      </c>
      <c r="E109" s="19" t="s">
        <v>59</v>
      </c>
      <c r="F109" s="19" t="s">
        <v>227</v>
      </c>
      <c r="G109" s="25" t="s">
        <v>256</v>
      </c>
      <c r="H109" s="25" t="s">
        <v>257</v>
      </c>
      <c r="I109" s="19" t="s">
        <v>64</v>
      </c>
      <c r="J109" s="19" t="s">
        <v>63</v>
      </c>
      <c r="K109" s="19" t="s">
        <v>63</v>
      </c>
      <c r="L109" s="19" t="s">
        <v>65</v>
      </c>
    </row>
    <row r="110" customFormat="false" ht="12.75" hidden="false" customHeight="false" outlineLevel="0" collapsed="false">
      <c r="A110" s="28" t="n">
        <v>37054</v>
      </c>
      <c r="B110" s="19" t="s">
        <v>241</v>
      </c>
      <c r="C110" s="19" t="s">
        <v>57</v>
      </c>
      <c r="D110" s="19" t="s">
        <v>258</v>
      </c>
      <c r="E110" s="19" t="s">
        <v>244</v>
      </c>
      <c r="F110" s="19" t="s">
        <v>74</v>
      </c>
      <c r="G110" s="25" t="s">
        <v>323</v>
      </c>
      <c r="H110" s="25"/>
      <c r="I110" s="19" t="s">
        <v>64</v>
      </c>
      <c r="J110" s="19" t="s">
        <v>63</v>
      </c>
      <c r="K110" s="19" t="s">
        <v>63</v>
      </c>
      <c r="L110" s="19" t="s">
        <v>65</v>
      </c>
    </row>
    <row r="111" customFormat="false" ht="76.5" hidden="false" customHeight="false" outlineLevel="0" collapsed="false">
      <c r="A111" s="28" t="n">
        <v>37053</v>
      </c>
      <c r="B111" s="19" t="s">
        <v>166</v>
      </c>
      <c r="C111" s="19" t="s">
        <v>177</v>
      </c>
      <c r="D111" s="19" t="s">
        <v>82</v>
      </c>
      <c r="E111" s="19" t="s">
        <v>88</v>
      </c>
      <c r="F111" s="19" t="s">
        <v>178</v>
      </c>
      <c r="G111" s="25" t="s">
        <v>179</v>
      </c>
      <c r="H111" s="25" t="s">
        <v>180</v>
      </c>
      <c r="I111" s="19" t="s">
        <v>63</v>
      </c>
      <c r="J111" s="19" t="s">
        <v>63</v>
      </c>
      <c r="K111" s="19" t="s">
        <v>63</v>
      </c>
      <c r="L111" s="19" t="s">
        <v>65</v>
      </c>
    </row>
    <row r="112" customFormat="false" ht="12.75" hidden="false" customHeight="false" outlineLevel="0" collapsed="false">
      <c r="A112" s="28" t="n">
        <v>37053</v>
      </c>
      <c r="B112" s="19" t="s">
        <v>241</v>
      </c>
      <c r="C112" s="19" t="s">
        <v>57</v>
      </c>
      <c r="D112" s="19" t="s">
        <v>258</v>
      </c>
      <c r="E112" s="19" t="s">
        <v>244</v>
      </c>
      <c r="F112" s="19" t="s">
        <v>74</v>
      </c>
      <c r="G112" s="25" t="s">
        <v>324</v>
      </c>
      <c r="H112" s="25"/>
      <c r="I112" s="19"/>
      <c r="J112" s="19"/>
      <c r="K112" s="19"/>
      <c r="L112" s="19" t="s">
        <v>65</v>
      </c>
    </row>
    <row r="113" customFormat="false" ht="63.75" hidden="false" customHeight="false" outlineLevel="0" collapsed="false">
      <c r="A113" s="28" t="n">
        <v>37050</v>
      </c>
      <c r="B113" s="19" t="s">
        <v>58</v>
      </c>
      <c r="C113" s="19" t="s">
        <v>57</v>
      </c>
      <c r="D113" s="19" t="s">
        <v>58</v>
      </c>
      <c r="E113" s="19" t="s">
        <v>59</v>
      </c>
      <c r="F113" s="19" t="s">
        <v>60</v>
      </c>
      <c r="G113" s="25" t="s">
        <v>325</v>
      </c>
      <c r="H113" s="30" t="s">
        <v>326</v>
      </c>
      <c r="I113" s="19" t="s">
        <v>64</v>
      </c>
      <c r="J113" s="19" t="s">
        <v>63</v>
      </c>
      <c r="K113" s="19" t="s">
        <v>63</v>
      </c>
      <c r="L113" s="19" t="s">
        <v>65</v>
      </c>
    </row>
    <row r="114" customFormat="false" ht="38.25" hidden="false" customHeight="false" outlineLevel="0" collapsed="false">
      <c r="A114" s="28" t="n">
        <v>37050</v>
      </c>
      <c r="B114" s="19" t="s">
        <v>241</v>
      </c>
      <c r="C114" s="19" t="s">
        <v>57</v>
      </c>
      <c r="D114" s="19" t="s">
        <v>258</v>
      </c>
      <c r="E114" s="19" t="s">
        <v>244</v>
      </c>
      <c r="F114" s="19" t="s">
        <v>74</v>
      </c>
      <c r="G114" s="25" t="s">
        <v>259</v>
      </c>
      <c r="H114" s="25" t="s">
        <v>260</v>
      </c>
      <c r="I114" s="19" t="s">
        <v>63</v>
      </c>
      <c r="J114" s="19" t="s">
        <v>63</v>
      </c>
      <c r="K114" s="19" t="s">
        <v>63</v>
      </c>
      <c r="L114" s="19" t="s">
        <v>65</v>
      </c>
    </row>
    <row r="115" customFormat="false" ht="51" hidden="false" customHeight="false" outlineLevel="0" collapsed="false">
      <c r="A115" s="28" t="n">
        <v>37049</v>
      </c>
      <c r="B115" s="19" t="s">
        <v>114</v>
      </c>
      <c r="C115" s="19" t="s">
        <v>57</v>
      </c>
      <c r="D115" s="19" t="s">
        <v>58</v>
      </c>
      <c r="E115" s="19" t="s">
        <v>59</v>
      </c>
      <c r="F115" s="19" t="s">
        <v>89</v>
      </c>
      <c r="G115" s="25" t="s">
        <v>181</v>
      </c>
      <c r="H115" s="25" t="s">
        <v>182</v>
      </c>
      <c r="I115" s="19" t="s">
        <v>64</v>
      </c>
      <c r="J115" s="19" t="s">
        <v>63</v>
      </c>
      <c r="K115" s="19" t="s">
        <v>63</v>
      </c>
      <c r="L115" s="19" t="s">
        <v>65</v>
      </c>
    </row>
    <row r="116" customFormat="false" ht="38.25" hidden="false" customHeight="false" outlineLevel="0" collapsed="false">
      <c r="A116" s="28" t="n">
        <v>37049</v>
      </c>
      <c r="B116" s="19" t="s">
        <v>58</v>
      </c>
      <c r="C116" s="19" t="s">
        <v>57</v>
      </c>
      <c r="D116" s="19" t="s">
        <v>58</v>
      </c>
      <c r="E116" s="19" t="s">
        <v>59</v>
      </c>
      <c r="F116" s="19" t="s">
        <v>60</v>
      </c>
      <c r="G116" s="25" t="s">
        <v>327</v>
      </c>
      <c r="H116" s="30" t="s">
        <v>328</v>
      </c>
      <c r="I116" s="19" t="s">
        <v>64</v>
      </c>
      <c r="J116" s="19" t="s">
        <v>63</v>
      </c>
      <c r="K116" s="19" t="s">
        <v>63</v>
      </c>
      <c r="L116" s="19" t="s">
        <v>65</v>
      </c>
    </row>
    <row r="117" customFormat="false" ht="38.25" hidden="false" customHeight="false" outlineLevel="0" collapsed="false">
      <c r="A117" s="28" t="n">
        <v>37049</v>
      </c>
      <c r="B117" s="19" t="s">
        <v>58</v>
      </c>
      <c r="C117" s="19" t="s">
        <v>57</v>
      </c>
      <c r="D117" s="19" t="s">
        <v>58</v>
      </c>
      <c r="E117" s="19" t="s">
        <v>59</v>
      </c>
      <c r="F117" s="19" t="s">
        <v>89</v>
      </c>
      <c r="G117" s="25" t="s">
        <v>183</v>
      </c>
      <c r="H117" s="25" t="s">
        <v>184</v>
      </c>
      <c r="I117" s="19" t="s">
        <v>64</v>
      </c>
      <c r="J117" s="19" t="s">
        <v>64</v>
      </c>
      <c r="K117" s="19" t="s">
        <v>64</v>
      </c>
      <c r="L117" s="19" t="s">
        <v>65</v>
      </c>
    </row>
    <row r="118" customFormat="false" ht="74.25" hidden="false" customHeight="true" outlineLevel="0" collapsed="false">
      <c r="A118" s="28" t="n">
        <v>37047</v>
      </c>
      <c r="B118" s="22" t="s">
        <v>329</v>
      </c>
      <c r="C118" s="21" t="s">
        <v>67</v>
      </c>
      <c r="D118" s="22" t="s">
        <v>330</v>
      </c>
      <c r="E118" s="23" t="s">
        <v>331</v>
      </c>
      <c r="F118" s="21" t="s">
        <v>89</v>
      </c>
      <c r="G118" s="22" t="s">
        <v>332</v>
      </c>
      <c r="H118" s="22"/>
      <c r="I118" s="19" t="s">
        <v>64</v>
      </c>
      <c r="J118" s="19" t="s">
        <v>64</v>
      </c>
      <c r="K118" s="19" t="s">
        <v>64</v>
      </c>
      <c r="L118" s="19" t="s">
        <v>65</v>
      </c>
    </row>
    <row r="119" customFormat="false" ht="102" hidden="false" customHeight="false" outlineLevel="0" collapsed="false">
      <c r="A119" s="28" t="n">
        <v>37046</v>
      </c>
      <c r="B119" s="25" t="s">
        <v>185</v>
      </c>
      <c r="C119" s="29"/>
      <c r="D119" s="25"/>
      <c r="E119" s="30" t="s">
        <v>186</v>
      </c>
      <c r="F119" s="29" t="s">
        <v>69</v>
      </c>
      <c r="G119" s="25" t="s">
        <v>187</v>
      </c>
      <c r="H119" s="25" t="s">
        <v>188</v>
      </c>
      <c r="I119" s="19" t="s">
        <v>64</v>
      </c>
      <c r="J119" s="19" t="s">
        <v>64</v>
      </c>
      <c r="K119" s="19" t="s">
        <v>64</v>
      </c>
      <c r="L119" s="19" t="s">
        <v>65</v>
      </c>
    </row>
    <row r="120" customFormat="false" ht="76.5" hidden="false" customHeight="false" outlineLevel="0" collapsed="false">
      <c r="A120" s="28" t="n">
        <v>37046</v>
      </c>
      <c r="B120" s="25" t="s">
        <v>58</v>
      </c>
      <c r="C120" s="29" t="s">
        <v>57</v>
      </c>
      <c r="D120" s="25" t="s">
        <v>58</v>
      </c>
      <c r="E120" s="30" t="s">
        <v>59</v>
      </c>
      <c r="F120" s="29" t="s">
        <v>60</v>
      </c>
      <c r="G120" s="25" t="s">
        <v>333</v>
      </c>
      <c r="H120" s="25" t="s">
        <v>334</v>
      </c>
      <c r="I120" s="19" t="s">
        <v>64</v>
      </c>
      <c r="J120" s="19" t="s">
        <v>63</v>
      </c>
      <c r="K120" s="19" t="s">
        <v>63</v>
      </c>
      <c r="L120" s="19" t="s">
        <v>65</v>
      </c>
    </row>
    <row r="121" customFormat="false" ht="12.75" hidden="false" customHeight="false" outlineLevel="0" collapsed="false">
      <c r="A121" s="28" t="n">
        <v>37043</v>
      </c>
      <c r="B121" s="25" t="s">
        <v>189</v>
      </c>
      <c r="C121" s="29" t="s">
        <v>190</v>
      </c>
      <c r="D121" s="25" t="s">
        <v>191</v>
      </c>
      <c r="E121" s="30" t="s">
        <v>192</v>
      </c>
      <c r="F121" s="29" t="s">
        <v>89</v>
      </c>
      <c r="G121" s="19" t="s">
        <v>193</v>
      </c>
      <c r="H121" s="19" t="s">
        <v>194</v>
      </c>
      <c r="I121" s="19" t="s">
        <v>63</v>
      </c>
      <c r="J121" s="19" t="s">
        <v>64</v>
      </c>
      <c r="K121" s="19" t="s">
        <v>64</v>
      </c>
      <c r="L121" s="19" t="s">
        <v>65</v>
      </c>
    </row>
    <row r="122" customFormat="false" ht="38.25" hidden="false" customHeight="false" outlineLevel="0" collapsed="false">
      <c r="A122" s="59" t="n">
        <v>37043</v>
      </c>
      <c r="B122" s="25" t="s">
        <v>261</v>
      </c>
      <c r="C122" s="29" t="s">
        <v>57</v>
      </c>
      <c r="D122" s="25" t="s">
        <v>261</v>
      </c>
      <c r="E122" s="30" t="s">
        <v>59</v>
      </c>
      <c r="F122" s="29" t="s">
        <v>74</v>
      </c>
      <c r="G122" s="25" t="s">
        <v>262</v>
      </c>
      <c r="H122" s="30"/>
      <c r="I122" s="19" t="s">
        <v>63</v>
      </c>
      <c r="J122" s="19" t="s">
        <v>63</v>
      </c>
      <c r="K122" s="19" t="s">
        <v>63</v>
      </c>
      <c r="L122" s="19" t="s">
        <v>65</v>
      </c>
    </row>
    <row r="123" customFormat="false" ht="38.25" hidden="false" customHeight="false" outlineLevel="0" collapsed="false">
      <c r="A123" s="59" t="n">
        <v>37043</v>
      </c>
      <c r="B123" s="25" t="s">
        <v>58</v>
      </c>
      <c r="C123" s="29" t="s">
        <v>57</v>
      </c>
      <c r="D123" s="25" t="s">
        <v>58</v>
      </c>
      <c r="E123" s="30" t="s">
        <v>59</v>
      </c>
      <c r="F123" s="29" t="s">
        <v>60</v>
      </c>
      <c r="G123" s="25" t="s">
        <v>335</v>
      </c>
      <c r="H123" s="30" t="s">
        <v>336</v>
      </c>
      <c r="I123" s="19" t="s">
        <v>64</v>
      </c>
      <c r="J123" s="19" t="s">
        <v>64</v>
      </c>
      <c r="K123" s="19" t="s">
        <v>64</v>
      </c>
      <c r="L123" s="19" t="s">
        <v>65</v>
      </c>
    </row>
    <row r="124" customFormat="false" ht="51" hidden="false" customHeight="false" outlineLevel="0" collapsed="false">
      <c r="A124" s="59" t="n">
        <v>37043</v>
      </c>
      <c r="B124" s="25" t="s">
        <v>112</v>
      </c>
      <c r="C124" s="29" t="s">
        <v>57</v>
      </c>
      <c r="D124" s="25" t="s">
        <v>112</v>
      </c>
      <c r="E124" s="30" t="s">
        <v>59</v>
      </c>
      <c r="F124" s="29" t="s">
        <v>74</v>
      </c>
      <c r="G124" s="25" t="s">
        <v>263</v>
      </c>
      <c r="H124" s="30" t="s">
        <v>264</v>
      </c>
      <c r="I124" s="19" t="s">
        <v>64</v>
      </c>
      <c r="J124" s="19" t="s">
        <v>63</v>
      </c>
      <c r="K124" s="19" t="s">
        <v>63</v>
      </c>
      <c r="L124" s="19" t="s">
        <v>65</v>
      </c>
    </row>
    <row r="125" customFormat="false" ht="25.5" hidden="false" customHeight="false" outlineLevel="0" collapsed="false">
      <c r="A125" s="31" t="n">
        <v>37042</v>
      </c>
      <c r="B125" s="25" t="s">
        <v>58</v>
      </c>
      <c r="C125" s="29" t="s">
        <v>57</v>
      </c>
      <c r="D125" s="25" t="s">
        <v>58</v>
      </c>
      <c r="E125" s="30" t="s">
        <v>59</v>
      </c>
      <c r="F125" s="29" t="s">
        <v>60</v>
      </c>
      <c r="G125" s="30" t="s">
        <v>335</v>
      </c>
      <c r="H125" s="30" t="s">
        <v>337</v>
      </c>
      <c r="I125" s="29" t="s">
        <v>63</v>
      </c>
      <c r="J125" s="29" t="s">
        <v>63</v>
      </c>
      <c r="K125" s="29" t="s">
        <v>64</v>
      </c>
      <c r="L125" s="29" t="s">
        <v>65</v>
      </c>
    </row>
    <row r="126" customFormat="false" ht="38.25" hidden="false" customHeight="false" outlineLevel="0" collapsed="false">
      <c r="A126" s="31" t="n">
        <v>37040</v>
      </c>
      <c r="B126" s="25" t="s">
        <v>112</v>
      </c>
      <c r="C126" s="29" t="s">
        <v>57</v>
      </c>
      <c r="D126" s="25" t="s">
        <v>112</v>
      </c>
      <c r="E126" s="30" t="s">
        <v>59</v>
      </c>
      <c r="F126" s="29" t="s">
        <v>60</v>
      </c>
      <c r="G126" s="30" t="s">
        <v>265</v>
      </c>
      <c r="H126" s="30" t="s">
        <v>198</v>
      </c>
      <c r="I126" s="29" t="s">
        <v>64</v>
      </c>
      <c r="J126" s="29" t="s">
        <v>64</v>
      </c>
      <c r="K126" s="29" t="s">
        <v>64</v>
      </c>
      <c r="L126" s="29" t="s">
        <v>65</v>
      </c>
    </row>
    <row r="127" customFormat="false" ht="38.25" hidden="false" customHeight="false" outlineLevel="0" collapsed="false">
      <c r="A127" s="31" t="n">
        <v>37035</v>
      </c>
      <c r="B127" s="25" t="s">
        <v>195</v>
      </c>
      <c r="C127" s="29" t="s">
        <v>57</v>
      </c>
      <c r="D127" s="30" t="s">
        <v>196</v>
      </c>
      <c r="E127" s="30" t="s">
        <v>59</v>
      </c>
      <c r="F127" s="29" t="s">
        <v>60</v>
      </c>
      <c r="G127" s="30" t="s">
        <v>197</v>
      </c>
      <c r="H127" s="30" t="s">
        <v>198</v>
      </c>
      <c r="I127" s="29" t="s">
        <v>64</v>
      </c>
      <c r="J127" s="29" t="s">
        <v>63</v>
      </c>
      <c r="K127" s="29" t="s">
        <v>63</v>
      </c>
      <c r="L127" s="29" t="s">
        <v>65</v>
      </c>
    </row>
    <row r="128" customFormat="false" ht="12.75" hidden="false" customHeight="false" outlineLevel="0" collapsed="false">
      <c r="A128" s="31" t="n">
        <v>37035</v>
      </c>
      <c r="B128" s="25" t="s">
        <v>58</v>
      </c>
      <c r="C128" s="29" t="s">
        <v>57</v>
      </c>
      <c r="D128" s="25" t="s">
        <v>58</v>
      </c>
      <c r="E128" s="30" t="s">
        <v>59</v>
      </c>
      <c r="F128" s="29" t="s">
        <v>60</v>
      </c>
      <c r="G128" s="30" t="s">
        <v>266</v>
      </c>
      <c r="H128" s="30" t="s">
        <v>267</v>
      </c>
      <c r="I128" s="29"/>
      <c r="J128" s="29"/>
      <c r="K128" s="29"/>
      <c r="L128" s="29" t="s">
        <v>65</v>
      </c>
    </row>
    <row r="129" customFormat="false" ht="38.25" hidden="false" customHeight="false" outlineLevel="0" collapsed="false">
      <c r="A129" s="31" t="n">
        <v>37033</v>
      </c>
      <c r="B129" s="25" t="s">
        <v>124</v>
      </c>
      <c r="C129" s="29" t="s">
        <v>57</v>
      </c>
      <c r="D129" s="25" t="s">
        <v>124</v>
      </c>
      <c r="E129" s="30" t="s">
        <v>59</v>
      </c>
      <c r="F129" s="29" t="s">
        <v>89</v>
      </c>
      <c r="G129" s="30" t="s">
        <v>199</v>
      </c>
      <c r="H129" s="30" t="s">
        <v>200</v>
      </c>
      <c r="I129" s="29" t="s">
        <v>63</v>
      </c>
      <c r="J129" s="29" t="s">
        <v>64</v>
      </c>
      <c r="K129" s="29" t="s">
        <v>64</v>
      </c>
      <c r="L129" s="29" t="s">
        <v>65</v>
      </c>
    </row>
    <row r="130" customFormat="false" ht="51" hidden="false" customHeight="false" outlineLevel="0" collapsed="false">
      <c r="A130" s="31" t="n">
        <v>37033</v>
      </c>
      <c r="B130" s="25" t="s">
        <v>112</v>
      </c>
      <c r="C130" s="29" t="s">
        <v>57</v>
      </c>
      <c r="D130" s="25" t="s">
        <v>112</v>
      </c>
      <c r="E130" s="30" t="s">
        <v>59</v>
      </c>
      <c r="F130" s="29" t="s">
        <v>60</v>
      </c>
      <c r="G130" s="30" t="s">
        <v>201</v>
      </c>
      <c r="H130" s="30" t="s">
        <v>202</v>
      </c>
      <c r="I130" s="29" t="s">
        <v>64</v>
      </c>
      <c r="J130" s="29" t="s">
        <v>64</v>
      </c>
      <c r="K130" s="29" t="s">
        <v>64</v>
      </c>
      <c r="L130" s="29" t="s">
        <v>65</v>
      </c>
    </row>
    <row r="131" customFormat="false" ht="25.5" hidden="false" customHeight="false" outlineLevel="0" collapsed="false">
      <c r="A131" s="31" t="n">
        <v>37032</v>
      </c>
      <c r="B131" s="25" t="s">
        <v>203</v>
      </c>
      <c r="C131" s="29" t="s">
        <v>204</v>
      </c>
      <c r="D131" s="25" t="s">
        <v>205</v>
      </c>
      <c r="E131" s="30" t="s">
        <v>206</v>
      </c>
      <c r="F131" s="29" t="s">
        <v>60</v>
      </c>
      <c r="G131" s="30" t="s">
        <v>207</v>
      </c>
      <c r="H131" s="30" t="s">
        <v>208</v>
      </c>
      <c r="I131" s="29" t="s">
        <v>64</v>
      </c>
      <c r="J131" s="29" t="s">
        <v>63</v>
      </c>
      <c r="K131" s="29" t="s">
        <v>64</v>
      </c>
      <c r="L131" s="29" t="s">
        <v>65</v>
      </c>
    </row>
    <row r="132" customFormat="false" ht="127.5" hidden="false" customHeight="false" outlineLevel="0" collapsed="false">
      <c r="A132" s="31" t="n">
        <v>37019</v>
      </c>
      <c r="B132" s="25" t="s">
        <v>209</v>
      </c>
      <c r="C132" s="29" t="s">
        <v>57</v>
      </c>
      <c r="D132" s="25" t="s">
        <v>209</v>
      </c>
      <c r="E132" s="30" t="s">
        <v>59</v>
      </c>
      <c r="F132" s="29" t="s">
        <v>60</v>
      </c>
      <c r="G132" s="30" t="s">
        <v>210</v>
      </c>
      <c r="H132" s="30" t="s">
        <v>211</v>
      </c>
      <c r="I132" s="29" t="s">
        <v>63</v>
      </c>
      <c r="J132" s="29" t="s">
        <v>63</v>
      </c>
      <c r="K132" s="29" t="s">
        <v>63</v>
      </c>
      <c r="L132" s="29" t="s">
        <v>65</v>
      </c>
    </row>
    <row r="133" customFormat="false" ht="114.75" hidden="false" customHeight="false" outlineLevel="0" collapsed="false">
      <c r="A133" s="31" t="n">
        <v>37019</v>
      </c>
      <c r="B133" s="25" t="s">
        <v>112</v>
      </c>
      <c r="C133" s="29" t="s">
        <v>57</v>
      </c>
      <c r="D133" s="25" t="s">
        <v>112</v>
      </c>
      <c r="E133" s="30" t="s">
        <v>59</v>
      </c>
      <c r="F133" s="29" t="s">
        <v>60</v>
      </c>
      <c r="G133" s="30" t="s">
        <v>268</v>
      </c>
      <c r="H133" s="30" t="s">
        <v>269</v>
      </c>
      <c r="I133" s="29" t="s">
        <v>64</v>
      </c>
      <c r="J133" s="29" t="s">
        <v>64</v>
      </c>
      <c r="K133" s="29" t="s">
        <v>64</v>
      </c>
      <c r="L133" s="29" t="s">
        <v>65</v>
      </c>
    </row>
    <row r="134" customFormat="false" ht="38.25" hidden="false" customHeight="false" outlineLevel="0" collapsed="false">
      <c r="A134" s="31" t="n">
        <v>37008</v>
      </c>
      <c r="B134" s="25" t="s">
        <v>306</v>
      </c>
      <c r="C134" s="29" t="s">
        <v>190</v>
      </c>
      <c r="D134" s="25" t="s">
        <v>307</v>
      </c>
      <c r="E134" s="25"/>
      <c r="F134" s="29" t="s">
        <v>169</v>
      </c>
      <c r="G134" s="25" t="s">
        <v>308</v>
      </c>
      <c r="H134" s="25" t="s">
        <v>309</v>
      </c>
      <c r="I134" s="29" t="s">
        <v>64</v>
      </c>
      <c r="J134" s="29" t="s">
        <v>64</v>
      </c>
      <c r="K134" s="29" t="s">
        <v>64</v>
      </c>
      <c r="L134" s="21" t="s">
        <v>65</v>
      </c>
    </row>
    <row r="135" customFormat="false" ht="12.75" hidden="false" customHeight="false" outlineLevel="0" collapsed="false">
      <c r="A135" s="32"/>
      <c r="B135" s="27"/>
      <c r="C135" s="33"/>
      <c r="D135" s="27"/>
      <c r="E135" s="27"/>
      <c r="F135" s="33"/>
      <c r="G135" s="27"/>
      <c r="H135" s="27"/>
      <c r="I135" s="33"/>
      <c r="J135" s="33"/>
      <c r="K135" s="33"/>
      <c r="L135" s="68"/>
    </row>
    <row r="136" customFormat="false" ht="12.75" hidden="false" customHeight="false" outlineLevel="0" collapsed="false">
      <c r="A136" s="32"/>
      <c r="B136" s="27"/>
      <c r="C136" s="33"/>
      <c r="D136" s="27"/>
      <c r="E136" s="34"/>
      <c r="F136" s="33"/>
      <c r="G136" s="27"/>
      <c r="H136" s="27"/>
      <c r="I136" s="33"/>
      <c r="J136" s="33"/>
      <c r="K136" s="33"/>
      <c r="L136" s="33"/>
    </row>
    <row r="137" customFormat="false" ht="12.75" hidden="false" customHeight="false" outlineLevel="0" collapsed="false">
      <c r="A137" s="31"/>
      <c r="B137" s="25"/>
      <c r="C137" s="29"/>
      <c r="D137" s="25"/>
      <c r="E137" s="30"/>
      <c r="F137" s="29"/>
      <c r="G137" s="25"/>
      <c r="H137" s="25"/>
      <c r="I137" s="29"/>
      <c r="J137" s="29"/>
      <c r="K137" s="29"/>
      <c r="L137" s="29"/>
    </row>
    <row r="138" customFormat="false" ht="12.75" hidden="false" customHeight="false" outlineLevel="0" collapsed="false">
      <c r="A138" s="31"/>
      <c r="B138" s="25"/>
      <c r="C138" s="29"/>
      <c r="D138" s="25"/>
      <c r="E138" s="30"/>
      <c r="F138" s="29"/>
      <c r="G138" s="25"/>
      <c r="H138" s="25"/>
      <c r="I138" s="29"/>
      <c r="J138" s="29"/>
      <c r="K138" s="29"/>
      <c r="L138" s="29"/>
    </row>
    <row r="140" customFormat="false" ht="12.75" hidden="false" customHeight="false" outlineLevel="0" collapsed="false">
      <c r="A140" s="1" t="s">
        <v>212</v>
      </c>
      <c r="B140" s="1" t="s">
        <v>213</v>
      </c>
      <c r="C140" s="0" t="s">
        <v>214</v>
      </c>
      <c r="D140" s="61" t="s">
        <v>314</v>
      </c>
      <c r="E140" s="61"/>
    </row>
    <row r="141" customFormat="false" ht="12.75" hidden="false" customHeight="false" outlineLevel="0" collapsed="false">
      <c r="A141" s="36" t="s">
        <v>217</v>
      </c>
      <c r="B141" s="37" t="n">
        <f aca="false">C141/$C$150</f>
        <v>0</v>
      </c>
      <c r="C141" s="4" t="n">
        <f aca="false">'summary 0611'!I24</f>
        <v>0</v>
      </c>
      <c r="D141" s="0" t="n">
        <f aca="false">33+1+1+1+1</f>
        <v>37</v>
      </c>
      <c r="E141" s="62"/>
    </row>
    <row r="142" customFormat="false" ht="12.75" hidden="false" customHeight="false" outlineLevel="0" collapsed="false">
      <c r="A142" s="36" t="s">
        <v>67</v>
      </c>
      <c r="B142" s="37" t="n">
        <f aca="false">C142/$C$150</f>
        <v>0.1875</v>
      </c>
      <c r="C142" s="4" t="n">
        <f aca="false">'summary 0611'!I25</f>
        <v>3</v>
      </c>
      <c r="D142" s="0" t="n">
        <f aca="false">540+17+1</f>
        <v>558</v>
      </c>
      <c r="E142" s="62"/>
    </row>
    <row r="143" customFormat="false" ht="12.75" hidden="false" customHeight="false" outlineLevel="0" collapsed="false">
      <c r="A143" s="36" t="s">
        <v>57</v>
      </c>
      <c r="B143" s="37" t="n">
        <f aca="false">C143/$C$150</f>
        <v>0.5</v>
      </c>
      <c r="C143" s="4" t="n">
        <f aca="false">'summary 0611'!I26</f>
        <v>8</v>
      </c>
      <c r="D143" s="0" t="n">
        <f aca="false">13+1</f>
        <v>14</v>
      </c>
      <c r="E143" s="62"/>
    </row>
    <row r="144" customFormat="false" ht="12.75" hidden="false" customHeight="false" outlineLevel="0" collapsed="false">
      <c r="A144" s="36" t="s">
        <v>218</v>
      </c>
      <c r="B144" s="37" t="n">
        <f aca="false">C144/$C$150</f>
        <v>0</v>
      </c>
      <c r="C144" s="4" t="n">
        <f aca="false">'summary 0611'!I27</f>
        <v>0</v>
      </c>
      <c r="D144" s="0" t="n">
        <f aca="false">36+1</f>
        <v>37</v>
      </c>
      <c r="E144" s="62"/>
    </row>
    <row r="145" customFormat="false" ht="12.75" hidden="false" customHeight="false" outlineLevel="0" collapsed="false">
      <c r="A145" s="36" t="s">
        <v>219</v>
      </c>
      <c r="B145" s="37" t="n">
        <f aca="false">C145/$C$150</f>
        <v>0.0625</v>
      </c>
      <c r="C145" s="4" t="n">
        <f aca="false">'summary 0611'!I28</f>
        <v>1</v>
      </c>
      <c r="D145" s="0" t="n">
        <f aca="false">288+2+13</f>
        <v>303</v>
      </c>
      <c r="E145" s="62"/>
    </row>
    <row r="146" customFormat="false" ht="12.75" hidden="false" customHeight="false" outlineLevel="0" collapsed="false">
      <c r="A146" s="36" t="s">
        <v>220</v>
      </c>
      <c r="B146" s="37" t="n">
        <f aca="false">C146/$C$150</f>
        <v>0.1875</v>
      </c>
      <c r="C146" s="4" t="n">
        <f aca="false">'summary 0611'!I29</f>
        <v>3</v>
      </c>
      <c r="D146" s="0" t="n">
        <f aca="false">132+2+1</f>
        <v>135</v>
      </c>
      <c r="E146" s="62"/>
    </row>
    <row r="147" customFormat="false" ht="12.75" hidden="false" customHeight="false" outlineLevel="0" collapsed="false">
      <c r="A147" s="36" t="s">
        <v>108</v>
      </c>
      <c r="B147" s="37" t="n">
        <f aca="false">C147/$C$150</f>
        <v>0</v>
      </c>
      <c r="C147" s="4" t="n">
        <f aca="false">'summary 0611'!I30</f>
        <v>0</v>
      </c>
      <c r="D147" s="0" t="n">
        <v>9</v>
      </c>
      <c r="E147" s="62"/>
    </row>
    <row r="148" customFormat="false" ht="12.75" hidden="false" customHeight="false" outlineLevel="0" collapsed="false">
      <c r="A148" s="36" t="s">
        <v>190</v>
      </c>
      <c r="B148" s="37" t="n">
        <f aca="false">C148/$C$150</f>
        <v>0</v>
      </c>
      <c r="C148" s="4" t="n">
        <f aca="false">'summary 0611'!I31</f>
        <v>0</v>
      </c>
      <c r="D148" s="0" t="n">
        <v>10</v>
      </c>
      <c r="E148" s="62"/>
    </row>
    <row r="149" customFormat="false" ht="12.75" hidden="false" customHeight="false" outlineLevel="0" collapsed="false">
      <c r="A149" s="39" t="s">
        <v>221</v>
      </c>
      <c r="B149" s="37" t="n">
        <f aca="false">C149/$C$150</f>
        <v>0.0625</v>
      </c>
      <c r="C149" s="4" t="n">
        <f aca="false">'summary 0611'!I32</f>
        <v>1</v>
      </c>
    </row>
    <row r="150" customFormat="false" ht="12.75" hidden="false" customHeight="false" outlineLevel="0" collapsed="false">
      <c r="A150" s="39" t="s">
        <v>222</v>
      </c>
      <c r="B150" s="40" t="n">
        <f aca="false">SUM(B141:B149)</f>
        <v>1</v>
      </c>
      <c r="C150" s="0" t="n">
        <f aca="false">SUM(C141:C149)</f>
        <v>16</v>
      </c>
      <c r="D150" s="0" t="n">
        <f aca="false">SUM(D141:D149)</f>
        <v>1103</v>
      </c>
    </row>
  </sheetData>
  <printOptions headings="false" gridLines="false" gridLinesSet="true" horizontalCentered="true" verticalCentered="false"/>
  <pageMargins left="0.25" right="0.25" top="1.25" bottom="0.5" header="0.5" footer="0.25"/>
  <pageSetup paperSize="5" scale="100" fitToWidth="1" fitToHeight="2"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June 11</oddHeader>
    <oddFooter>&amp;L&amp;"Arial,Bold"Questions Call Nancy ext 54751</oddFooter>
  </headerFooter>
  <rowBreaks count="1" manualBreakCount="1">
    <brk id="87" man="true" max="16383" min="0"/>
  </rowBreaks>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4" activeCellId="0" sqref="E4"/>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272</v>
      </c>
      <c r="B1" s="41"/>
      <c r="C1" s="41"/>
      <c r="D1" s="41"/>
      <c r="E1" s="41"/>
      <c r="F1" s="41"/>
      <c r="G1" s="41"/>
      <c r="H1" s="41"/>
      <c r="I1" s="41"/>
      <c r="J1" s="41"/>
      <c r="K1" s="41"/>
    </row>
    <row r="3" customFormat="false" ht="15" hidden="false" customHeight="false" outlineLevel="0" collapsed="false">
      <c r="K3" s="42"/>
    </row>
    <row r="4" customFormat="false" ht="13.5" hidden="false" customHeight="false" outlineLevel="0" collapsed="false">
      <c r="I4" s="43"/>
      <c r="J4" s="43"/>
      <c r="K4" s="43"/>
    </row>
    <row r="5" customFormat="false" ht="13.5" hidden="false" customHeight="false" outlineLevel="0" collapsed="false">
      <c r="A5" s="44" t="s">
        <v>224</v>
      </c>
      <c r="B5" s="45"/>
      <c r="C5" s="45"/>
      <c r="D5" s="45"/>
      <c r="E5" s="45"/>
      <c r="F5" s="45"/>
      <c r="G5" s="45"/>
      <c r="H5" s="45"/>
      <c r="I5" s="45"/>
      <c r="J5" s="45"/>
      <c r="K5" s="46" t="n">
        <f aca="false">SUM(K10:K17)</f>
        <v>16</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2" t="n">
        <f aca="false">1</f>
        <v>1</v>
      </c>
    </row>
    <row r="11" customFormat="false" ht="12.75" hidden="false" customHeight="false" outlineLevel="0" collapsed="false">
      <c r="A11" s="5" t="s">
        <v>228</v>
      </c>
      <c r="B11" s="6"/>
      <c r="C11" s="6" t="s">
        <v>20</v>
      </c>
      <c r="D11" s="6"/>
      <c r="E11" s="6"/>
      <c r="F11" s="6"/>
      <c r="G11" s="6"/>
      <c r="H11" s="6"/>
      <c r="I11" s="6"/>
      <c r="J11" s="6"/>
      <c r="K11" s="6" t="n">
        <v>1</v>
      </c>
    </row>
    <row r="12" customFormat="false" ht="12.75" hidden="false" customHeight="false" outlineLevel="0" collapsed="false">
      <c r="A12" s="5" t="s">
        <v>74</v>
      </c>
      <c r="B12" s="6"/>
      <c r="C12" s="6" t="s">
        <v>21</v>
      </c>
      <c r="D12" s="6"/>
      <c r="E12" s="6"/>
      <c r="F12" s="6"/>
      <c r="G12" s="6"/>
      <c r="H12" s="6"/>
      <c r="I12" s="6"/>
      <c r="J12" s="6"/>
      <c r="K12" s="6" t="n">
        <f aca="false">6</f>
        <v>6</v>
      </c>
    </row>
    <row r="13" customFormat="false" ht="12.75" hidden="false" customHeight="false" outlineLevel="0" collapsed="false">
      <c r="A13" s="5" t="s">
        <v>60</v>
      </c>
      <c r="B13" s="6"/>
      <c r="C13" s="6" t="s">
        <v>229</v>
      </c>
      <c r="D13" s="6"/>
      <c r="E13" s="6"/>
      <c r="F13" s="6"/>
      <c r="G13" s="6"/>
      <c r="H13" s="6"/>
      <c r="I13" s="6"/>
      <c r="J13" s="6"/>
      <c r="K13" s="6" t="n">
        <f aca="false">2</f>
        <v>2</v>
      </c>
    </row>
    <row r="14" customFormat="false" ht="12.75" hidden="false" customHeight="false" outlineLevel="0" collapsed="false">
      <c r="A14" s="5" t="s">
        <v>169</v>
      </c>
      <c r="B14" s="6"/>
      <c r="C14" s="6" t="s">
        <v>23</v>
      </c>
      <c r="D14" s="6"/>
      <c r="E14" s="6"/>
      <c r="F14" s="6"/>
      <c r="G14" s="6"/>
      <c r="H14" s="6"/>
      <c r="I14" s="6"/>
      <c r="J14" s="6"/>
      <c r="K14" s="6" t="n">
        <f aca="false">3</f>
        <v>3</v>
      </c>
    </row>
    <row r="15" customFormat="false" ht="12.75" hidden="false" customHeight="false" outlineLevel="0" collapsed="false">
      <c r="A15" s="5" t="s">
        <v>89</v>
      </c>
      <c r="B15" s="6"/>
      <c r="C15" s="6" t="s">
        <v>24</v>
      </c>
      <c r="D15" s="6"/>
      <c r="E15" s="6"/>
      <c r="F15" s="6"/>
      <c r="G15" s="6"/>
      <c r="H15" s="6"/>
      <c r="I15" s="6"/>
      <c r="J15" s="6"/>
      <c r="K15" s="6"/>
    </row>
    <row r="16" customFormat="false" ht="12.75" hidden="false" customHeight="false" outlineLevel="0" collapsed="false">
      <c r="A16" s="5" t="s">
        <v>230</v>
      </c>
      <c r="B16" s="6"/>
      <c r="C16" s="6" t="s">
        <v>25</v>
      </c>
      <c r="D16" s="6"/>
      <c r="E16" s="6"/>
      <c r="F16" s="6"/>
      <c r="G16" s="6"/>
      <c r="H16" s="6"/>
      <c r="I16" s="6"/>
      <c r="J16" s="6"/>
      <c r="K16" s="6" t="n">
        <f aca="false">3</f>
        <v>3</v>
      </c>
    </row>
    <row r="17" customFormat="false" ht="12.75" hidden="false" customHeight="false" outlineLevel="0" collapsed="false">
      <c r="A17" s="5" t="s">
        <v>69</v>
      </c>
      <c r="B17" s="6"/>
      <c r="C17" s="6" t="s">
        <v>26</v>
      </c>
      <c r="D17" s="6"/>
      <c r="E17" s="6"/>
      <c r="F17" s="6"/>
      <c r="G17" s="6"/>
      <c r="H17" s="6"/>
      <c r="I17" s="6"/>
      <c r="J17" s="6"/>
      <c r="K17" s="6"/>
    </row>
    <row r="18" customFormat="false" ht="12.75" hidden="false" customHeight="false" outlineLevel="0" collapsed="false">
      <c r="A18" s="5" t="s">
        <v>77</v>
      </c>
      <c r="B18" s="6"/>
      <c r="C18" s="6" t="s">
        <v>27</v>
      </c>
      <c r="D18" s="6"/>
      <c r="E18" s="6"/>
      <c r="F18" s="6"/>
      <c r="G18" s="6"/>
      <c r="H18" s="6"/>
      <c r="I18" s="6"/>
      <c r="J18" s="6"/>
      <c r="K18" s="5"/>
    </row>
    <row r="22" customFormat="false" ht="13.5" hidden="false" customHeight="false" outlineLevel="0" collapsed="false">
      <c r="A22" s="47" t="s">
        <v>231</v>
      </c>
      <c r="B22" s="48"/>
      <c r="C22" s="48"/>
      <c r="D22" s="48"/>
      <c r="E22" s="48"/>
      <c r="F22" s="48"/>
      <c r="G22" s="47"/>
      <c r="H22" s="48"/>
      <c r="I22" s="47" t="s">
        <v>232</v>
      </c>
      <c r="J22" s="48"/>
      <c r="K22" s="47" t="s">
        <v>233</v>
      </c>
    </row>
    <row r="23" customFormat="false" ht="12.75" hidden="false" customHeight="false" outlineLevel="0" collapsed="false">
      <c r="G23" s="1"/>
      <c r="I23" s="51"/>
      <c r="J23" s="2"/>
      <c r="K23" s="51"/>
    </row>
    <row r="24" customFormat="false" ht="12.75" hidden="false" customHeight="false" outlineLevel="0" collapsed="false">
      <c r="A24" s="31" t="s">
        <v>217</v>
      </c>
      <c r="B24" s="25"/>
      <c r="C24" s="25"/>
      <c r="D24" s="30"/>
      <c r="E24" s="29"/>
      <c r="F24" s="30"/>
      <c r="G24" s="30"/>
      <c r="H24" s="29"/>
      <c r="I24" s="29"/>
      <c r="J24" s="29"/>
      <c r="K24" s="29"/>
    </row>
    <row r="25" customFormat="false" ht="12.75" hidden="false" customHeight="false" outlineLevel="0" collapsed="false">
      <c r="A25" s="31" t="s">
        <v>67</v>
      </c>
      <c r="B25" s="25"/>
      <c r="C25" s="25"/>
      <c r="D25" s="30"/>
      <c r="E25" s="29"/>
      <c r="F25" s="30"/>
      <c r="G25" s="30"/>
      <c r="H25" s="29"/>
      <c r="I25" s="29" t="n">
        <f aca="false">1+1+1</f>
        <v>3</v>
      </c>
      <c r="J25" s="29"/>
      <c r="K25" s="52" t="s">
        <v>338</v>
      </c>
    </row>
    <row r="26" customFormat="false" ht="12.75" hidden="false" customHeight="false" outlineLevel="0" collapsed="false">
      <c r="A26" s="31" t="s">
        <v>57</v>
      </c>
      <c r="B26" s="25"/>
      <c r="C26" s="25"/>
      <c r="D26" s="30"/>
      <c r="E26" s="29"/>
      <c r="F26" s="30"/>
      <c r="G26" s="30"/>
      <c r="H26" s="29"/>
      <c r="I26" s="29" t="n">
        <f aca="false">2+2+3+1</f>
        <v>8</v>
      </c>
      <c r="J26" s="29"/>
      <c r="K26" s="30" t="s">
        <v>339</v>
      </c>
    </row>
    <row r="27" customFormat="false" ht="12.75" hidden="false" customHeight="false" outlineLevel="0" collapsed="false">
      <c r="A27" s="31" t="s">
        <v>218</v>
      </c>
      <c r="B27" s="25"/>
      <c r="C27" s="25"/>
      <c r="D27" s="30"/>
      <c r="E27" s="29"/>
      <c r="F27" s="30"/>
      <c r="G27" s="30"/>
      <c r="H27" s="29"/>
      <c r="I27" s="29"/>
      <c r="J27" s="29"/>
      <c r="K27" s="29"/>
    </row>
    <row r="28" customFormat="false" ht="12.75" hidden="false" customHeight="false" outlineLevel="0" collapsed="false">
      <c r="A28" s="31" t="s">
        <v>219</v>
      </c>
      <c r="B28" s="25"/>
      <c r="C28" s="25"/>
      <c r="D28" s="30"/>
      <c r="E28" s="29"/>
      <c r="F28" s="30"/>
      <c r="G28" s="30"/>
      <c r="H28" s="29"/>
      <c r="I28" s="29" t="n">
        <f aca="false">1</f>
        <v>1</v>
      </c>
      <c r="J28" s="29"/>
      <c r="K28" s="29" t="s">
        <v>290</v>
      </c>
    </row>
    <row r="29" customFormat="false" ht="38.25" hidden="false" customHeight="false" outlineLevel="0" collapsed="false">
      <c r="A29" s="31" t="s">
        <v>220</v>
      </c>
      <c r="B29" s="25"/>
      <c r="C29" s="25"/>
      <c r="D29" s="30"/>
      <c r="E29" s="29"/>
      <c r="F29" s="30"/>
      <c r="G29" s="30"/>
      <c r="H29" s="29"/>
      <c r="I29" s="29" t="n">
        <f aca="false">1+1+1</f>
        <v>3</v>
      </c>
      <c r="J29" s="29"/>
      <c r="K29" s="30" t="s">
        <v>340</v>
      </c>
    </row>
    <row r="30" customFormat="false" ht="12.75" hidden="false" customHeight="false" outlineLevel="0" collapsed="false">
      <c r="A30" s="31" t="s">
        <v>108</v>
      </c>
      <c r="B30" s="25"/>
      <c r="C30" s="25"/>
      <c r="D30" s="30"/>
      <c r="E30" s="29"/>
      <c r="F30" s="30"/>
      <c r="G30" s="30"/>
      <c r="H30" s="29"/>
      <c r="I30" s="29"/>
      <c r="J30" s="29"/>
      <c r="K30" s="29"/>
    </row>
    <row r="31" customFormat="false" ht="12.75" hidden="false" customHeight="false" outlineLevel="0" collapsed="false">
      <c r="A31" s="31" t="s">
        <v>190</v>
      </c>
      <c r="B31" s="25"/>
      <c r="C31" s="25"/>
      <c r="D31" s="30"/>
      <c r="E31" s="29"/>
      <c r="F31" s="30"/>
      <c r="G31" s="30"/>
      <c r="H31" s="29"/>
      <c r="I31" s="29"/>
      <c r="J31" s="29"/>
      <c r="K31" s="29"/>
    </row>
    <row r="32" customFormat="false" ht="13.5" hidden="false" customHeight="false" outlineLevel="0" collapsed="false">
      <c r="A32" s="53" t="s">
        <v>238</v>
      </c>
      <c r="I32" s="3" t="n">
        <f aca="false">1</f>
        <v>1</v>
      </c>
    </row>
    <row r="33" customFormat="false" ht="13.5" hidden="false" customHeight="false" outlineLevel="0" collapsed="false">
      <c r="A33" s="55" t="s">
        <v>224</v>
      </c>
      <c r="B33" s="56"/>
      <c r="C33" s="56"/>
      <c r="D33" s="56"/>
      <c r="E33" s="56"/>
      <c r="F33" s="56"/>
      <c r="G33" s="56"/>
      <c r="H33" s="56"/>
      <c r="I33" s="57" t="n">
        <f aca="false">SUM(I24:I32)</f>
        <v>16</v>
      </c>
      <c r="J33" s="56"/>
      <c r="K33" s="56"/>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150"/>
  <sheetViews>
    <sheetView showFormulas="false" showGridLines="true" showRowColHeaders="true" showZeros="true" rightToLeft="false" tabSelected="false" showOutlineSymbols="true" defaultGridColor="true" view="normal" topLeftCell="A49" colorId="64" zoomScale="100" zoomScaleNormal="100" zoomScalePageLayoutView="100" workbookViewId="0">
      <selection pane="topLeft" activeCell="Q33" activeCellId="0" sqref="Q33"/>
    </sheetView>
  </sheetViews>
  <sheetFormatPr defaultColWidth="9.0546875" defaultRowHeight="12.75" customHeight="true" zeroHeight="false" outlineLevelRow="0" outlineLevelCol="0"/>
  <cols>
    <col collapsed="false" customWidth="true" hidden="false" outlineLevel="0" max="2" min="2" style="0" width="30.7"/>
    <col collapsed="false" customWidth="true" hidden="false" outlineLevel="0" max="3" min="3" style="0" width="8.14"/>
    <col collapsed="false" customWidth="true" hidden="false" outlineLevel="0" max="4" min="4" style="0" width="19.99"/>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8.41"/>
    <col collapsed="false" customWidth="true" hidden="false" outlineLevel="0" max="13" min="13" style="0" width="13.28"/>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row>
    <row r="2" customFormat="false" ht="12.75" hidden="false" customHeight="false" outlineLevel="0" collapsed="false">
      <c r="A2" s="2" t="s">
        <v>19</v>
      </c>
      <c r="B2" s="3"/>
      <c r="H2" s="0" t="n">
        <f aca="false">1+1</f>
        <v>2</v>
      </c>
      <c r="J2" s="0" t="n">
        <f aca="false">1</f>
        <v>1</v>
      </c>
      <c r="K2" s="3"/>
      <c r="L2" s="4"/>
      <c r="M2" s="3"/>
      <c r="N2" s="3"/>
    </row>
    <row r="3" customFormat="false" ht="12.75" hidden="false" customHeight="false" outlineLevel="0" collapsed="false">
      <c r="A3" s="2" t="s">
        <v>20</v>
      </c>
      <c r="B3" s="4"/>
      <c r="K3" s="4"/>
      <c r="L3" s="4"/>
      <c r="M3" s="4"/>
      <c r="N3" s="5" t="n">
        <v>1</v>
      </c>
    </row>
    <row r="4" customFormat="false" ht="12.75" hidden="false" customHeight="false" outlineLevel="0" collapsed="false">
      <c r="A4" s="2" t="s">
        <v>21</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row>
    <row r="5" customFormat="false" ht="12.75" hidden="false" customHeight="false" outlineLevel="0" collapsed="false">
      <c r="A5" s="2" t="s">
        <v>22</v>
      </c>
      <c r="B5" s="4"/>
      <c r="G5" s="0" t="n">
        <f aca="false">1+1+1+1+1</f>
        <v>5</v>
      </c>
      <c r="H5" s="0" t="n">
        <f aca="false">1+1+1</f>
        <v>3</v>
      </c>
      <c r="I5" s="0" t="n">
        <f aca="false">1+1+1</f>
        <v>3</v>
      </c>
      <c r="J5" s="0" t="n">
        <f aca="false">1+1</f>
        <v>2</v>
      </c>
      <c r="K5" s="4" t="n">
        <v>6</v>
      </c>
      <c r="L5" s="4" t="n">
        <v>5</v>
      </c>
      <c r="M5" s="4" t="n">
        <v>6</v>
      </c>
      <c r="N5" s="5" t="n">
        <f aca="false">4</f>
        <v>4</v>
      </c>
      <c r="O5" s="0" t="n">
        <f aca="false">'summary 0604'!K13</f>
        <v>5</v>
      </c>
    </row>
    <row r="6" customFormat="false" ht="12.75" hidden="false" customHeight="false" outlineLevel="0" collapsed="false">
      <c r="A6" s="2" t="s">
        <v>23</v>
      </c>
      <c r="B6" s="4"/>
      <c r="G6" s="0" t="n">
        <f aca="false">1+1</f>
        <v>2</v>
      </c>
      <c r="H6" s="0" t="n">
        <f aca="false">1+1+1+1</f>
        <v>4</v>
      </c>
      <c r="I6" s="0" t="n">
        <f aca="false">1</f>
        <v>1</v>
      </c>
      <c r="J6" s="0" t="n">
        <f aca="false">1+1+1</f>
        <v>3</v>
      </c>
      <c r="K6" s="4"/>
      <c r="L6" s="4"/>
      <c r="M6" s="4" t="n">
        <v>1</v>
      </c>
      <c r="N6" s="5"/>
      <c r="O6" s="0" t="n">
        <f aca="false">'summary 0604'!K14</f>
        <v>1</v>
      </c>
    </row>
    <row r="7" customFormat="false" ht="12.75" hidden="false" customHeight="false" outlineLevel="0" collapsed="false">
      <c r="A7" s="2" t="s">
        <v>24</v>
      </c>
      <c r="B7" s="4"/>
      <c r="G7" s="0" t="n">
        <f aca="false">1+1+1</f>
        <v>3</v>
      </c>
      <c r="K7" s="4"/>
      <c r="L7" s="4"/>
      <c r="M7" s="4" t="n">
        <v>1</v>
      </c>
      <c r="N7" s="5" t="n">
        <f aca="false">1</f>
        <v>1</v>
      </c>
      <c r="O7" s="0" t="n">
        <f aca="false">'summary 0604'!K15</f>
        <v>3</v>
      </c>
    </row>
    <row r="8" customFormat="false" ht="12.75" hidden="false" customHeight="false" outlineLevel="0" collapsed="false">
      <c r="A8" s="2" t="s">
        <v>25</v>
      </c>
      <c r="B8" s="4"/>
      <c r="G8" s="0" t="n">
        <f aca="false">1+1+1+1</f>
        <v>4</v>
      </c>
      <c r="H8" s="0" t="n">
        <f aca="false">1</f>
        <v>1</v>
      </c>
      <c r="I8" s="0" t="n">
        <f aca="false">1+1+1+1+1</f>
        <v>5</v>
      </c>
      <c r="J8" s="0" t="n">
        <f aca="false">1</f>
        <v>1</v>
      </c>
      <c r="K8" s="4" t="n">
        <v>2</v>
      </c>
      <c r="L8" s="4" t="n">
        <v>1</v>
      </c>
      <c r="M8" s="4"/>
      <c r="N8" s="5" t="n">
        <f aca="false">3</f>
        <v>3</v>
      </c>
    </row>
    <row r="9" customFormat="false" ht="12.75" hidden="false" customHeight="false" outlineLevel="0" collapsed="false">
      <c r="A9" s="2" t="s">
        <v>26</v>
      </c>
      <c r="B9" s="4"/>
      <c r="K9" s="4" t="n">
        <v>1</v>
      </c>
      <c r="L9" s="4"/>
      <c r="M9" s="4" t="n">
        <v>1</v>
      </c>
      <c r="N9" s="5"/>
      <c r="O9" s="0" t="n">
        <f aca="false">'summary 0604'!K17+'summary 0604'!K18</f>
        <v>2</v>
      </c>
    </row>
    <row r="10" customFormat="false" ht="12.75" hidden="false" customHeight="false" outlineLevel="0" collapsed="false">
      <c r="A10" s="7" t="s">
        <v>28</v>
      </c>
      <c r="B10" s="4"/>
      <c r="G10" s="0" t="n">
        <v>44</v>
      </c>
      <c r="H10" s="0" t="n">
        <v>16</v>
      </c>
      <c r="I10" s="0" t="n">
        <v>19</v>
      </c>
      <c r="J10" s="0" t="n">
        <f aca="false">SUM(J2:J8)</f>
        <v>26</v>
      </c>
      <c r="K10" s="4" t="n">
        <f aca="false">SUM(K2:K9)</f>
        <v>22</v>
      </c>
      <c r="L10" s="4" t="n">
        <f aca="false">SUM(L2:L9)</f>
        <v>13</v>
      </c>
      <c r="M10" s="4" t="n">
        <f aca="false">SUM(M2:M9)</f>
        <v>11</v>
      </c>
      <c r="N10" s="4" t="n">
        <f aca="false">SUM(N2:N9)</f>
        <v>17</v>
      </c>
      <c r="O10" s="4" t="n">
        <f aca="false">SUM(O2:O9)</f>
        <v>16</v>
      </c>
    </row>
    <row r="11" customFormat="false" ht="12.75" hidden="false" customHeight="false" outlineLevel="0" collapsed="false">
      <c r="A11" s="1" t="s">
        <v>0</v>
      </c>
      <c r="B11" s="1"/>
      <c r="C11" s="1"/>
      <c r="D11" s="1"/>
      <c r="E11" s="1"/>
      <c r="F11" s="1"/>
      <c r="G11" s="8" t="n">
        <v>36986</v>
      </c>
      <c r="H11" s="8" t="n">
        <v>36993</v>
      </c>
      <c r="I11" s="8" t="n">
        <v>37000</v>
      </c>
      <c r="J11" s="8" t="n">
        <v>37007</v>
      </c>
      <c r="K11" s="8" t="n">
        <v>37013</v>
      </c>
      <c r="L11" s="8" t="n">
        <v>37021</v>
      </c>
      <c r="M11" s="8" t="n">
        <v>37029</v>
      </c>
      <c r="N11" s="8" t="n">
        <v>37039</v>
      </c>
      <c r="O11" s="8" t="n">
        <v>37046</v>
      </c>
    </row>
    <row r="88" customFormat="false" ht="15.75" hidden="false" customHeight="false" outlineLevel="0" collapsed="false">
      <c r="A88" s="9" t="s">
        <v>29</v>
      </c>
      <c r="B88" s="10"/>
      <c r="C88" s="10"/>
      <c r="D88" s="10"/>
      <c r="E88" s="10"/>
      <c r="F88" s="11"/>
      <c r="G88" s="10"/>
      <c r="H88" s="10"/>
      <c r="I88" s="11"/>
      <c r="J88" s="11"/>
      <c r="K88" s="11"/>
      <c r="L88" s="10"/>
    </row>
    <row r="89" customFormat="false" ht="12.75" hidden="false" customHeight="false" outlineLevel="0" collapsed="false">
      <c r="A89" s="10"/>
      <c r="B89" s="10"/>
      <c r="C89" s="10"/>
      <c r="D89" s="10"/>
      <c r="E89" s="10"/>
      <c r="F89" s="11"/>
      <c r="G89" s="10"/>
      <c r="H89" s="10"/>
      <c r="I89" s="11"/>
      <c r="J89" s="11"/>
      <c r="K89" s="11"/>
      <c r="L89" s="10"/>
    </row>
    <row r="90" customFormat="false" ht="12.75" hidden="false" customHeight="false" outlineLevel="0" collapsed="false">
      <c r="A90" s="12" t="s">
        <v>30</v>
      </c>
      <c r="B90" s="10"/>
      <c r="C90" s="10"/>
      <c r="D90" s="10"/>
      <c r="E90" s="10"/>
      <c r="F90" s="11"/>
      <c r="G90" s="10"/>
      <c r="H90" s="10"/>
      <c r="I90" s="11"/>
      <c r="J90" s="11"/>
      <c r="K90" s="11"/>
      <c r="L90" s="10"/>
    </row>
    <row r="91" customFormat="false" ht="12.75" hidden="false" customHeight="false" outlineLevel="0" collapsed="false">
      <c r="A91" s="10" t="s">
        <v>31</v>
      </c>
      <c r="B91" s="10"/>
      <c r="C91" s="10"/>
      <c r="D91" s="10"/>
      <c r="E91" s="10"/>
      <c r="F91" s="11"/>
      <c r="G91" s="10"/>
      <c r="H91" s="10"/>
      <c r="I91" s="11"/>
      <c r="J91" s="11"/>
      <c r="K91" s="11"/>
      <c r="L91" s="10"/>
    </row>
    <row r="92" customFormat="false" ht="12.75" hidden="false" customHeight="false" outlineLevel="0" collapsed="false">
      <c r="A92" s="10" t="s">
        <v>32</v>
      </c>
      <c r="B92" s="10"/>
      <c r="C92" s="10"/>
      <c r="D92" s="10"/>
      <c r="E92" s="10"/>
      <c r="F92" s="11"/>
      <c r="G92" s="10"/>
      <c r="H92" s="10"/>
      <c r="I92" s="11"/>
      <c r="J92" s="11"/>
      <c r="K92" s="11"/>
      <c r="L92" s="10"/>
    </row>
    <row r="93" customFormat="false" ht="12.75" hidden="false" customHeight="false" outlineLevel="0" collapsed="false">
      <c r="A93" s="10" t="s">
        <v>33</v>
      </c>
      <c r="B93" s="10"/>
      <c r="C93" s="10"/>
      <c r="D93" s="10"/>
      <c r="E93" s="10"/>
      <c r="F93" s="11"/>
      <c r="G93" s="10"/>
      <c r="H93" s="10"/>
      <c r="I93" s="11"/>
      <c r="J93" s="11"/>
      <c r="K93" s="11"/>
      <c r="L93" s="10"/>
    </row>
    <row r="94" customFormat="false" ht="12.75" hidden="false" customHeight="false" outlineLevel="0" collapsed="false">
      <c r="A94" s="10" t="s">
        <v>34</v>
      </c>
      <c r="B94" s="10"/>
      <c r="C94" s="10"/>
      <c r="D94" s="10"/>
      <c r="E94" s="10"/>
      <c r="F94" s="11"/>
      <c r="G94" s="10"/>
      <c r="H94" s="10"/>
      <c r="I94" s="11"/>
      <c r="J94" s="11"/>
      <c r="K94" s="11"/>
      <c r="L94" s="10"/>
    </row>
    <row r="95" customFormat="false" ht="12.75" hidden="false" customHeight="false" outlineLevel="0" collapsed="false">
      <c r="A95" s="10" t="s">
        <v>35</v>
      </c>
      <c r="B95" s="10"/>
      <c r="C95" s="10"/>
      <c r="D95" s="10"/>
      <c r="E95" s="10"/>
      <c r="F95" s="11"/>
      <c r="G95" s="10"/>
      <c r="H95" s="10"/>
      <c r="I95" s="11"/>
      <c r="J95" s="11"/>
      <c r="K95" s="11"/>
      <c r="L95" s="10"/>
    </row>
    <row r="96" customFormat="false" ht="12.75" hidden="false" customHeight="false" outlineLevel="0" collapsed="false">
      <c r="A96" s="10" t="s">
        <v>36</v>
      </c>
      <c r="B96" s="10"/>
      <c r="C96" s="10"/>
      <c r="D96" s="10"/>
      <c r="E96" s="10"/>
      <c r="F96" s="11"/>
      <c r="G96" s="10"/>
      <c r="H96" s="10"/>
      <c r="I96" s="11"/>
      <c r="J96" s="11"/>
      <c r="K96" s="11"/>
      <c r="L96" s="10"/>
    </row>
    <row r="97" customFormat="false" ht="12.75" hidden="false" customHeight="false" outlineLevel="0" collapsed="false">
      <c r="A97" s="10" t="s">
        <v>37</v>
      </c>
      <c r="B97" s="10"/>
      <c r="C97" s="10"/>
      <c r="D97" s="10"/>
      <c r="E97" s="10"/>
      <c r="F97" s="11"/>
      <c r="G97" s="10"/>
      <c r="H97" s="10"/>
      <c r="I97" s="11"/>
      <c r="J97" s="11"/>
      <c r="K97" s="11"/>
      <c r="L97" s="10"/>
    </row>
    <row r="98" customFormat="false" ht="12.75" hidden="false" customHeight="false" outlineLevel="0" collapsed="false">
      <c r="A98" s="10" t="s">
        <v>38</v>
      </c>
      <c r="B98" s="10"/>
      <c r="C98" s="10"/>
      <c r="D98" s="10"/>
      <c r="E98" s="10"/>
      <c r="F98" s="11"/>
      <c r="G98" s="10"/>
      <c r="H98" s="10"/>
      <c r="I98" s="11"/>
      <c r="J98" s="11"/>
      <c r="K98" s="11"/>
      <c r="L98" s="10"/>
    </row>
    <row r="99" customFormat="false" ht="12.75" hidden="false" customHeight="false" outlineLevel="0" collapsed="false">
      <c r="A99" s="10" t="s">
        <v>39</v>
      </c>
      <c r="B99" s="10"/>
      <c r="C99" s="10"/>
      <c r="D99" s="10"/>
      <c r="E99" s="10"/>
      <c r="F99" s="11"/>
      <c r="G99" s="10"/>
      <c r="H99" s="10"/>
      <c r="I99" s="11"/>
      <c r="J99" s="11"/>
      <c r="K99" s="11"/>
      <c r="L99" s="10"/>
    </row>
    <row r="100" customFormat="false" ht="12.75" hidden="false" customHeight="false" outlineLevel="0" collapsed="false">
      <c r="A100" s="10"/>
      <c r="B100" s="10"/>
      <c r="C100" s="10"/>
      <c r="D100" s="10"/>
      <c r="E100" s="10"/>
      <c r="F100" s="11"/>
      <c r="G100" s="10"/>
      <c r="H100" s="10"/>
      <c r="I100" s="11"/>
      <c r="J100" s="11"/>
      <c r="K100" s="11"/>
      <c r="L100" s="10"/>
    </row>
    <row r="101" customFormat="false" ht="12.75" hidden="false" customHeight="false" outlineLevel="0" collapsed="false">
      <c r="A101" s="13"/>
      <c r="B101" s="13"/>
      <c r="C101" s="13"/>
      <c r="D101" s="13"/>
      <c r="E101" s="13" t="s">
        <v>40</v>
      </c>
      <c r="F101" s="13"/>
      <c r="G101" s="13"/>
      <c r="H101" s="13"/>
      <c r="I101" s="13" t="s">
        <v>41</v>
      </c>
      <c r="J101" s="13" t="s">
        <v>42</v>
      </c>
      <c r="K101" s="13" t="s">
        <v>43</v>
      </c>
      <c r="L101" s="13" t="s">
        <v>44</v>
      </c>
    </row>
    <row r="102" customFormat="false" ht="12.75" hidden="false" customHeight="false" outlineLevel="0" collapsed="false">
      <c r="A102" s="13" t="s">
        <v>45</v>
      </c>
      <c r="B102" s="13" t="s">
        <v>46</v>
      </c>
      <c r="C102" s="13" t="s">
        <v>47</v>
      </c>
      <c r="D102" s="13" t="s">
        <v>48</v>
      </c>
      <c r="E102" s="13" t="s">
        <v>49</v>
      </c>
      <c r="F102" s="13" t="s">
        <v>30</v>
      </c>
      <c r="G102" s="13" t="s">
        <v>50</v>
      </c>
      <c r="H102" s="13" t="s">
        <v>51</v>
      </c>
      <c r="I102" s="13" t="s">
        <v>52</v>
      </c>
      <c r="J102" s="13" t="s">
        <v>53</v>
      </c>
      <c r="K102" s="13" t="s">
        <v>54</v>
      </c>
      <c r="L102" s="13" t="s">
        <v>55</v>
      </c>
    </row>
    <row r="103" customFormat="false" ht="12.75" hidden="false" customHeight="false" outlineLevel="0" collapsed="false">
      <c r="A103" s="13"/>
      <c r="B103" s="13"/>
      <c r="C103" s="13"/>
      <c r="D103" s="13"/>
      <c r="E103" s="13"/>
      <c r="F103" s="13"/>
      <c r="G103" s="13"/>
      <c r="H103" s="13"/>
      <c r="I103" s="13"/>
      <c r="J103" s="13"/>
      <c r="K103" s="13"/>
      <c r="L103" s="13"/>
    </row>
    <row r="104" customFormat="false" ht="38.25" hidden="false" customHeight="false" outlineLevel="0" collapsed="false">
      <c r="A104" s="28" t="n">
        <v>37050</v>
      </c>
      <c r="B104" s="15" t="s">
        <v>58</v>
      </c>
      <c r="C104" s="15" t="s">
        <v>57</v>
      </c>
      <c r="D104" s="15" t="s">
        <v>58</v>
      </c>
      <c r="E104" s="15" t="s">
        <v>59</v>
      </c>
      <c r="F104" s="15" t="s">
        <v>60</v>
      </c>
      <c r="G104" s="25" t="s">
        <v>325</v>
      </c>
      <c r="H104" s="30" t="s">
        <v>328</v>
      </c>
      <c r="I104" s="15" t="s">
        <v>64</v>
      </c>
      <c r="J104" s="15" t="s">
        <v>63</v>
      </c>
      <c r="K104" s="15" t="s">
        <v>63</v>
      </c>
      <c r="L104" s="15" t="s">
        <v>65</v>
      </c>
    </row>
    <row r="105" customFormat="false" ht="38.25" hidden="false" customHeight="false" outlineLevel="0" collapsed="false">
      <c r="A105" s="28" t="n">
        <v>37050</v>
      </c>
      <c r="B105" s="15" t="s">
        <v>241</v>
      </c>
      <c r="C105" s="15" t="s">
        <v>57</v>
      </c>
      <c r="D105" s="15" t="s">
        <v>258</v>
      </c>
      <c r="E105" s="15" t="s">
        <v>244</v>
      </c>
      <c r="F105" s="15" t="s">
        <v>74</v>
      </c>
      <c r="G105" s="69" t="s">
        <v>259</v>
      </c>
      <c r="H105" s="69" t="s">
        <v>260</v>
      </c>
      <c r="I105" s="15" t="s">
        <v>63</v>
      </c>
      <c r="J105" s="15" t="s">
        <v>63</v>
      </c>
      <c r="K105" s="15" t="s">
        <v>63</v>
      </c>
      <c r="L105" s="15" t="s">
        <v>65</v>
      </c>
    </row>
    <row r="106" customFormat="false" ht="51" hidden="false" customHeight="false" outlineLevel="0" collapsed="false">
      <c r="A106" s="28" t="n">
        <v>37049</v>
      </c>
      <c r="B106" s="15" t="s">
        <v>114</v>
      </c>
      <c r="C106" s="15" t="s">
        <v>57</v>
      </c>
      <c r="D106" s="15" t="s">
        <v>58</v>
      </c>
      <c r="E106" s="15" t="s">
        <v>59</v>
      </c>
      <c r="F106" s="15" t="s">
        <v>89</v>
      </c>
      <c r="G106" s="65" t="s">
        <v>181</v>
      </c>
      <c r="H106" s="65" t="s">
        <v>182</v>
      </c>
      <c r="I106" s="15" t="s">
        <v>64</v>
      </c>
      <c r="J106" s="15" t="s">
        <v>63</v>
      </c>
      <c r="K106" s="15" t="s">
        <v>63</v>
      </c>
      <c r="L106" s="15" t="s">
        <v>65</v>
      </c>
    </row>
    <row r="107" customFormat="false" ht="38.25" hidden="false" customHeight="false" outlineLevel="0" collapsed="false">
      <c r="A107" s="28" t="n">
        <v>37049</v>
      </c>
      <c r="B107" s="15" t="s">
        <v>58</v>
      </c>
      <c r="C107" s="15" t="s">
        <v>57</v>
      </c>
      <c r="D107" s="15" t="s">
        <v>58</v>
      </c>
      <c r="E107" s="15" t="s">
        <v>59</v>
      </c>
      <c r="F107" s="15" t="s">
        <v>60</v>
      </c>
      <c r="G107" s="69" t="s">
        <v>327</v>
      </c>
      <c r="H107" s="52" t="s">
        <v>328</v>
      </c>
      <c r="I107" s="15" t="s">
        <v>64</v>
      </c>
      <c r="J107" s="15" t="s">
        <v>63</v>
      </c>
      <c r="K107" s="15" t="s">
        <v>63</v>
      </c>
      <c r="L107" s="15" t="s">
        <v>65</v>
      </c>
    </row>
    <row r="108" customFormat="false" ht="38.25" hidden="false" customHeight="false" outlineLevel="0" collapsed="false">
      <c r="A108" s="28" t="n">
        <v>37049</v>
      </c>
      <c r="B108" s="26" t="s">
        <v>58</v>
      </c>
      <c r="C108" s="26" t="s">
        <v>57</v>
      </c>
      <c r="D108" s="26" t="s">
        <v>58</v>
      </c>
      <c r="E108" s="26" t="s">
        <v>59</v>
      </c>
      <c r="F108" s="26" t="s">
        <v>89</v>
      </c>
      <c r="G108" s="27" t="s">
        <v>183</v>
      </c>
      <c r="H108" s="27" t="s">
        <v>184</v>
      </c>
      <c r="I108" s="26" t="s">
        <v>64</v>
      </c>
      <c r="J108" s="26" t="s">
        <v>64</v>
      </c>
      <c r="K108" s="26" t="s">
        <v>64</v>
      </c>
      <c r="L108" s="26" t="s">
        <v>65</v>
      </c>
    </row>
    <row r="109" customFormat="false" ht="63.75" hidden="false" customHeight="false" outlineLevel="0" collapsed="false">
      <c r="A109" s="28" t="n">
        <v>37047</v>
      </c>
      <c r="B109" s="22" t="s">
        <v>329</v>
      </c>
      <c r="C109" s="21" t="s">
        <v>67</v>
      </c>
      <c r="D109" s="22" t="s">
        <v>330</v>
      </c>
      <c r="E109" s="23" t="s">
        <v>331</v>
      </c>
      <c r="F109" s="21" t="s">
        <v>89</v>
      </c>
      <c r="G109" s="22" t="s">
        <v>332</v>
      </c>
      <c r="H109" s="22"/>
      <c r="I109" s="19" t="s">
        <v>64</v>
      </c>
      <c r="J109" s="19" t="s">
        <v>64</v>
      </c>
      <c r="K109" s="19" t="s">
        <v>64</v>
      </c>
      <c r="L109" s="19" t="s">
        <v>65</v>
      </c>
    </row>
    <row r="110" customFormat="false" ht="102" hidden="false" customHeight="false" outlineLevel="0" collapsed="false">
      <c r="A110" s="28" t="n">
        <v>37046</v>
      </c>
      <c r="B110" s="25" t="s">
        <v>185</v>
      </c>
      <c r="C110" s="29"/>
      <c r="D110" s="25"/>
      <c r="E110" s="30" t="s">
        <v>186</v>
      </c>
      <c r="F110" s="29" t="s">
        <v>69</v>
      </c>
      <c r="G110" s="25" t="s">
        <v>187</v>
      </c>
      <c r="H110" s="25" t="s">
        <v>188</v>
      </c>
      <c r="I110" s="19" t="s">
        <v>64</v>
      </c>
      <c r="J110" s="19" t="s">
        <v>64</v>
      </c>
      <c r="K110" s="19" t="s">
        <v>64</v>
      </c>
      <c r="L110" s="19" t="s">
        <v>65</v>
      </c>
    </row>
    <row r="111" customFormat="false" ht="76.5" hidden="false" customHeight="false" outlineLevel="0" collapsed="false">
      <c r="A111" s="28" t="n">
        <v>37046</v>
      </c>
      <c r="B111" s="25" t="s">
        <v>58</v>
      </c>
      <c r="C111" s="29" t="s">
        <v>57</v>
      </c>
      <c r="D111" s="25" t="s">
        <v>58</v>
      </c>
      <c r="E111" s="30" t="s">
        <v>59</v>
      </c>
      <c r="F111" s="29" t="s">
        <v>60</v>
      </c>
      <c r="G111" s="25" t="s">
        <v>333</v>
      </c>
      <c r="H111" s="25" t="s">
        <v>334</v>
      </c>
      <c r="I111" s="19" t="s">
        <v>64</v>
      </c>
      <c r="J111" s="19" t="s">
        <v>63</v>
      </c>
      <c r="K111" s="19" t="s">
        <v>63</v>
      </c>
      <c r="L111" s="19" t="s">
        <v>65</v>
      </c>
    </row>
    <row r="112" customFormat="false" ht="12.75" hidden="false" customHeight="false" outlineLevel="0" collapsed="false">
      <c r="A112" s="70" t="n">
        <v>37043</v>
      </c>
      <c r="B112" s="27" t="s">
        <v>189</v>
      </c>
      <c r="C112" s="33" t="s">
        <v>190</v>
      </c>
      <c r="D112" s="27" t="s">
        <v>191</v>
      </c>
      <c r="E112" s="34" t="s">
        <v>192</v>
      </c>
      <c r="F112" s="33" t="s">
        <v>89</v>
      </c>
      <c r="G112" s="26" t="s">
        <v>193</v>
      </c>
      <c r="H112" s="26" t="s">
        <v>194</v>
      </c>
      <c r="I112" s="26" t="s">
        <v>63</v>
      </c>
      <c r="J112" s="26" t="s">
        <v>64</v>
      </c>
      <c r="K112" s="26" t="s">
        <v>64</v>
      </c>
      <c r="L112" s="26" t="s">
        <v>65</v>
      </c>
    </row>
    <row r="113" customFormat="false" ht="38.25" hidden="false" customHeight="false" outlineLevel="0" collapsed="false">
      <c r="A113" s="59" t="n">
        <v>37043</v>
      </c>
      <c r="B113" s="25" t="s">
        <v>261</v>
      </c>
      <c r="C113" s="29" t="s">
        <v>57</v>
      </c>
      <c r="D113" s="25" t="s">
        <v>261</v>
      </c>
      <c r="E113" s="30" t="s">
        <v>59</v>
      </c>
      <c r="F113" s="29" t="s">
        <v>74</v>
      </c>
      <c r="G113" s="25" t="s">
        <v>262</v>
      </c>
      <c r="H113" s="30"/>
      <c r="I113" s="19" t="s">
        <v>63</v>
      </c>
      <c r="J113" s="19" t="s">
        <v>63</v>
      </c>
      <c r="K113" s="19" t="s">
        <v>63</v>
      </c>
      <c r="L113" s="19" t="s">
        <v>65</v>
      </c>
    </row>
    <row r="114" customFormat="false" ht="38.25" hidden="false" customHeight="false" outlineLevel="0" collapsed="false">
      <c r="A114" s="71" t="n">
        <v>37043</v>
      </c>
      <c r="B114" s="27" t="s">
        <v>58</v>
      </c>
      <c r="C114" s="33" t="s">
        <v>57</v>
      </c>
      <c r="D114" s="27" t="s">
        <v>58</v>
      </c>
      <c r="E114" s="34" t="s">
        <v>59</v>
      </c>
      <c r="F114" s="33" t="s">
        <v>60</v>
      </c>
      <c r="G114" s="27" t="s">
        <v>335</v>
      </c>
      <c r="H114" s="34" t="s">
        <v>336</v>
      </c>
      <c r="I114" s="26" t="s">
        <v>64</v>
      </c>
      <c r="J114" s="26" t="s">
        <v>64</v>
      </c>
      <c r="K114" s="26" t="s">
        <v>64</v>
      </c>
      <c r="L114" s="26" t="s">
        <v>65</v>
      </c>
    </row>
    <row r="115" customFormat="false" ht="51" hidden="false" customHeight="false" outlineLevel="0" collapsed="false">
      <c r="A115" s="71" t="n">
        <v>37043</v>
      </c>
      <c r="B115" s="27" t="s">
        <v>112</v>
      </c>
      <c r="C115" s="33" t="s">
        <v>57</v>
      </c>
      <c r="D115" s="27" t="s">
        <v>112</v>
      </c>
      <c r="E115" s="34" t="s">
        <v>59</v>
      </c>
      <c r="F115" s="33" t="s">
        <v>74</v>
      </c>
      <c r="G115" s="27" t="s">
        <v>263</v>
      </c>
      <c r="H115" s="34" t="s">
        <v>264</v>
      </c>
      <c r="I115" s="15" t="s">
        <v>64</v>
      </c>
      <c r="J115" s="15" t="s">
        <v>63</v>
      </c>
      <c r="K115" s="15" t="s">
        <v>63</v>
      </c>
      <c r="L115" s="15" t="s">
        <v>65</v>
      </c>
    </row>
    <row r="116" customFormat="false" ht="25.5" hidden="false" customHeight="false" outlineLevel="0" collapsed="false">
      <c r="A116" s="32" t="n">
        <v>37042</v>
      </c>
      <c r="B116" s="27" t="s">
        <v>58</v>
      </c>
      <c r="C116" s="33" t="s">
        <v>57</v>
      </c>
      <c r="D116" s="27" t="s">
        <v>58</v>
      </c>
      <c r="E116" s="34" t="s">
        <v>59</v>
      </c>
      <c r="F116" s="33" t="s">
        <v>60</v>
      </c>
      <c r="G116" s="34" t="s">
        <v>335</v>
      </c>
      <c r="H116" s="34" t="s">
        <v>337</v>
      </c>
      <c r="I116" s="66" t="s">
        <v>63</v>
      </c>
      <c r="J116" s="66" t="s">
        <v>63</v>
      </c>
      <c r="K116" s="66" t="s">
        <v>64</v>
      </c>
      <c r="L116" s="66" t="s">
        <v>65</v>
      </c>
    </row>
    <row r="117" customFormat="false" ht="38.25" hidden="false" customHeight="false" outlineLevel="0" collapsed="false">
      <c r="A117" s="32" t="n">
        <v>37040</v>
      </c>
      <c r="B117" s="27" t="s">
        <v>112</v>
      </c>
      <c r="C117" s="33" t="s">
        <v>57</v>
      </c>
      <c r="D117" s="27" t="s">
        <v>112</v>
      </c>
      <c r="E117" s="34" t="s">
        <v>59</v>
      </c>
      <c r="F117" s="33" t="s">
        <v>60</v>
      </c>
      <c r="G117" s="34" t="s">
        <v>265</v>
      </c>
      <c r="H117" s="34" t="s">
        <v>198</v>
      </c>
      <c r="I117" s="66" t="s">
        <v>64</v>
      </c>
      <c r="J117" s="66" t="s">
        <v>64</v>
      </c>
      <c r="K117" s="66" t="s">
        <v>64</v>
      </c>
      <c r="L117" s="66" t="s">
        <v>65</v>
      </c>
    </row>
    <row r="118" customFormat="false" ht="74.25" hidden="false" customHeight="true" outlineLevel="0" collapsed="false">
      <c r="A118" s="32" t="n">
        <v>37035</v>
      </c>
      <c r="B118" s="27" t="s">
        <v>195</v>
      </c>
      <c r="C118" s="33" t="s">
        <v>57</v>
      </c>
      <c r="D118" s="34" t="s">
        <v>196</v>
      </c>
      <c r="E118" s="34" t="s">
        <v>59</v>
      </c>
      <c r="F118" s="33" t="s">
        <v>60</v>
      </c>
      <c r="G118" s="34" t="s">
        <v>197</v>
      </c>
      <c r="H118" s="34" t="s">
        <v>198</v>
      </c>
      <c r="I118" s="66" t="s">
        <v>64</v>
      </c>
      <c r="J118" s="66" t="s">
        <v>63</v>
      </c>
      <c r="K118" s="66" t="s">
        <v>63</v>
      </c>
      <c r="L118" s="66" t="s">
        <v>65</v>
      </c>
    </row>
    <row r="119" customFormat="false" ht="12.75" hidden="false" customHeight="false" outlineLevel="0" collapsed="false">
      <c r="A119" s="32" t="n">
        <v>37035</v>
      </c>
      <c r="B119" s="27" t="s">
        <v>58</v>
      </c>
      <c r="C119" s="33" t="s">
        <v>57</v>
      </c>
      <c r="D119" s="27" t="s">
        <v>58</v>
      </c>
      <c r="E119" s="34" t="s">
        <v>59</v>
      </c>
      <c r="F119" s="33" t="s">
        <v>60</v>
      </c>
      <c r="G119" s="34" t="s">
        <v>266</v>
      </c>
      <c r="H119" s="34" t="s">
        <v>267</v>
      </c>
      <c r="I119" s="66"/>
      <c r="J119" s="66"/>
      <c r="K119" s="66"/>
      <c r="L119" s="66" t="s">
        <v>65</v>
      </c>
    </row>
    <row r="120" customFormat="false" ht="38.25" hidden="false" customHeight="false" outlineLevel="0" collapsed="false">
      <c r="A120" s="32" t="n">
        <v>37033</v>
      </c>
      <c r="B120" s="27" t="s">
        <v>124</v>
      </c>
      <c r="C120" s="33" t="s">
        <v>57</v>
      </c>
      <c r="D120" s="27" t="s">
        <v>124</v>
      </c>
      <c r="E120" s="34" t="s">
        <v>59</v>
      </c>
      <c r="F120" s="33" t="s">
        <v>89</v>
      </c>
      <c r="G120" s="52" t="s">
        <v>199</v>
      </c>
      <c r="H120" s="52" t="s">
        <v>200</v>
      </c>
      <c r="I120" s="66" t="s">
        <v>63</v>
      </c>
      <c r="J120" s="66" t="s">
        <v>64</v>
      </c>
      <c r="K120" s="66" t="s">
        <v>64</v>
      </c>
      <c r="L120" s="66" t="s">
        <v>65</v>
      </c>
    </row>
    <row r="121" customFormat="false" ht="51" hidden="false" customHeight="false" outlineLevel="0" collapsed="false">
      <c r="A121" s="32" t="n">
        <v>37033</v>
      </c>
      <c r="B121" s="27" t="s">
        <v>112</v>
      </c>
      <c r="C121" s="33" t="s">
        <v>57</v>
      </c>
      <c r="D121" s="27" t="s">
        <v>112</v>
      </c>
      <c r="E121" s="34" t="s">
        <v>59</v>
      </c>
      <c r="F121" s="33" t="s">
        <v>60</v>
      </c>
      <c r="G121" s="34" t="s">
        <v>201</v>
      </c>
      <c r="H121" s="34" t="s">
        <v>202</v>
      </c>
      <c r="I121" s="66" t="s">
        <v>64</v>
      </c>
      <c r="J121" s="66" t="s">
        <v>64</v>
      </c>
      <c r="K121" s="66" t="s">
        <v>64</v>
      </c>
      <c r="L121" s="66" t="s">
        <v>65</v>
      </c>
    </row>
    <row r="122" customFormat="false" ht="25.5" hidden="false" customHeight="false" outlineLevel="0" collapsed="false">
      <c r="A122" s="32" t="n">
        <v>37032</v>
      </c>
      <c r="B122" s="27" t="s">
        <v>203</v>
      </c>
      <c r="C122" s="33" t="s">
        <v>204</v>
      </c>
      <c r="D122" s="27" t="s">
        <v>205</v>
      </c>
      <c r="E122" s="34" t="s">
        <v>206</v>
      </c>
      <c r="F122" s="33" t="s">
        <v>60</v>
      </c>
      <c r="G122" s="34" t="s">
        <v>207</v>
      </c>
      <c r="H122" s="34" t="s">
        <v>208</v>
      </c>
      <c r="I122" s="66" t="s">
        <v>64</v>
      </c>
      <c r="J122" s="66" t="s">
        <v>63</v>
      </c>
      <c r="K122" s="66" t="s">
        <v>64</v>
      </c>
      <c r="L122" s="66" t="s">
        <v>65</v>
      </c>
    </row>
    <row r="123" customFormat="false" ht="38.25" hidden="false" customHeight="false" outlineLevel="0" collapsed="false">
      <c r="A123" s="32" t="n">
        <v>37029</v>
      </c>
      <c r="B123" s="27" t="s">
        <v>112</v>
      </c>
      <c r="C123" s="66" t="s">
        <v>57</v>
      </c>
      <c r="D123" s="27" t="s">
        <v>112</v>
      </c>
      <c r="E123" s="34" t="s">
        <v>59</v>
      </c>
      <c r="F123" s="33" t="s">
        <v>60</v>
      </c>
      <c r="G123" s="34" t="s">
        <v>341</v>
      </c>
      <c r="H123" s="34" t="s">
        <v>342</v>
      </c>
      <c r="I123" s="66" t="s">
        <v>63</v>
      </c>
      <c r="J123" s="66" t="s">
        <v>63</v>
      </c>
      <c r="K123" s="66" t="s">
        <v>64</v>
      </c>
      <c r="L123" s="66" t="s">
        <v>65</v>
      </c>
    </row>
    <row r="124" customFormat="false" ht="127.5" hidden="false" customHeight="false" outlineLevel="0" collapsed="false">
      <c r="A124" s="32" t="n">
        <v>37019</v>
      </c>
      <c r="B124" s="27" t="s">
        <v>209</v>
      </c>
      <c r="C124" s="33" t="s">
        <v>57</v>
      </c>
      <c r="D124" s="27" t="s">
        <v>209</v>
      </c>
      <c r="E124" s="34" t="s">
        <v>59</v>
      </c>
      <c r="F124" s="33" t="s">
        <v>60</v>
      </c>
      <c r="G124" s="34" t="s">
        <v>210</v>
      </c>
      <c r="H124" s="34" t="s">
        <v>211</v>
      </c>
      <c r="I124" s="66" t="s">
        <v>63</v>
      </c>
      <c r="J124" s="66" t="s">
        <v>63</v>
      </c>
      <c r="K124" s="66" t="s">
        <v>63</v>
      </c>
      <c r="L124" s="66" t="s">
        <v>65</v>
      </c>
    </row>
    <row r="125" customFormat="false" ht="114.75" hidden="false" customHeight="false" outlineLevel="0" collapsed="false">
      <c r="A125" s="32" t="n">
        <v>37019</v>
      </c>
      <c r="B125" s="27" t="s">
        <v>112</v>
      </c>
      <c r="C125" s="33" t="s">
        <v>57</v>
      </c>
      <c r="D125" s="27" t="s">
        <v>112</v>
      </c>
      <c r="E125" s="34" t="s">
        <v>59</v>
      </c>
      <c r="F125" s="33" t="s">
        <v>60</v>
      </c>
      <c r="G125" s="34" t="s">
        <v>268</v>
      </c>
      <c r="H125" s="34" t="s">
        <v>269</v>
      </c>
      <c r="I125" s="66" t="s">
        <v>64</v>
      </c>
      <c r="J125" s="66" t="s">
        <v>64</v>
      </c>
      <c r="K125" s="66" t="s">
        <v>64</v>
      </c>
      <c r="L125" s="66" t="s">
        <v>65</v>
      </c>
    </row>
    <row r="126" customFormat="false" ht="63.75" hidden="false" customHeight="false" outlineLevel="0" collapsed="false">
      <c r="A126" s="32" t="n">
        <v>37011</v>
      </c>
      <c r="B126" s="27" t="s">
        <v>343</v>
      </c>
      <c r="C126" s="33" t="s">
        <v>218</v>
      </c>
      <c r="D126" s="27" t="s">
        <v>344</v>
      </c>
      <c r="E126" s="34" t="s">
        <v>247</v>
      </c>
      <c r="F126" s="33" t="s">
        <v>74</v>
      </c>
      <c r="G126" s="27" t="s">
        <v>345</v>
      </c>
      <c r="H126" s="27" t="s">
        <v>346</v>
      </c>
      <c r="I126" s="33" t="s">
        <v>63</v>
      </c>
      <c r="J126" s="33" t="s">
        <v>63</v>
      </c>
      <c r="K126" s="33" t="s">
        <v>63</v>
      </c>
      <c r="L126" s="33" t="s">
        <v>65</v>
      </c>
    </row>
    <row r="127" customFormat="false" ht="38.25" hidden="false" customHeight="false" outlineLevel="0" collapsed="false">
      <c r="A127" s="32" t="n">
        <v>37008</v>
      </c>
      <c r="B127" s="27" t="s">
        <v>306</v>
      </c>
      <c r="C127" s="33" t="s">
        <v>190</v>
      </c>
      <c r="D127" s="27" t="s">
        <v>307</v>
      </c>
      <c r="E127" s="27"/>
      <c r="F127" s="33" t="s">
        <v>169</v>
      </c>
      <c r="G127" s="27" t="s">
        <v>308</v>
      </c>
      <c r="H127" s="27" t="s">
        <v>309</v>
      </c>
      <c r="I127" s="33" t="s">
        <v>64</v>
      </c>
      <c r="J127" s="33" t="s">
        <v>64</v>
      </c>
      <c r="K127" s="33" t="s">
        <v>64</v>
      </c>
      <c r="L127" s="68" t="s">
        <v>65</v>
      </c>
    </row>
    <row r="128" customFormat="false" ht="38.25" hidden="false" customHeight="false" outlineLevel="0" collapsed="false">
      <c r="A128" s="32" t="n">
        <v>37008</v>
      </c>
      <c r="B128" s="27" t="s">
        <v>347</v>
      </c>
      <c r="C128" s="33" t="s">
        <v>218</v>
      </c>
      <c r="D128" s="27" t="s">
        <v>344</v>
      </c>
      <c r="E128" s="34" t="s">
        <v>247</v>
      </c>
      <c r="F128" s="33" t="s">
        <v>74</v>
      </c>
      <c r="G128" s="27" t="s">
        <v>290</v>
      </c>
      <c r="H128" s="27" t="s">
        <v>348</v>
      </c>
      <c r="I128" s="33"/>
      <c r="J128" s="33"/>
      <c r="K128" s="33"/>
      <c r="L128" s="33" t="s">
        <v>65</v>
      </c>
    </row>
    <row r="129" customFormat="false" ht="12.75" hidden="false" customHeight="false" outlineLevel="0" collapsed="false">
      <c r="A129" s="32"/>
      <c r="B129" s="27"/>
      <c r="C129" s="33"/>
      <c r="D129" s="27"/>
      <c r="E129" s="27"/>
      <c r="F129" s="33"/>
      <c r="G129" s="27"/>
      <c r="H129" s="27"/>
      <c r="I129" s="33"/>
      <c r="J129" s="33"/>
      <c r="K129" s="33"/>
      <c r="L129" s="68"/>
    </row>
    <row r="130" customFormat="false" ht="12.75" hidden="false" customHeight="false" outlineLevel="0" collapsed="false">
      <c r="A130" s="32"/>
      <c r="B130" s="27"/>
      <c r="C130" s="33"/>
      <c r="D130" s="27"/>
      <c r="E130" s="27"/>
      <c r="F130" s="33"/>
      <c r="G130" s="27"/>
      <c r="H130" s="27"/>
      <c r="I130" s="33"/>
      <c r="J130" s="33"/>
      <c r="K130" s="33"/>
      <c r="L130" s="68"/>
    </row>
    <row r="131" customFormat="false" ht="12.75" hidden="false" customHeight="false" outlineLevel="0" collapsed="false">
      <c r="A131" s="32"/>
      <c r="B131" s="27"/>
      <c r="C131" s="33"/>
      <c r="D131" s="27"/>
      <c r="E131" s="27"/>
      <c r="F131" s="33"/>
      <c r="G131" s="27"/>
      <c r="H131" s="27"/>
      <c r="I131" s="33"/>
      <c r="J131" s="33"/>
      <c r="K131" s="33"/>
      <c r="L131" s="68"/>
    </row>
    <row r="132" customFormat="false" ht="12.75" hidden="false" customHeight="false" outlineLevel="0" collapsed="false">
      <c r="A132" s="32"/>
      <c r="B132" s="27"/>
      <c r="C132" s="33"/>
      <c r="D132" s="27"/>
      <c r="E132" s="27"/>
      <c r="F132" s="33"/>
      <c r="G132" s="27"/>
      <c r="H132" s="27"/>
      <c r="I132" s="33"/>
      <c r="J132" s="33"/>
      <c r="K132" s="33"/>
      <c r="L132" s="68"/>
    </row>
    <row r="133" customFormat="false" ht="12.75" hidden="false" customHeight="false" outlineLevel="0" collapsed="false">
      <c r="A133" s="32"/>
      <c r="B133" s="27"/>
      <c r="C133" s="33"/>
      <c r="D133" s="27"/>
      <c r="E133" s="27"/>
      <c r="F133" s="33"/>
      <c r="G133" s="27"/>
      <c r="H133" s="27"/>
      <c r="I133" s="33"/>
      <c r="J133" s="33"/>
      <c r="K133" s="33"/>
      <c r="L133" s="68"/>
    </row>
    <row r="134" customFormat="false" ht="12.75" hidden="false" customHeight="false" outlineLevel="0" collapsed="false">
      <c r="A134" s="32"/>
      <c r="B134" s="27"/>
      <c r="C134" s="33"/>
      <c r="D134" s="27"/>
      <c r="E134" s="27"/>
      <c r="F134" s="33"/>
      <c r="G134" s="27"/>
      <c r="H134" s="27"/>
      <c r="I134" s="33"/>
      <c r="J134" s="33"/>
      <c r="K134" s="33"/>
      <c r="L134" s="68"/>
    </row>
    <row r="135" customFormat="false" ht="12.75" hidden="false" customHeight="false" outlineLevel="0" collapsed="false">
      <c r="A135" s="32"/>
      <c r="B135" s="27"/>
      <c r="C135" s="33"/>
      <c r="D135" s="27"/>
      <c r="E135" s="27"/>
      <c r="F135" s="33"/>
      <c r="G135" s="27"/>
      <c r="H135" s="27"/>
      <c r="I135" s="33"/>
      <c r="J135" s="33"/>
      <c r="K135" s="33"/>
      <c r="L135" s="68"/>
    </row>
    <row r="136" customFormat="false" ht="12.75" hidden="false" customHeight="false" outlineLevel="0" collapsed="false">
      <c r="A136" s="32"/>
      <c r="B136" s="27"/>
      <c r="C136" s="33"/>
      <c r="D136" s="27"/>
      <c r="E136" s="34"/>
      <c r="F136" s="33"/>
      <c r="G136" s="27"/>
      <c r="H136" s="27"/>
      <c r="I136" s="33"/>
      <c r="J136" s="33"/>
      <c r="K136" s="33"/>
      <c r="L136" s="33"/>
    </row>
    <row r="137" customFormat="false" ht="12.75" hidden="false" customHeight="false" outlineLevel="0" collapsed="false">
      <c r="A137" s="31"/>
      <c r="B137" s="25"/>
      <c r="C137" s="29"/>
      <c r="D137" s="25"/>
      <c r="E137" s="30"/>
      <c r="F137" s="29"/>
      <c r="G137" s="25"/>
      <c r="H137" s="25"/>
      <c r="I137" s="29"/>
      <c r="J137" s="29"/>
      <c r="K137" s="29"/>
      <c r="L137" s="29"/>
    </row>
    <row r="138" customFormat="false" ht="12.75" hidden="false" customHeight="false" outlineLevel="0" collapsed="false">
      <c r="A138" s="31"/>
      <c r="B138" s="25"/>
      <c r="C138" s="29"/>
      <c r="D138" s="25"/>
      <c r="E138" s="30"/>
      <c r="F138" s="29"/>
      <c r="G138" s="25"/>
      <c r="H138" s="25"/>
      <c r="I138" s="29"/>
      <c r="J138" s="29"/>
      <c r="K138" s="29"/>
      <c r="L138" s="29"/>
    </row>
    <row r="140" customFormat="false" ht="12.75" hidden="false" customHeight="false" outlineLevel="0" collapsed="false">
      <c r="A140" s="1" t="s">
        <v>212</v>
      </c>
      <c r="B140" s="1" t="s">
        <v>213</v>
      </c>
      <c r="C140" s="0" t="s">
        <v>214</v>
      </c>
      <c r="D140" s="61" t="s">
        <v>314</v>
      </c>
      <c r="E140" s="61"/>
    </row>
    <row r="141" customFormat="false" ht="12.75" hidden="false" customHeight="false" outlineLevel="0" collapsed="false">
      <c r="A141" s="36" t="s">
        <v>217</v>
      </c>
      <c r="B141" s="37" t="n">
        <f aca="false">C141/$C$150</f>
        <v>0</v>
      </c>
      <c r="C141" s="4" t="n">
        <f aca="false">'summary 0604'!I24</f>
        <v>0</v>
      </c>
      <c r="D141" s="0" t="n">
        <f aca="false">33+1+1+1+1</f>
        <v>37</v>
      </c>
      <c r="E141" s="62"/>
    </row>
    <row r="142" customFormat="false" ht="12.75" hidden="false" customHeight="false" outlineLevel="0" collapsed="false">
      <c r="A142" s="36" t="s">
        <v>67</v>
      </c>
      <c r="B142" s="37" t="n">
        <f aca="false">C142/$C$150</f>
        <v>0.1875</v>
      </c>
      <c r="C142" s="4" t="n">
        <f aca="false">'summary 0604'!I25</f>
        <v>3</v>
      </c>
      <c r="D142" s="0" t="n">
        <f aca="false">540+17</f>
        <v>557</v>
      </c>
      <c r="E142" s="62"/>
    </row>
    <row r="143" customFormat="false" ht="12.75" hidden="false" customHeight="false" outlineLevel="0" collapsed="false">
      <c r="A143" s="36" t="s">
        <v>57</v>
      </c>
      <c r="B143" s="37" t="n">
        <f aca="false">C143/$C$150</f>
        <v>0.625</v>
      </c>
      <c r="C143" s="4" t="n">
        <f aca="false">'summary 0604'!I26</f>
        <v>10</v>
      </c>
      <c r="D143" s="0" t="n">
        <f aca="false">13+1</f>
        <v>14</v>
      </c>
      <c r="E143" s="62"/>
    </row>
    <row r="144" customFormat="false" ht="12.75" hidden="false" customHeight="false" outlineLevel="0" collapsed="false">
      <c r="A144" s="36" t="s">
        <v>218</v>
      </c>
      <c r="B144" s="37" t="n">
        <f aca="false">C144/$C$150</f>
        <v>0</v>
      </c>
      <c r="C144" s="4" t="n">
        <f aca="false">'summary 0604'!I27</f>
        <v>0</v>
      </c>
      <c r="D144" s="0" t="n">
        <v>36</v>
      </c>
      <c r="E144" s="62"/>
    </row>
    <row r="145" customFormat="false" ht="12.75" hidden="false" customHeight="false" outlineLevel="0" collapsed="false">
      <c r="A145" s="36" t="s">
        <v>219</v>
      </c>
      <c r="B145" s="37" t="n">
        <f aca="false">C145/$C$150</f>
        <v>0.0625</v>
      </c>
      <c r="C145" s="4" t="n">
        <f aca="false">'summary 0604'!I28</f>
        <v>1</v>
      </c>
      <c r="D145" s="0" t="n">
        <f aca="false">288+2</f>
        <v>290</v>
      </c>
      <c r="E145" s="62"/>
    </row>
    <row r="146" customFormat="false" ht="12.75" hidden="false" customHeight="false" outlineLevel="0" collapsed="false">
      <c r="A146" s="36" t="s">
        <v>220</v>
      </c>
      <c r="B146" s="37" t="n">
        <f aca="false">C146/$C$150</f>
        <v>0.0625</v>
      </c>
      <c r="C146" s="4" t="n">
        <f aca="false">'summary 0604'!I29</f>
        <v>1</v>
      </c>
      <c r="D146" s="0" t="n">
        <f aca="false">132+2</f>
        <v>134</v>
      </c>
      <c r="E146" s="62"/>
    </row>
    <row r="147" customFormat="false" ht="12.75" hidden="false" customHeight="false" outlineLevel="0" collapsed="false">
      <c r="A147" s="36" t="s">
        <v>108</v>
      </c>
      <c r="B147" s="37" t="n">
        <f aca="false">C147/$C$150</f>
        <v>0</v>
      </c>
      <c r="C147" s="4" t="n">
        <f aca="false">'summary 0604'!I30</f>
        <v>0</v>
      </c>
      <c r="D147" s="0" t="n">
        <v>9</v>
      </c>
      <c r="E147" s="62"/>
    </row>
    <row r="148" customFormat="false" ht="12.75" hidden="false" customHeight="false" outlineLevel="0" collapsed="false">
      <c r="A148" s="36" t="s">
        <v>190</v>
      </c>
      <c r="B148" s="37" t="n">
        <f aca="false">C148/$C$150</f>
        <v>0</v>
      </c>
      <c r="C148" s="4" t="n">
        <f aca="false">'summary 0604'!I31</f>
        <v>0</v>
      </c>
      <c r="D148" s="0" t="n">
        <v>10</v>
      </c>
      <c r="E148" s="62"/>
    </row>
    <row r="149" customFormat="false" ht="12.75" hidden="false" customHeight="false" outlineLevel="0" collapsed="false">
      <c r="A149" s="39" t="s">
        <v>221</v>
      </c>
      <c r="B149" s="37" t="n">
        <f aca="false">C149/$C$150</f>
        <v>0.0625</v>
      </c>
      <c r="C149" s="4" t="n">
        <f aca="false">'summary 0604'!I32</f>
        <v>1</v>
      </c>
    </row>
    <row r="150" customFormat="false" ht="12.75" hidden="false" customHeight="false" outlineLevel="0" collapsed="false">
      <c r="A150" s="39" t="s">
        <v>222</v>
      </c>
      <c r="B150" s="40" t="n">
        <f aca="false">SUM(B141:B149)</f>
        <v>1</v>
      </c>
      <c r="C150" s="0" t="n">
        <f aca="false">SUM(C141:C149)</f>
        <v>16</v>
      </c>
      <c r="D150" s="0" t="n">
        <f aca="false">SUM(D141:D149)</f>
        <v>1087</v>
      </c>
    </row>
  </sheetData>
  <printOptions headings="false" gridLines="false" gridLinesSet="true" horizontalCentered="true" verticalCentered="false"/>
  <pageMargins left="0.25" right="0.25" top="1.25" bottom="0.5" header="0.5" footer="0.25"/>
  <pageSetup paperSize="5" scale="100" fitToWidth="1" fitToHeight="1"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June 04</oddHeader>
    <oddFooter>&amp;L&amp;"Arial,Bold"Questions Call Nancy ext 54751</oddFooter>
  </headerFooter>
  <rowBreaks count="1" manualBreakCount="1">
    <brk id="87" man="true" max="16383" min="0"/>
  </rowBreak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I27" activeCellId="0" sqref="I27"/>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223</v>
      </c>
      <c r="B1" s="41"/>
      <c r="C1" s="41"/>
      <c r="D1" s="41"/>
      <c r="E1" s="41"/>
      <c r="F1" s="41"/>
      <c r="G1" s="41"/>
      <c r="H1" s="41"/>
      <c r="I1" s="41"/>
      <c r="J1" s="41"/>
      <c r="K1" s="41"/>
    </row>
    <row r="3" customFormat="false" ht="15" hidden="false" customHeight="false" outlineLevel="0" collapsed="false">
      <c r="K3" s="42"/>
    </row>
    <row r="4" customFormat="false" ht="13.5" hidden="false" customHeight="false" outlineLevel="0" collapsed="false">
      <c r="I4" s="43"/>
      <c r="J4" s="43"/>
      <c r="K4" s="43"/>
    </row>
    <row r="5" customFormat="false" ht="13.5" hidden="false" customHeight="false" outlineLevel="0" collapsed="false">
      <c r="A5" s="44" t="s">
        <v>224</v>
      </c>
      <c r="B5" s="45"/>
      <c r="C5" s="45"/>
      <c r="D5" s="45"/>
      <c r="E5" s="45"/>
      <c r="F5" s="45"/>
      <c r="G5" s="45"/>
      <c r="H5" s="45"/>
      <c r="I5" s="45"/>
      <c r="J5" s="45"/>
      <c r="K5" s="46" t="n">
        <f aca="false">SUM(K10:K18)</f>
        <v>24</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2"/>
    </row>
    <row r="11" customFormat="false" ht="12.75" hidden="false" customHeight="false" outlineLevel="0" collapsed="false">
      <c r="A11" s="5" t="s">
        <v>228</v>
      </c>
      <c r="B11" s="6"/>
      <c r="C11" s="6" t="s">
        <v>20</v>
      </c>
      <c r="D11" s="6"/>
      <c r="E11" s="6"/>
      <c r="F11" s="6"/>
      <c r="G11" s="6"/>
      <c r="H11" s="6"/>
      <c r="I11" s="6"/>
      <c r="J11" s="6"/>
      <c r="K11" s="6"/>
    </row>
    <row r="12" customFormat="false" ht="12.75" hidden="false" customHeight="false" outlineLevel="0" collapsed="false">
      <c r="A12" s="5" t="s">
        <v>74</v>
      </c>
      <c r="B12" s="6"/>
      <c r="C12" s="6" t="s">
        <v>21</v>
      </c>
      <c r="D12" s="6"/>
      <c r="E12" s="6"/>
      <c r="F12" s="6"/>
      <c r="G12" s="6"/>
      <c r="H12" s="6"/>
      <c r="I12" s="6"/>
      <c r="J12" s="6"/>
      <c r="K12" s="6" t="n">
        <f aca="false">1+1+1+1+1+1+1+1+1+1+1+1</f>
        <v>12</v>
      </c>
    </row>
    <row r="13" customFormat="false" ht="12.75" hidden="false" customHeight="false" outlineLevel="0" collapsed="false">
      <c r="A13" s="5" t="s">
        <v>60</v>
      </c>
      <c r="B13" s="6"/>
      <c r="C13" s="6" t="s">
        <v>229</v>
      </c>
      <c r="D13" s="6"/>
      <c r="E13" s="6"/>
      <c r="F13" s="6"/>
      <c r="G13" s="6"/>
      <c r="H13" s="6"/>
      <c r="I13" s="6"/>
      <c r="J13" s="6"/>
      <c r="K13" s="6" t="n">
        <f aca="false">1+1+1+1+1</f>
        <v>5</v>
      </c>
    </row>
    <row r="14" customFormat="false" ht="12.75" hidden="false" customHeight="false" outlineLevel="0" collapsed="false">
      <c r="A14" s="5" t="s">
        <v>169</v>
      </c>
      <c r="B14" s="6"/>
      <c r="C14" s="6" t="s">
        <v>23</v>
      </c>
      <c r="D14" s="6"/>
      <c r="E14" s="6"/>
      <c r="F14" s="6"/>
      <c r="G14" s="6"/>
      <c r="H14" s="6"/>
      <c r="I14" s="6"/>
      <c r="J14" s="6"/>
      <c r="K14" s="6" t="n">
        <f aca="false">1</f>
        <v>1</v>
      </c>
    </row>
    <row r="15" customFormat="false" ht="12.75" hidden="false" customHeight="false" outlineLevel="0" collapsed="false">
      <c r="A15" s="5" t="s">
        <v>89</v>
      </c>
      <c r="B15" s="6"/>
      <c r="C15" s="6" t="s">
        <v>24</v>
      </c>
      <c r="D15" s="6"/>
      <c r="E15" s="6"/>
      <c r="F15" s="6"/>
      <c r="G15" s="6"/>
      <c r="H15" s="6"/>
      <c r="I15" s="6"/>
      <c r="J15" s="6"/>
      <c r="K15" s="6" t="n">
        <f aca="false">1</f>
        <v>1</v>
      </c>
    </row>
    <row r="16" customFormat="false" ht="12.75" hidden="false" customHeight="false" outlineLevel="0" collapsed="false">
      <c r="A16" s="5" t="s">
        <v>230</v>
      </c>
      <c r="B16" s="6"/>
      <c r="C16" s="6" t="s">
        <v>25</v>
      </c>
      <c r="D16" s="6"/>
      <c r="E16" s="6"/>
      <c r="F16" s="6"/>
      <c r="G16" s="6"/>
      <c r="H16" s="6"/>
      <c r="I16" s="6"/>
      <c r="J16" s="6"/>
      <c r="K16" s="6" t="n">
        <f aca="false">1</f>
        <v>1</v>
      </c>
    </row>
    <row r="17" customFormat="false" ht="12.75" hidden="false" customHeight="false" outlineLevel="0" collapsed="false">
      <c r="A17" s="5" t="s">
        <v>69</v>
      </c>
      <c r="B17" s="6"/>
      <c r="C17" s="6" t="s">
        <v>26</v>
      </c>
      <c r="D17" s="6"/>
      <c r="E17" s="6"/>
      <c r="F17" s="6"/>
      <c r="G17" s="6"/>
      <c r="H17" s="6"/>
      <c r="I17" s="6"/>
      <c r="J17" s="6"/>
      <c r="K17" s="6" t="n">
        <f aca="false">1+1+1</f>
        <v>3</v>
      </c>
    </row>
    <row r="18" customFormat="false" ht="12.75" hidden="false" customHeight="false" outlineLevel="0" collapsed="false">
      <c r="A18" s="5" t="s">
        <v>77</v>
      </c>
      <c r="B18" s="6"/>
      <c r="C18" s="6" t="s">
        <v>27</v>
      </c>
      <c r="D18" s="6"/>
      <c r="E18" s="6"/>
      <c r="F18" s="6"/>
      <c r="G18" s="6"/>
      <c r="H18" s="6"/>
      <c r="I18" s="6"/>
      <c r="J18" s="6"/>
      <c r="K18" s="50" t="n">
        <f aca="false">1</f>
        <v>1</v>
      </c>
    </row>
    <row r="22" customFormat="false" ht="13.5" hidden="false" customHeight="false" outlineLevel="0" collapsed="false">
      <c r="A22" s="47" t="s">
        <v>231</v>
      </c>
      <c r="B22" s="48"/>
      <c r="C22" s="48"/>
      <c r="D22" s="48"/>
      <c r="E22" s="48"/>
      <c r="F22" s="48"/>
      <c r="G22" s="47"/>
      <c r="H22" s="48"/>
      <c r="I22" s="47" t="s">
        <v>232</v>
      </c>
      <c r="J22" s="48"/>
      <c r="K22" s="47" t="s">
        <v>233</v>
      </c>
    </row>
    <row r="23" customFormat="false" ht="12.75" hidden="false" customHeight="false" outlineLevel="0" collapsed="false">
      <c r="G23" s="1"/>
      <c r="I23" s="51"/>
      <c r="J23" s="2"/>
      <c r="K23" s="51"/>
    </row>
    <row r="24" customFormat="false" ht="12.75" hidden="false" customHeight="false" outlineLevel="0" collapsed="false">
      <c r="A24" s="31" t="s">
        <v>217</v>
      </c>
      <c r="B24" s="25"/>
      <c r="C24" s="25"/>
      <c r="D24" s="30"/>
      <c r="E24" s="29"/>
      <c r="F24" s="30"/>
      <c r="G24" s="30"/>
      <c r="H24" s="29"/>
      <c r="I24" s="4"/>
      <c r="J24" s="29"/>
      <c r="K24" s="29"/>
    </row>
    <row r="25" customFormat="false" ht="25.5" hidden="false" customHeight="false" outlineLevel="0" collapsed="false">
      <c r="A25" s="31" t="s">
        <v>67</v>
      </c>
      <c r="B25" s="25"/>
      <c r="C25" s="25"/>
      <c r="D25" s="30"/>
      <c r="E25" s="29"/>
      <c r="F25" s="30"/>
      <c r="G25" s="30"/>
      <c r="H25" s="29"/>
      <c r="I25" s="4" t="n">
        <f aca="false">1+1+1+1+1+1+1+1+1</f>
        <v>9</v>
      </c>
      <c r="J25" s="29"/>
      <c r="K25" s="52" t="s">
        <v>234</v>
      </c>
    </row>
    <row r="26" customFormat="false" ht="38.25" hidden="false" customHeight="false" outlineLevel="0" collapsed="false">
      <c r="A26" s="31" t="s">
        <v>57</v>
      </c>
      <c r="B26" s="25"/>
      <c r="C26" s="25"/>
      <c r="D26" s="30"/>
      <c r="E26" s="29"/>
      <c r="F26" s="30"/>
      <c r="G26" s="30"/>
      <c r="H26" s="29"/>
      <c r="I26" s="4" t="n">
        <f aca="false">1+1+1+1+1+1+1+1+1+1</f>
        <v>10</v>
      </c>
      <c r="J26" s="29"/>
      <c r="K26" s="30" t="s">
        <v>235</v>
      </c>
    </row>
    <row r="27" customFormat="false" ht="12.75" hidden="false" customHeight="false" outlineLevel="0" collapsed="false">
      <c r="A27" s="31" t="s">
        <v>218</v>
      </c>
      <c r="B27" s="25"/>
      <c r="C27" s="25"/>
      <c r="D27" s="30"/>
      <c r="E27" s="29"/>
      <c r="F27" s="30"/>
      <c r="G27" s="30"/>
      <c r="H27" s="29"/>
      <c r="I27" s="4"/>
      <c r="J27" s="29"/>
      <c r="K27" s="29"/>
    </row>
    <row r="28" customFormat="false" ht="12.75" hidden="false" customHeight="false" outlineLevel="0" collapsed="false">
      <c r="A28" s="31" t="s">
        <v>219</v>
      </c>
      <c r="B28" s="25"/>
      <c r="C28" s="25"/>
      <c r="D28" s="30"/>
      <c r="E28" s="29"/>
      <c r="F28" s="30"/>
      <c r="G28" s="30"/>
      <c r="H28" s="29"/>
      <c r="I28" s="4" t="n">
        <f aca="false">1+1+1</f>
        <v>3</v>
      </c>
      <c r="J28" s="29"/>
      <c r="K28" s="29" t="s">
        <v>236</v>
      </c>
    </row>
    <row r="29" customFormat="false" ht="12.75" hidden="false" customHeight="false" outlineLevel="0" collapsed="false">
      <c r="A29" s="31" t="s">
        <v>220</v>
      </c>
      <c r="B29" s="25"/>
      <c r="C29" s="25"/>
      <c r="D29" s="30"/>
      <c r="E29" s="29"/>
      <c r="F29" s="30"/>
      <c r="G29" s="30"/>
      <c r="H29" s="29"/>
      <c r="I29" s="4" t="n">
        <f aca="false">1</f>
        <v>1</v>
      </c>
      <c r="J29" s="29"/>
      <c r="K29" s="30" t="s">
        <v>237</v>
      </c>
    </row>
    <row r="30" customFormat="false" ht="12.75" hidden="false" customHeight="false" outlineLevel="0" collapsed="false">
      <c r="A30" s="31" t="s">
        <v>108</v>
      </c>
      <c r="B30" s="25"/>
      <c r="C30" s="25"/>
      <c r="D30" s="30"/>
      <c r="E30" s="29"/>
      <c r="F30" s="30"/>
      <c r="G30" s="30"/>
      <c r="H30" s="29"/>
      <c r="I30" s="4"/>
      <c r="J30" s="29"/>
      <c r="K30" s="29"/>
    </row>
    <row r="31" customFormat="false" ht="12.75" hidden="false" customHeight="false" outlineLevel="0" collapsed="false">
      <c r="A31" s="31" t="s">
        <v>190</v>
      </c>
      <c r="B31" s="25"/>
      <c r="C31" s="25"/>
      <c r="D31" s="30"/>
      <c r="E31" s="29"/>
      <c r="F31" s="30"/>
      <c r="G31" s="30"/>
      <c r="H31" s="29"/>
      <c r="I31" s="4"/>
      <c r="J31" s="29"/>
      <c r="K31" s="29"/>
    </row>
    <row r="32" customFormat="false" ht="13.5" hidden="false" customHeight="false" outlineLevel="0" collapsed="false">
      <c r="A32" s="53" t="s">
        <v>238</v>
      </c>
      <c r="I32" s="4" t="n">
        <f aca="false">1</f>
        <v>1</v>
      </c>
      <c r="K32" s="54" t="s">
        <v>239</v>
      </c>
    </row>
    <row r="33" customFormat="false" ht="13.5" hidden="false" customHeight="false" outlineLevel="0" collapsed="false">
      <c r="A33" s="55" t="s">
        <v>224</v>
      </c>
      <c r="B33" s="56"/>
      <c r="C33" s="56"/>
      <c r="D33" s="56"/>
      <c r="E33" s="56"/>
      <c r="F33" s="56"/>
      <c r="G33" s="56"/>
      <c r="H33" s="56"/>
      <c r="I33" s="57" t="n">
        <f aca="false">SUM(I24:I32)</f>
        <v>24</v>
      </c>
      <c r="J33" s="56"/>
      <c r="K33" s="56"/>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7" colorId="64" zoomScale="100" zoomScaleNormal="100" zoomScalePageLayoutView="100" workbookViewId="0">
      <selection pane="topLeft" activeCell="I24" activeCellId="0" sqref="I24:I32"/>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349</v>
      </c>
      <c r="B1" s="41"/>
      <c r="C1" s="41"/>
      <c r="D1" s="41"/>
      <c r="E1" s="41"/>
      <c r="F1" s="41"/>
      <c r="G1" s="41"/>
      <c r="H1" s="41"/>
      <c r="I1" s="41"/>
      <c r="J1" s="41"/>
      <c r="K1" s="41"/>
    </row>
    <row r="3" customFormat="false" ht="15" hidden="false" customHeight="false" outlineLevel="0" collapsed="false">
      <c r="K3" s="42"/>
    </row>
    <row r="4" customFormat="false" ht="13.5" hidden="false" customHeight="false" outlineLevel="0" collapsed="false">
      <c r="I4" s="43"/>
      <c r="J4" s="43"/>
      <c r="K4" s="43"/>
    </row>
    <row r="5" customFormat="false" ht="13.5" hidden="false" customHeight="false" outlineLevel="0" collapsed="false">
      <c r="A5" s="44" t="s">
        <v>224</v>
      </c>
      <c r="B5" s="45"/>
      <c r="C5" s="45"/>
      <c r="D5" s="45"/>
      <c r="E5" s="45"/>
      <c r="F5" s="45"/>
      <c r="G5" s="45"/>
      <c r="H5" s="45"/>
      <c r="I5" s="45"/>
      <c r="J5" s="45"/>
      <c r="K5" s="46" t="n">
        <f aca="false">SUM(K10:K17)</f>
        <v>16</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3"/>
    </row>
    <row r="11" customFormat="false" ht="12.75" hidden="false" customHeight="false" outlineLevel="0" collapsed="false">
      <c r="A11" s="5" t="s">
        <v>228</v>
      </c>
      <c r="B11" s="6"/>
      <c r="C11" s="6" t="s">
        <v>20</v>
      </c>
      <c r="D11" s="6"/>
      <c r="E11" s="6"/>
      <c r="F11" s="6"/>
      <c r="G11" s="6"/>
      <c r="H11" s="6"/>
      <c r="I11" s="6"/>
      <c r="J11" s="6"/>
      <c r="K11" s="5"/>
    </row>
    <row r="12" customFormat="false" ht="12.75" hidden="false" customHeight="false" outlineLevel="0" collapsed="false">
      <c r="A12" s="5" t="s">
        <v>74</v>
      </c>
      <c r="B12" s="6"/>
      <c r="C12" s="6" t="s">
        <v>21</v>
      </c>
      <c r="D12" s="6"/>
      <c r="E12" s="6"/>
      <c r="F12" s="6"/>
      <c r="G12" s="6"/>
      <c r="H12" s="6"/>
      <c r="I12" s="6"/>
      <c r="J12" s="6"/>
      <c r="K12" s="0" t="n">
        <f aca="false">2+3</f>
        <v>5</v>
      </c>
    </row>
    <row r="13" customFormat="false" ht="12.75" hidden="false" customHeight="false" outlineLevel="0" collapsed="false">
      <c r="A13" s="5" t="s">
        <v>60</v>
      </c>
      <c r="B13" s="6"/>
      <c r="C13" s="6" t="s">
        <v>229</v>
      </c>
      <c r="D13" s="6"/>
      <c r="E13" s="6"/>
      <c r="F13" s="6"/>
      <c r="G13" s="6"/>
      <c r="H13" s="6"/>
      <c r="I13" s="6"/>
      <c r="J13" s="6"/>
      <c r="K13" s="0" t="n">
        <f aca="false">1+1+1+1+1</f>
        <v>5</v>
      </c>
    </row>
    <row r="14" customFormat="false" ht="12.75" hidden="false" customHeight="false" outlineLevel="0" collapsed="false">
      <c r="A14" s="5" t="s">
        <v>169</v>
      </c>
      <c r="B14" s="6"/>
      <c r="C14" s="6" t="s">
        <v>23</v>
      </c>
      <c r="D14" s="6"/>
      <c r="E14" s="6"/>
      <c r="F14" s="6"/>
      <c r="G14" s="6"/>
      <c r="H14" s="6"/>
      <c r="I14" s="6"/>
      <c r="J14" s="6"/>
      <c r="K14" s="0" t="n">
        <f aca="false">1</f>
        <v>1</v>
      </c>
    </row>
    <row r="15" customFormat="false" ht="12.75" hidden="false" customHeight="false" outlineLevel="0" collapsed="false">
      <c r="A15" s="5" t="s">
        <v>89</v>
      </c>
      <c r="B15" s="6"/>
      <c r="C15" s="6" t="s">
        <v>24</v>
      </c>
      <c r="D15" s="6"/>
      <c r="E15" s="6"/>
      <c r="F15" s="6"/>
      <c r="G15" s="6"/>
      <c r="H15" s="6"/>
      <c r="I15" s="6"/>
      <c r="J15" s="6"/>
      <c r="K15" s="0" t="n">
        <f aca="false">1+1+1</f>
        <v>3</v>
      </c>
    </row>
    <row r="16" customFormat="false" ht="12.75" hidden="false" customHeight="false" outlineLevel="0" collapsed="false">
      <c r="A16" s="5" t="s">
        <v>230</v>
      </c>
      <c r="B16" s="6"/>
      <c r="C16" s="6" t="s">
        <v>25</v>
      </c>
      <c r="D16" s="6"/>
      <c r="E16" s="6"/>
      <c r="F16" s="6"/>
      <c r="G16" s="6"/>
      <c r="H16" s="6"/>
      <c r="I16" s="6"/>
      <c r="J16" s="6"/>
    </row>
    <row r="17" customFormat="false" ht="12.75" hidden="false" customHeight="false" outlineLevel="0" collapsed="false">
      <c r="A17" s="5" t="s">
        <v>69</v>
      </c>
      <c r="B17" s="6"/>
      <c r="C17" s="6" t="s">
        <v>26</v>
      </c>
      <c r="D17" s="6"/>
      <c r="E17" s="6"/>
      <c r="F17" s="6"/>
      <c r="G17" s="6"/>
      <c r="H17" s="6"/>
      <c r="I17" s="6"/>
      <c r="J17" s="6"/>
      <c r="K17" s="0" t="n">
        <f aca="false">1+1</f>
        <v>2</v>
      </c>
    </row>
    <row r="18" customFormat="false" ht="12.75" hidden="false" customHeight="false" outlineLevel="0" collapsed="false">
      <c r="A18" s="5" t="s">
        <v>77</v>
      </c>
      <c r="B18" s="6"/>
      <c r="C18" s="6" t="s">
        <v>27</v>
      </c>
      <c r="D18" s="6"/>
      <c r="E18" s="6"/>
      <c r="F18" s="6"/>
      <c r="G18" s="6"/>
      <c r="H18" s="6"/>
      <c r="I18" s="6"/>
      <c r="J18" s="6"/>
      <c r="K18" s="5"/>
    </row>
    <row r="22" customFormat="false" ht="13.5" hidden="false" customHeight="false" outlineLevel="0" collapsed="false">
      <c r="A22" s="47" t="s">
        <v>231</v>
      </c>
      <c r="B22" s="48"/>
      <c r="C22" s="48"/>
      <c r="D22" s="48"/>
      <c r="E22" s="48"/>
      <c r="F22" s="48"/>
      <c r="G22" s="47"/>
      <c r="H22" s="48"/>
      <c r="I22" s="47" t="s">
        <v>232</v>
      </c>
      <c r="J22" s="48"/>
      <c r="K22" s="47" t="s">
        <v>233</v>
      </c>
    </row>
    <row r="23" customFormat="false" ht="12.75" hidden="false" customHeight="false" outlineLevel="0" collapsed="false">
      <c r="G23" s="1"/>
      <c r="I23" s="51"/>
      <c r="J23" s="2"/>
      <c r="K23" s="51"/>
    </row>
    <row r="24" customFormat="false" ht="12.75" hidden="false" customHeight="false" outlineLevel="0" collapsed="false">
      <c r="A24" s="31" t="s">
        <v>217</v>
      </c>
      <c r="B24" s="25"/>
      <c r="C24" s="25"/>
      <c r="D24" s="30"/>
      <c r="E24" s="29"/>
      <c r="F24" s="30"/>
      <c r="G24" s="30"/>
      <c r="H24" s="29"/>
      <c r="I24" s="29" t="n">
        <v>0</v>
      </c>
      <c r="J24" s="29"/>
      <c r="K24" s="29" t="s">
        <v>350</v>
      </c>
    </row>
    <row r="25" customFormat="false" ht="12.75" hidden="false" customHeight="false" outlineLevel="0" collapsed="false">
      <c r="A25" s="31" t="s">
        <v>67</v>
      </c>
      <c r="B25" s="25"/>
      <c r="C25" s="25"/>
      <c r="D25" s="30"/>
      <c r="E25" s="29"/>
      <c r="F25" s="30"/>
      <c r="G25" s="30"/>
      <c r="H25" s="29"/>
      <c r="I25" s="29" t="n">
        <f aca="false">2+1</f>
        <v>3</v>
      </c>
      <c r="J25" s="29"/>
      <c r="K25" s="52" t="s">
        <v>351</v>
      </c>
    </row>
    <row r="26" customFormat="false" ht="38.25" hidden="false" customHeight="false" outlineLevel="0" collapsed="false">
      <c r="A26" s="31" t="s">
        <v>57</v>
      </c>
      <c r="B26" s="25"/>
      <c r="C26" s="25"/>
      <c r="D26" s="30"/>
      <c r="E26" s="29"/>
      <c r="F26" s="30"/>
      <c r="G26" s="30"/>
      <c r="H26" s="29"/>
      <c r="I26" s="29" t="n">
        <f aca="false">8+1+1</f>
        <v>10</v>
      </c>
      <c r="J26" s="29"/>
      <c r="K26" s="30" t="s">
        <v>352</v>
      </c>
    </row>
    <row r="27" customFormat="false" ht="12.75" hidden="false" customHeight="false" outlineLevel="0" collapsed="false">
      <c r="A27" s="31" t="s">
        <v>218</v>
      </c>
      <c r="B27" s="25"/>
      <c r="C27" s="25"/>
      <c r="D27" s="30"/>
      <c r="E27" s="29"/>
      <c r="F27" s="30"/>
      <c r="G27" s="30"/>
      <c r="H27" s="29"/>
      <c r="I27" s="29"/>
      <c r="J27" s="29"/>
      <c r="K27" s="29"/>
    </row>
    <row r="28" customFormat="false" ht="12.75" hidden="false" customHeight="false" outlineLevel="0" collapsed="false">
      <c r="A28" s="31" t="s">
        <v>219</v>
      </c>
      <c r="B28" s="25"/>
      <c r="C28" s="25"/>
      <c r="D28" s="30"/>
      <c r="E28" s="29"/>
      <c r="F28" s="30"/>
      <c r="G28" s="30"/>
      <c r="H28" s="29"/>
      <c r="I28" s="29" t="n">
        <f aca="false">1</f>
        <v>1</v>
      </c>
      <c r="J28" s="29"/>
      <c r="K28" s="29"/>
    </row>
    <row r="29" customFormat="false" ht="12.75" hidden="false" customHeight="false" outlineLevel="0" collapsed="false">
      <c r="A29" s="31" t="s">
        <v>220</v>
      </c>
      <c r="B29" s="25"/>
      <c r="C29" s="25"/>
      <c r="D29" s="30"/>
      <c r="E29" s="29"/>
      <c r="F29" s="30"/>
      <c r="G29" s="30"/>
      <c r="H29" s="29"/>
      <c r="I29" s="29" t="n">
        <f aca="false">1</f>
        <v>1</v>
      </c>
      <c r="J29" s="29"/>
      <c r="K29" s="30" t="s">
        <v>236</v>
      </c>
    </row>
    <row r="30" customFormat="false" ht="12.75" hidden="false" customHeight="false" outlineLevel="0" collapsed="false">
      <c r="A30" s="31" t="s">
        <v>108</v>
      </c>
      <c r="B30" s="25"/>
      <c r="C30" s="25"/>
      <c r="D30" s="30"/>
      <c r="E30" s="29"/>
      <c r="F30" s="30"/>
      <c r="G30" s="30"/>
      <c r="H30" s="29"/>
      <c r="I30" s="29"/>
      <c r="J30" s="29"/>
      <c r="K30" s="29"/>
    </row>
    <row r="31" customFormat="false" ht="12.75" hidden="false" customHeight="false" outlineLevel="0" collapsed="false">
      <c r="A31" s="31" t="s">
        <v>190</v>
      </c>
      <c r="B31" s="25"/>
      <c r="C31" s="25"/>
      <c r="D31" s="30"/>
      <c r="E31" s="29"/>
      <c r="F31" s="30"/>
      <c r="G31" s="30"/>
      <c r="H31" s="29"/>
      <c r="I31" s="29"/>
      <c r="J31" s="29"/>
      <c r="K31" s="29"/>
    </row>
    <row r="32" customFormat="false" ht="13.5" hidden="false" customHeight="false" outlineLevel="0" collapsed="false">
      <c r="A32" s="53" t="s">
        <v>238</v>
      </c>
      <c r="I32" s="3" t="n">
        <v>1</v>
      </c>
    </row>
    <row r="33" customFormat="false" ht="13.5" hidden="false" customHeight="false" outlineLevel="0" collapsed="false">
      <c r="A33" s="55" t="s">
        <v>224</v>
      </c>
      <c r="B33" s="56"/>
      <c r="C33" s="56"/>
      <c r="D33" s="56"/>
      <c r="E33" s="56"/>
      <c r="F33" s="56"/>
      <c r="G33" s="56"/>
      <c r="H33" s="56"/>
      <c r="I33" s="57" t="n">
        <f aca="false">SUM(I24:I32)</f>
        <v>16</v>
      </c>
      <c r="J33" s="56"/>
      <c r="K33" s="56"/>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31" activeCellId="0" sqref="C31"/>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353</v>
      </c>
      <c r="B1" s="41"/>
      <c r="C1" s="41"/>
      <c r="D1" s="41"/>
      <c r="E1" s="41"/>
      <c r="F1" s="41"/>
      <c r="G1" s="41"/>
      <c r="H1" s="41"/>
      <c r="I1" s="41"/>
      <c r="J1" s="41"/>
      <c r="K1" s="41"/>
    </row>
    <row r="3" customFormat="false" ht="15" hidden="false" customHeight="false" outlineLevel="0" collapsed="false">
      <c r="K3" s="42"/>
    </row>
    <row r="4" customFormat="false" ht="13.5" hidden="false" customHeight="false" outlineLevel="0" collapsed="false">
      <c r="I4" s="43"/>
      <c r="J4" s="43"/>
      <c r="K4" s="43"/>
    </row>
    <row r="5" customFormat="false" ht="13.5" hidden="false" customHeight="false" outlineLevel="0" collapsed="false">
      <c r="A5" s="44" t="s">
        <v>224</v>
      </c>
      <c r="B5" s="45"/>
      <c r="C5" s="45"/>
      <c r="D5" s="45"/>
      <c r="E5" s="45"/>
      <c r="F5" s="45"/>
      <c r="G5" s="45"/>
      <c r="H5" s="45"/>
      <c r="I5" s="45"/>
      <c r="J5" s="45"/>
      <c r="K5" s="46" t="n">
        <f aca="false">SUM(K10:K17)</f>
        <v>17</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3"/>
    </row>
    <row r="11" customFormat="false" ht="12.75" hidden="false" customHeight="false" outlineLevel="0" collapsed="false">
      <c r="A11" s="5" t="s">
        <v>228</v>
      </c>
      <c r="B11" s="6"/>
      <c r="C11" s="6" t="s">
        <v>20</v>
      </c>
      <c r="D11" s="6"/>
      <c r="E11" s="6"/>
      <c r="F11" s="6"/>
      <c r="G11" s="6"/>
      <c r="H11" s="6"/>
      <c r="I11" s="6"/>
      <c r="J11" s="6"/>
      <c r="K11" s="5" t="n">
        <v>1</v>
      </c>
    </row>
    <row r="12" customFormat="false" ht="12.75" hidden="false" customHeight="false" outlineLevel="0" collapsed="false">
      <c r="A12" s="5" t="s">
        <v>74</v>
      </c>
      <c r="B12" s="6"/>
      <c r="C12" s="6" t="s">
        <v>21</v>
      </c>
      <c r="D12" s="6"/>
      <c r="E12" s="6"/>
      <c r="F12" s="6"/>
      <c r="G12" s="6"/>
      <c r="H12" s="6"/>
      <c r="I12" s="6"/>
      <c r="J12" s="6"/>
      <c r="K12" s="5" t="n">
        <f aca="false">8</f>
        <v>8</v>
      </c>
    </row>
    <row r="13" customFormat="false" ht="12.75" hidden="false" customHeight="false" outlineLevel="0" collapsed="false">
      <c r="A13" s="5" t="s">
        <v>60</v>
      </c>
      <c r="B13" s="6"/>
      <c r="C13" s="6" t="s">
        <v>229</v>
      </c>
      <c r="D13" s="6"/>
      <c r="E13" s="6"/>
      <c r="F13" s="6"/>
      <c r="G13" s="6"/>
      <c r="H13" s="6"/>
      <c r="I13" s="6"/>
      <c r="J13" s="6"/>
      <c r="K13" s="5" t="n">
        <f aca="false">4</f>
        <v>4</v>
      </c>
    </row>
    <row r="14" customFormat="false" ht="12.75" hidden="false" customHeight="false" outlineLevel="0" collapsed="false">
      <c r="A14" s="5" t="s">
        <v>169</v>
      </c>
      <c r="B14" s="6"/>
      <c r="C14" s="6" t="s">
        <v>23</v>
      </c>
      <c r="D14" s="6"/>
      <c r="E14" s="6"/>
      <c r="F14" s="6"/>
      <c r="G14" s="6"/>
      <c r="H14" s="6"/>
      <c r="I14" s="6"/>
      <c r="J14" s="6"/>
      <c r="K14" s="5"/>
    </row>
    <row r="15" customFormat="false" ht="12.75" hidden="false" customHeight="false" outlineLevel="0" collapsed="false">
      <c r="A15" s="5" t="s">
        <v>89</v>
      </c>
      <c r="B15" s="6"/>
      <c r="C15" s="6" t="s">
        <v>24</v>
      </c>
      <c r="D15" s="6"/>
      <c r="E15" s="6"/>
      <c r="F15" s="6"/>
      <c r="G15" s="6"/>
      <c r="H15" s="6"/>
      <c r="I15" s="6"/>
      <c r="J15" s="6"/>
      <c r="K15" s="5" t="n">
        <f aca="false">1</f>
        <v>1</v>
      </c>
    </row>
    <row r="16" customFormat="false" ht="12.75" hidden="false" customHeight="false" outlineLevel="0" collapsed="false">
      <c r="A16" s="5" t="s">
        <v>230</v>
      </c>
      <c r="B16" s="6"/>
      <c r="C16" s="6" t="s">
        <v>25</v>
      </c>
      <c r="D16" s="6"/>
      <c r="E16" s="6"/>
      <c r="F16" s="6"/>
      <c r="G16" s="6"/>
      <c r="H16" s="6"/>
      <c r="I16" s="6"/>
      <c r="J16" s="6"/>
      <c r="K16" s="5" t="n">
        <f aca="false">3</f>
        <v>3</v>
      </c>
    </row>
    <row r="17" customFormat="false" ht="12.75" hidden="false" customHeight="false" outlineLevel="0" collapsed="false">
      <c r="A17" s="5" t="s">
        <v>69</v>
      </c>
      <c r="B17" s="6"/>
      <c r="C17" s="6" t="s">
        <v>26</v>
      </c>
      <c r="D17" s="6"/>
      <c r="E17" s="6"/>
      <c r="F17" s="6"/>
      <c r="G17" s="6"/>
      <c r="H17" s="6"/>
      <c r="I17" s="6"/>
      <c r="J17" s="6"/>
      <c r="K17" s="5"/>
    </row>
    <row r="18" customFormat="false" ht="12.75" hidden="false" customHeight="false" outlineLevel="0" collapsed="false">
      <c r="A18" s="5" t="s">
        <v>77</v>
      </c>
      <c r="B18" s="6"/>
      <c r="C18" s="6" t="s">
        <v>27</v>
      </c>
      <c r="D18" s="6"/>
      <c r="E18" s="6"/>
      <c r="F18" s="6"/>
      <c r="G18" s="6"/>
      <c r="H18" s="6"/>
      <c r="I18" s="6"/>
      <c r="J18" s="6"/>
      <c r="K18" s="5"/>
    </row>
    <row r="22" customFormat="false" ht="13.5" hidden="false" customHeight="false" outlineLevel="0" collapsed="false">
      <c r="A22" s="47" t="s">
        <v>231</v>
      </c>
      <c r="B22" s="48"/>
      <c r="C22" s="48"/>
      <c r="D22" s="48"/>
      <c r="E22" s="48"/>
      <c r="F22" s="48"/>
      <c r="G22" s="47"/>
      <c r="H22" s="48"/>
      <c r="I22" s="47" t="s">
        <v>232</v>
      </c>
      <c r="J22" s="48"/>
      <c r="K22" s="47" t="s">
        <v>233</v>
      </c>
    </row>
    <row r="23" customFormat="false" ht="12.75" hidden="false" customHeight="false" outlineLevel="0" collapsed="false">
      <c r="G23" s="1"/>
      <c r="I23" s="51"/>
      <c r="J23" s="2"/>
      <c r="K23" s="51"/>
    </row>
    <row r="24" customFormat="false" ht="12.75" hidden="false" customHeight="false" outlineLevel="0" collapsed="false">
      <c r="A24" s="31" t="s">
        <v>217</v>
      </c>
      <c r="B24" s="25"/>
      <c r="C24" s="25"/>
      <c r="D24" s="30"/>
      <c r="E24" s="29"/>
      <c r="F24" s="30"/>
      <c r="G24" s="30"/>
      <c r="H24" s="29"/>
      <c r="I24" s="29"/>
      <c r="J24" s="29"/>
      <c r="K24" s="29" t="s">
        <v>350</v>
      </c>
    </row>
    <row r="25" customFormat="false" ht="38.25" hidden="false" customHeight="false" outlineLevel="0" collapsed="false">
      <c r="A25" s="31" t="s">
        <v>67</v>
      </c>
      <c r="B25" s="25"/>
      <c r="C25" s="25"/>
      <c r="D25" s="30"/>
      <c r="E25" s="29"/>
      <c r="F25" s="30"/>
      <c r="G25" s="30"/>
      <c r="H25" s="29"/>
      <c r="I25" s="29" t="n">
        <v>1</v>
      </c>
      <c r="J25" s="29"/>
      <c r="K25" s="52" t="s">
        <v>354</v>
      </c>
    </row>
    <row r="26" customFormat="false" ht="38.25" hidden="false" customHeight="false" outlineLevel="0" collapsed="false">
      <c r="A26" s="31" t="s">
        <v>57</v>
      </c>
      <c r="B26" s="25"/>
      <c r="C26" s="25"/>
      <c r="D26" s="30"/>
      <c r="E26" s="29"/>
      <c r="F26" s="30"/>
      <c r="G26" s="30"/>
      <c r="H26" s="29"/>
      <c r="I26" s="29" t="n">
        <v>8</v>
      </c>
      <c r="J26" s="29"/>
      <c r="K26" s="30" t="s">
        <v>355</v>
      </c>
    </row>
    <row r="27" customFormat="false" ht="12.75" hidden="false" customHeight="false" outlineLevel="0" collapsed="false">
      <c r="A27" s="31" t="s">
        <v>218</v>
      </c>
      <c r="B27" s="25"/>
      <c r="C27" s="25"/>
      <c r="D27" s="30"/>
      <c r="E27" s="29"/>
      <c r="F27" s="30"/>
      <c r="G27" s="30"/>
      <c r="H27" s="29"/>
      <c r="I27" s="29"/>
      <c r="J27" s="29"/>
      <c r="K27" s="29" t="s">
        <v>350</v>
      </c>
    </row>
    <row r="28" customFormat="false" ht="12.75" hidden="false" customHeight="false" outlineLevel="0" collapsed="false">
      <c r="A28" s="31" t="s">
        <v>219</v>
      </c>
      <c r="B28" s="25"/>
      <c r="C28" s="25"/>
      <c r="D28" s="30"/>
      <c r="E28" s="29"/>
      <c r="F28" s="30"/>
      <c r="G28" s="30"/>
      <c r="H28" s="29"/>
      <c r="I28" s="29" t="n">
        <v>4</v>
      </c>
      <c r="J28" s="29"/>
      <c r="K28" s="29" t="s">
        <v>356</v>
      </c>
    </row>
    <row r="29" customFormat="false" ht="63.75" hidden="false" customHeight="false" outlineLevel="0" collapsed="false">
      <c r="A29" s="31" t="s">
        <v>220</v>
      </c>
      <c r="B29" s="25"/>
      <c r="C29" s="25"/>
      <c r="D29" s="30"/>
      <c r="E29" s="29"/>
      <c r="F29" s="30"/>
      <c r="G29" s="30"/>
      <c r="H29" s="29"/>
      <c r="I29" s="29" t="n">
        <v>2</v>
      </c>
      <c r="J29" s="29"/>
      <c r="K29" s="30" t="s">
        <v>357</v>
      </c>
    </row>
    <row r="30" customFormat="false" ht="12.75" hidden="false" customHeight="false" outlineLevel="0" collapsed="false">
      <c r="A30" s="31" t="s">
        <v>108</v>
      </c>
      <c r="B30" s="25"/>
      <c r="C30" s="25"/>
      <c r="D30" s="30"/>
      <c r="E30" s="29"/>
      <c r="F30" s="30"/>
      <c r="G30" s="30"/>
      <c r="H30" s="29"/>
      <c r="I30" s="29"/>
      <c r="J30" s="29"/>
      <c r="K30" s="29" t="s">
        <v>350</v>
      </c>
    </row>
    <row r="31" customFormat="false" ht="12.75" hidden="false" customHeight="false" outlineLevel="0" collapsed="false">
      <c r="A31" s="31" t="s">
        <v>190</v>
      </c>
      <c r="B31" s="25"/>
      <c r="C31" s="25"/>
      <c r="D31" s="30"/>
      <c r="E31" s="29"/>
      <c r="F31" s="30"/>
      <c r="G31" s="30"/>
      <c r="H31" s="29"/>
      <c r="I31" s="29" t="n">
        <v>2</v>
      </c>
      <c r="J31" s="29"/>
      <c r="K31" s="29" t="s">
        <v>358</v>
      </c>
    </row>
    <row r="32" customFormat="false" ht="13.5" hidden="false" customHeight="false" outlineLevel="0" collapsed="false">
      <c r="A32" s="3"/>
      <c r="I32" s="3"/>
    </row>
    <row r="33" customFormat="false" ht="13.5" hidden="false" customHeight="false" outlineLevel="0" collapsed="false">
      <c r="A33" s="55" t="s">
        <v>224</v>
      </c>
      <c r="B33" s="56"/>
      <c r="C33" s="56"/>
      <c r="D33" s="56"/>
      <c r="E33" s="56"/>
      <c r="F33" s="56"/>
      <c r="G33" s="56"/>
      <c r="H33" s="56"/>
      <c r="I33" s="57" t="n">
        <f aca="false">SUM(I24:I32)</f>
        <v>17</v>
      </c>
      <c r="J33" s="56"/>
      <c r="K33" s="56"/>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8" activeCellId="0" sqref="C8"/>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359</v>
      </c>
      <c r="B1" s="41"/>
      <c r="C1" s="41"/>
      <c r="D1" s="41"/>
      <c r="E1" s="41"/>
      <c r="F1" s="41"/>
      <c r="G1" s="41"/>
      <c r="H1" s="41"/>
      <c r="I1" s="41"/>
      <c r="J1" s="41"/>
      <c r="K1" s="41"/>
    </row>
    <row r="3" customFormat="false" ht="15" hidden="false" customHeight="false" outlineLevel="0" collapsed="false">
      <c r="K3" s="42"/>
    </row>
    <row r="4" customFormat="false" ht="13.5" hidden="false" customHeight="false" outlineLevel="0" collapsed="false">
      <c r="I4" s="43"/>
      <c r="J4" s="43"/>
      <c r="K4" s="43"/>
    </row>
    <row r="5" customFormat="false" ht="13.5" hidden="false" customHeight="false" outlineLevel="0" collapsed="false">
      <c r="A5" s="44" t="s">
        <v>224</v>
      </c>
      <c r="B5" s="45"/>
      <c r="C5" s="45"/>
      <c r="D5" s="45"/>
      <c r="E5" s="45"/>
      <c r="F5" s="45"/>
      <c r="G5" s="45"/>
      <c r="H5" s="45"/>
      <c r="I5" s="45"/>
      <c r="J5" s="45"/>
      <c r="K5" s="46" t="n">
        <f aca="false">SUM(K10:K16)</f>
        <v>11</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3"/>
    </row>
    <row r="11" customFormat="false" ht="12.75" hidden="false" customHeight="false" outlineLevel="0" collapsed="false">
      <c r="A11" s="5" t="s">
        <v>228</v>
      </c>
      <c r="B11" s="6"/>
      <c r="C11" s="6" t="s">
        <v>20</v>
      </c>
      <c r="D11" s="6"/>
      <c r="E11" s="6"/>
      <c r="F11" s="6"/>
      <c r="G11" s="6"/>
      <c r="H11" s="6"/>
      <c r="I11" s="6"/>
      <c r="J11" s="6"/>
      <c r="K11" s="5"/>
    </row>
    <row r="12" customFormat="false" ht="12.75" hidden="false" customHeight="false" outlineLevel="0" collapsed="false">
      <c r="A12" s="5" t="s">
        <v>74</v>
      </c>
      <c r="B12" s="6"/>
      <c r="C12" s="6" t="s">
        <v>21</v>
      </c>
      <c r="D12" s="6"/>
      <c r="E12" s="6"/>
      <c r="F12" s="6"/>
      <c r="G12" s="6"/>
      <c r="H12" s="6"/>
      <c r="I12" s="6"/>
      <c r="J12" s="6"/>
      <c r="K12" s="5" t="n">
        <v>2</v>
      </c>
    </row>
    <row r="13" customFormat="false" ht="12.75" hidden="false" customHeight="false" outlineLevel="0" collapsed="false">
      <c r="A13" s="5" t="s">
        <v>360</v>
      </c>
      <c r="B13" s="6"/>
      <c r="C13" s="6" t="s">
        <v>361</v>
      </c>
      <c r="D13" s="6"/>
      <c r="E13" s="6"/>
      <c r="F13" s="6"/>
      <c r="G13" s="6"/>
      <c r="H13" s="6"/>
      <c r="I13" s="6"/>
      <c r="J13" s="6"/>
      <c r="K13" s="5" t="n">
        <v>7</v>
      </c>
    </row>
    <row r="14" customFormat="false" ht="12.75" hidden="false" customHeight="false" outlineLevel="0" collapsed="false">
      <c r="A14" s="5" t="s">
        <v>89</v>
      </c>
      <c r="B14" s="6"/>
      <c r="C14" s="6" t="s">
        <v>24</v>
      </c>
      <c r="D14" s="6"/>
      <c r="E14" s="6"/>
      <c r="F14" s="6"/>
      <c r="G14" s="6"/>
      <c r="H14" s="6"/>
      <c r="I14" s="6"/>
      <c r="J14" s="6"/>
      <c r="K14" s="5" t="n">
        <v>1</v>
      </c>
    </row>
    <row r="15" customFormat="false" ht="12.75" hidden="false" customHeight="false" outlineLevel="0" collapsed="false">
      <c r="A15" s="5" t="s">
        <v>230</v>
      </c>
      <c r="B15" s="6"/>
      <c r="C15" s="6" t="s">
        <v>25</v>
      </c>
      <c r="D15" s="6"/>
      <c r="E15" s="6"/>
      <c r="F15" s="6"/>
      <c r="G15" s="6"/>
      <c r="H15" s="6"/>
      <c r="I15" s="6"/>
      <c r="J15" s="6"/>
      <c r="K15" s="5"/>
    </row>
    <row r="16" customFormat="false" ht="12.75" hidden="false" customHeight="false" outlineLevel="0" collapsed="false">
      <c r="A16" s="5" t="s">
        <v>69</v>
      </c>
      <c r="B16" s="6"/>
      <c r="C16" s="6" t="s">
        <v>26</v>
      </c>
      <c r="D16" s="6"/>
      <c r="E16" s="6"/>
      <c r="F16" s="6"/>
      <c r="G16" s="6"/>
      <c r="H16" s="6"/>
      <c r="I16" s="6"/>
      <c r="J16" s="6"/>
      <c r="K16" s="5" t="n">
        <v>1</v>
      </c>
    </row>
    <row r="17" customFormat="false" ht="12.75" hidden="false" customHeight="false" outlineLevel="0" collapsed="false">
      <c r="A17" s="5" t="s">
        <v>77</v>
      </c>
      <c r="B17" s="6"/>
      <c r="C17" s="6" t="s">
        <v>27</v>
      </c>
      <c r="D17" s="6"/>
      <c r="E17" s="6"/>
      <c r="F17" s="6"/>
      <c r="G17" s="6"/>
      <c r="H17" s="6"/>
      <c r="I17" s="6"/>
      <c r="J17" s="6"/>
      <c r="K17" s="5"/>
    </row>
    <row r="21" customFormat="false" ht="13.5" hidden="false" customHeight="false" outlineLevel="0" collapsed="false">
      <c r="A21" s="47" t="s">
        <v>231</v>
      </c>
      <c r="B21" s="48"/>
      <c r="C21" s="48"/>
      <c r="D21" s="48"/>
      <c r="E21" s="48"/>
      <c r="F21" s="48"/>
      <c r="G21" s="47"/>
      <c r="H21" s="48"/>
      <c r="I21" s="47" t="s">
        <v>232</v>
      </c>
      <c r="J21" s="48"/>
      <c r="K21" s="47" t="s">
        <v>233</v>
      </c>
    </row>
    <row r="22" customFormat="false" ht="12.75" hidden="false" customHeight="false" outlineLevel="0" collapsed="false">
      <c r="G22" s="1"/>
      <c r="I22" s="51"/>
      <c r="J22" s="2"/>
      <c r="K22" s="51"/>
    </row>
    <row r="23" customFormat="false" ht="12.75" hidden="false" customHeight="false" outlineLevel="0" collapsed="false">
      <c r="A23" s="31" t="s">
        <v>217</v>
      </c>
      <c r="B23" s="25"/>
      <c r="C23" s="25"/>
      <c r="D23" s="30"/>
      <c r="E23" s="29"/>
      <c r="F23" s="30"/>
      <c r="G23" s="30"/>
      <c r="H23" s="29"/>
      <c r="I23" s="29" t="s">
        <v>350</v>
      </c>
      <c r="J23" s="29"/>
      <c r="K23" s="29" t="s">
        <v>350</v>
      </c>
    </row>
    <row r="24" customFormat="false" ht="38.25" hidden="false" customHeight="false" outlineLevel="0" collapsed="false">
      <c r="A24" s="31" t="s">
        <v>67</v>
      </c>
      <c r="B24" s="25"/>
      <c r="C24" s="25"/>
      <c r="D24" s="30"/>
      <c r="E24" s="29"/>
      <c r="F24" s="30"/>
      <c r="G24" s="30"/>
      <c r="H24" s="29"/>
      <c r="I24" s="29" t="n">
        <v>1</v>
      </c>
      <c r="J24" s="29"/>
      <c r="K24" s="52" t="s">
        <v>354</v>
      </c>
    </row>
    <row r="25" customFormat="false" ht="38.25" hidden="false" customHeight="false" outlineLevel="0" collapsed="false">
      <c r="A25" s="31" t="s">
        <v>57</v>
      </c>
      <c r="B25" s="25"/>
      <c r="C25" s="25"/>
      <c r="D25" s="30"/>
      <c r="E25" s="29"/>
      <c r="F25" s="30"/>
      <c r="G25" s="30"/>
      <c r="H25" s="29"/>
      <c r="I25" s="29" t="n">
        <v>8</v>
      </c>
      <c r="J25" s="29"/>
      <c r="K25" s="30" t="s">
        <v>355</v>
      </c>
    </row>
    <row r="26" customFormat="false" ht="12.75" hidden="false" customHeight="false" outlineLevel="0" collapsed="false">
      <c r="A26" s="31" t="s">
        <v>218</v>
      </c>
      <c r="B26" s="25"/>
      <c r="C26" s="25"/>
      <c r="D26" s="30"/>
      <c r="E26" s="29"/>
      <c r="F26" s="30"/>
      <c r="G26" s="30"/>
      <c r="H26" s="29"/>
      <c r="I26" s="29" t="s">
        <v>350</v>
      </c>
      <c r="J26" s="29"/>
      <c r="K26" s="29" t="s">
        <v>350</v>
      </c>
    </row>
    <row r="27" customFormat="false" ht="12.75" hidden="false" customHeight="false" outlineLevel="0" collapsed="false">
      <c r="A27" s="31" t="s">
        <v>219</v>
      </c>
      <c r="B27" s="25"/>
      <c r="C27" s="25"/>
      <c r="D27" s="30"/>
      <c r="E27" s="29"/>
      <c r="F27" s="30"/>
      <c r="G27" s="30"/>
      <c r="H27" s="29"/>
      <c r="I27" s="29" t="s">
        <v>350</v>
      </c>
      <c r="J27" s="29"/>
      <c r="K27" s="29" t="s">
        <v>350</v>
      </c>
    </row>
    <row r="28" customFormat="false" ht="51" hidden="false" customHeight="false" outlineLevel="0" collapsed="false">
      <c r="A28" s="31" t="s">
        <v>220</v>
      </c>
      <c r="B28" s="25"/>
      <c r="C28" s="25"/>
      <c r="D28" s="30"/>
      <c r="E28" s="29"/>
      <c r="F28" s="30"/>
      <c r="G28" s="30"/>
      <c r="H28" s="29"/>
      <c r="I28" s="29" t="n">
        <v>2</v>
      </c>
      <c r="J28" s="29"/>
      <c r="K28" s="30" t="s">
        <v>362</v>
      </c>
    </row>
    <row r="29" customFormat="false" ht="12.75" hidden="false" customHeight="false" outlineLevel="0" collapsed="false">
      <c r="A29" s="31" t="s">
        <v>108</v>
      </c>
      <c r="B29" s="25"/>
      <c r="C29" s="25"/>
      <c r="D29" s="30"/>
      <c r="E29" s="29"/>
      <c r="F29" s="30"/>
      <c r="G29" s="30"/>
      <c r="H29" s="29"/>
      <c r="I29" s="29" t="s">
        <v>350</v>
      </c>
      <c r="J29" s="29"/>
      <c r="K29" s="29" t="s">
        <v>350</v>
      </c>
    </row>
    <row r="30" customFormat="false" ht="12.75" hidden="false" customHeight="false" outlineLevel="0" collapsed="false">
      <c r="A30" s="31" t="s">
        <v>190</v>
      </c>
      <c r="B30" s="25"/>
      <c r="C30" s="25"/>
      <c r="D30" s="30"/>
      <c r="E30" s="29"/>
      <c r="F30" s="30"/>
      <c r="G30" s="30"/>
      <c r="H30" s="29"/>
      <c r="I30" s="29" t="s">
        <v>350</v>
      </c>
      <c r="J30" s="29"/>
      <c r="K30" s="29" t="s">
        <v>350</v>
      </c>
    </row>
    <row r="31" customFormat="false" ht="13.5" hidden="false" customHeight="false" outlineLevel="0" collapsed="false">
      <c r="A31" s="3"/>
      <c r="I31" s="3"/>
    </row>
    <row r="32" customFormat="false" ht="13.5" hidden="false" customHeight="false" outlineLevel="0" collapsed="false">
      <c r="A32" s="55" t="s">
        <v>224</v>
      </c>
      <c r="B32" s="56"/>
      <c r="C32" s="56"/>
      <c r="D32" s="56"/>
      <c r="E32" s="56"/>
      <c r="F32" s="56"/>
      <c r="G32" s="56"/>
      <c r="H32" s="56"/>
      <c r="I32" s="57" t="n">
        <f aca="false">SUM(I23:I31)</f>
        <v>11</v>
      </c>
      <c r="J32" s="56"/>
      <c r="K32" s="56"/>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K1"/>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8" min="7" style="0" width="9.14"/>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363</v>
      </c>
      <c r="B1" s="41"/>
      <c r="C1" s="41"/>
      <c r="D1" s="41"/>
      <c r="E1" s="41"/>
      <c r="F1" s="41"/>
      <c r="G1" s="41"/>
      <c r="H1" s="41"/>
      <c r="I1" s="41"/>
      <c r="J1" s="41"/>
      <c r="K1" s="41"/>
    </row>
    <row r="3" customFormat="false" ht="15" hidden="false" customHeight="false" outlineLevel="0" collapsed="false">
      <c r="K3" s="42"/>
    </row>
    <row r="4" customFormat="false" ht="6" hidden="false" customHeight="true" outlineLevel="0" collapsed="false">
      <c r="I4" s="43"/>
      <c r="J4" s="43"/>
      <c r="K4" s="43"/>
    </row>
    <row r="5" customFormat="false" ht="13.5" hidden="false" customHeight="false" outlineLevel="0" collapsed="false">
      <c r="A5" s="44" t="s">
        <v>224</v>
      </c>
      <c r="B5" s="45"/>
      <c r="C5" s="45"/>
      <c r="D5" s="45"/>
      <c r="E5" s="45"/>
      <c r="F5" s="45"/>
      <c r="G5" s="45"/>
      <c r="H5" s="45"/>
      <c r="I5" s="45"/>
      <c r="J5" s="45"/>
      <c r="K5" s="46" t="n">
        <f aca="false">SUM(K10:K16)</f>
        <v>13</v>
      </c>
    </row>
    <row r="6" customFormat="false" ht="12.75" hidden="false" customHeight="false" outlineLevel="0" collapsed="false">
      <c r="A6" s="1"/>
      <c r="B6" s="1"/>
      <c r="C6" s="1"/>
      <c r="K6" s="3"/>
    </row>
    <row r="7" customFormat="false" ht="6" hidden="false" customHeight="tru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6" hidden="false" customHeight="tru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3"/>
    </row>
    <row r="11" customFormat="false" ht="12.75" hidden="false" customHeight="false" outlineLevel="0" collapsed="false">
      <c r="A11" s="5" t="s">
        <v>228</v>
      </c>
      <c r="B11" s="6"/>
      <c r="C11" s="6" t="s">
        <v>20</v>
      </c>
      <c r="D11" s="6"/>
      <c r="E11" s="6"/>
      <c r="F11" s="6"/>
      <c r="G11" s="6"/>
      <c r="H11" s="6"/>
      <c r="I11" s="6"/>
      <c r="J11" s="6"/>
      <c r="K11" s="5"/>
    </row>
    <row r="12" customFormat="false" ht="12.75" hidden="false" customHeight="false" outlineLevel="0" collapsed="false">
      <c r="A12" s="5" t="s">
        <v>74</v>
      </c>
      <c r="B12" s="6"/>
      <c r="C12" s="6" t="s">
        <v>21</v>
      </c>
      <c r="D12" s="6"/>
      <c r="E12" s="6"/>
      <c r="F12" s="6"/>
      <c r="G12" s="6"/>
      <c r="H12" s="6"/>
      <c r="I12" s="6"/>
      <c r="J12" s="6"/>
      <c r="K12" s="5" t="n">
        <v>7</v>
      </c>
    </row>
    <row r="13" customFormat="false" ht="12.75" hidden="false" customHeight="false" outlineLevel="0" collapsed="false">
      <c r="A13" s="5" t="s">
        <v>360</v>
      </c>
      <c r="B13" s="6"/>
      <c r="C13" s="6" t="s">
        <v>361</v>
      </c>
      <c r="D13" s="6"/>
      <c r="E13" s="6"/>
      <c r="F13" s="6"/>
      <c r="G13" s="6"/>
      <c r="H13" s="6"/>
      <c r="I13" s="6"/>
      <c r="J13" s="6"/>
      <c r="K13" s="5" t="n">
        <v>5</v>
      </c>
    </row>
    <row r="14" customFormat="false" ht="12.75" hidden="false" customHeight="false" outlineLevel="0" collapsed="false">
      <c r="A14" s="5" t="s">
        <v>89</v>
      </c>
      <c r="B14" s="6"/>
      <c r="C14" s="6" t="s">
        <v>24</v>
      </c>
      <c r="D14" s="6"/>
      <c r="E14" s="6"/>
      <c r="F14" s="6"/>
      <c r="G14" s="6"/>
      <c r="H14" s="6"/>
      <c r="I14" s="6"/>
      <c r="J14" s="6"/>
      <c r="K14" s="5"/>
    </row>
    <row r="15" customFormat="false" ht="12.75" hidden="false" customHeight="false" outlineLevel="0" collapsed="false">
      <c r="A15" s="5" t="s">
        <v>230</v>
      </c>
      <c r="B15" s="6"/>
      <c r="C15" s="6" t="s">
        <v>25</v>
      </c>
      <c r="D15" s="6"/>
      <c r="E15" s="6"/>
      <c r="F15" s="6"/>
      <c r="G15" s="6"/>
      <c r="H15" s="6"/>
      <c r="I15" s="6"/>
      <c r="J15" s="6"/>
      <c r="K15" s="5" t="n">
        <v>1</v>
      </c>
    </row>
    <row r="16" customFormat="false" ht="12.75" hidden="false" customHeight="false" outlineLevel="0" collapsed="false">
      <c r="A16" s="5" t="s">
        <v>69</v>
      </c>
      <c r="B16" s="6"/>
      <c r="C16" s="6" t="s">
        <v>26</v>
      </c>
      <c r="D16" s="6"/>
      <c r="E16" s="6"/>
      <c r="F16" s="6"/>
      <c r="G16" s="6"/>
      <c r="H16" s="6"/>
      <c r="I16" s="6"/>
      <c r="J16" s="6"/>
      <c r="K16" s="5"/>
    </row>
    <row r="17" customFormat="false" ht="12.75" hidden="false" customHeight="false" outlineLevel="0" collapsed="false">
      <c r="A17" s="5" t="s">
        <v>77</v>
      </c>
      <c r="B17" s="6"/>
      <c r="C17" s="6" t="s">
        <v>27</v>
      </c>
      <c r="D17" s="6"/>
      <c r="E17" s="6"/>
      <c r="F17" s="6"/>
      <c r="G17" s="6"/>
      <c r="H17" s="6"/>
      <c r="I17" s="6"/>
      <c r="J17" s="6"/>
      <c r="K17" s="5"/>
    </row>
    <row r="21" customFormat="false" ht="13.5" hidden="false" customHeight="false" outlineLevel="0" collapsed="false">
      <c r="A21" s="47" t="s">
        <v>231</v>
      </c>
      <c r="B21" s="48"/>
      <c r="C21" s="48"/>
      <c r="D21" s="48"/>
      <c r="E21" s="48"/>
      <c r="F21" s="48"/>
      <c r="G21" s="47"/>
      <c r="H21" s="48"/>
      <c r="I21" s="47" t="s">
        <v>232</v>
      </c>
      <c r="J21" s="48"/>
      <c r="K21" s="47" t="s">
        <v>233</v>
      </c>
    </row>
    <row r="22" customFormat="false" ht="6" hidden="false" customHeight="true" outlineLevel="0" collapsed="false">
      <c r="G22" s="1"/>
      <c r="I22" s="51"/>
      <c r="J22" s="2"/>
      <c r="K22" s="51"/>
    </row>
    <row r="23" customFormat="false" ht="38.25" hidden="false" customHeight="false" outlineLevel="0" collapsed="false">
      <c r="A23" s="4" t="s">
        <v>217</v>
      </c>
      <c r="B23" s="2"/>
      <c r="C23" s="2"/>
      <c r="D23" s="2"/>
      <c r="E23" s="2"/>
      <c r="F23" s="2"/>
      <c r="G23" s="2"/>
      <c r="H23" s="2"/>
      <c r="I23" s="4" t="n">
        <v>1</v>
      </c>
      <c r="J23" s="2"/>
      <c r="K23" s="52" t="s">
        <v>354</v>
      </c>
    </row>
    <row r="24" customFormat="false" ht="12.75" hidden="false" customHeight="false" outlineLevel="0" collapsed="false">
      <c r="A24" s="5" t="s">
        <v>67</v>
      </c>
      <c r="B24" s="6"/>
      <c r="C24" s="6"/>
      <c r="D24" s="6"/>
      <c r="E24" s="6"/>
      <c r="F24" s="6"/>
      <c r="G24" s="6"/>
      <c r="H24" s="6"/>
      <c r="I24" s="5" t="n">
        <v>3</v>
      </c>
      <c r="J24" s="6"/>
      <c r="K24" s="30" t="s">
        <v>364</v>
      </c>
    </row>
    <row r="25" customFormat="false" ht="12.75" hidden="false" customHeight="false" outlineLevel="0" collapsed="false">
      <c r="A25" s="5" t="s">
        <v>57</v>
      </c>
      <c r="B25" s="6"/>
      <c r="C25" s="6"/>
      <c r="D25" s="6"/>
      <c r="E25" s="6"/>
      <c r="F25" s="6"/>
      <c r="G25" s="6"/>
      <c r="H25" s="6"/>
      <c r="I25" s="5" t="n">
        <v>5</v>
      </c>
      <c r="J25" s="6"/>
      <c r="K25" s="30" t="s">
        <v>365</v>
      </c>
    </row>
    <row r="26" customFormat="false" ht="38.25" hidden="false" customHeight="false" outlineLevel="0" collapsed="false">
      <c r="A26" s="5" t="s">
        <v>218</v>
      </c>
      <c r="B26" s="6"/>
      <c r="C26" s="6"/>
      <c r="D26" s="6"/>
      <c r="E26" s="6"/>
      <c r="F26" s="6"/>
      <c r="G26" s="6"/>
      <c r="H26" s="6"/>
      <c r="I26" s="5" t="n">
        <v>1</v>
      </c>
      <c r="J26" s="6"/>
      <c r="K26" s="30" t="s">
        <v>354</v>
      </c>
    </row>
    <row r="27" customFormat="false" ht="63.75" hidden="false" customHeight="false" outlineLevel="0" collapsed="false">
      <c r="A27" s="5" t="s">
        <v>219</v>
      </c>
      <c r="B27" s="6"/>
      <c r="C27" s="6"/>
      <c r="D27" s="6"/>
      <c r="E27" s="6"/>
      <c r="F27" s="6"/>
      <c r="G27" s="6"/>
      <c r="H27" s="6"/>
      <c r="I27" s="5" t="n">
        <v>1</v>
      </c>
      <c r="J27" s="6"/>
      <c r="K27" s="30" t="s">
        <v>366</v>
      </c>
    </row>
    <row r="28" customFormat="false" ht="38.25" hidden="false" customHeight="false" outlineLevel="0" collapsed="false">
      <c r="A28" s="5" t="s">
        <v>220</v>
      </c>
      <c r="B28" s="6"/>
      <c r="C28" s="6"/>
      <c r="D28" s="6"/>
      <c r="E28" s="6"/>
      <c r="F28" s="6"/>
      <c r="G28" s="6"/>
      <c r="H28" s="6"/>
      <c r="I28" s="5" t="n">
        <v>2</v>
      </c>
      <c r="J28" s="6"/>
      <c r="K28" s="30" t="s">
        <v>354</v>
      </c>
    </row>
    <row r="29" customFormat="false" ht="12.75" hidden="false" customHeight="false" outlineLevel="0" collapsed="false">
      <c r="A29" s="5" t="s">
        <v>108</v>
      </c>
      <c r="B29" s="6"/>
      <c r="C29" s="6"/>
      <c r="D29" s="6"/>
      <c r="E29" s="6"/>
      <c r="F29" s="6"/>
      <c r="G29" s="6"/>
      <c r="H29" s="6"/>
      <c r="I29" s="5" t="s">
        <v>350</v>
      </c>
      <c r="J29" s="6"/>
      <c r="K29" s="5" t="s">
        <v>350</v>
      </c>
    </row>
    <row r="30" customFormat="false" ht="12.75" hidden="false" customHeight="false" outlineLevel="0" collapsed="false">
      <c r="A30" s="72" t="s">
        <v>190</v>
      </c>
      <c r="B30" s="73"/>
      <c r="C30" s="73"/>
      <c r="D30" s="73"/>
      <c r="E30" s="73"/>
      <c r="F30" s="73"/>
      <c r="G30" s="73"/>
      <c r="H30" s="73"/>
      <c r="I30" s="72" t="s">
        <v>350</v>
      </c>
      <c r="J30" s="73"/>
      <c r="K30" s="4" t="s">
        <v>350</v>
      </c>
    </row>
    <row r="31" customFormat="false" ht="6" hidden="false" customHeight="true" outlineLevel="0" collapsed="false">
      <c r="A31" s="3"/>
      <c r="I31" s="3"/>
    </row>
    <row r="32" customFormat="false" ht="13.5" hidden="false" customHeight="false" outlineLevel="0" collapsed="false">
      <c r="A32" s="55" t="s">
        <v>224</v>
      </c>
      <c r="B32" s="56"/>
      <c r="C32" s="56"/>
      <c r="D32" s="56"/>
      <c r="E32" s="56"/>
      <c r="F32" s="56"/>
      <c r="G32" s="56"/>
      <c r="H32" s="56"/>
      <c r="I32" s="57" t="n">
        <f aca="false">SUM(I23:I31)</f>
        <v>13</v>
      </c>
      <c r="J32" s="56"/>
      <c r="K32" s="56"/>
    </row>
  </sheetData>
  <mergeCells count="1">
    <mergeCell ref="A1:K1"/>
  </mergeCells>
  <printOptions headings="false" gridLines="false" gridLinesSet="true" horizontalCentered="false" verticalCentered="false"/>
  <pageMargins left="0.5" right="0.5" top="0.984027777777778" bottom="0.984027777777778" header="0.511811023622047" footer="0.511811023622047"/>
  <pageSetup paperSize="1" scale="9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3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N24" activeCellId="0" sqref="N24"/>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false" hidden="true" outlineLevel="0" max="8" min="7" style="0" width="9.06"/>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367</v>
      </c>
      <c r="B1" s="41"/>
      <c r="C1" s="41"/>
      <c r="D1" s="41"/>
      <c r="E1" s="41"/>
      <c r="F1" s="41"/>
      <c r="G1" s="41"/>
      <c r="H1" s="41"/>
      <c r="I1" s="41"/>
      <c r="J1" s="41"/>
      <c r="K1" s="41"/>
    </row>
    <row r="2" customFormat="false" ht="10.5" hidden="false" customHeight="true" outlineLevel="0" collapsed="false"/>
    <row r="3" customFormat="false" ht="8.25" hidden="false" customHeight="true" outlineLevel="0" collapsed="false">
      <c r="K3" s="42"/>
    </row>
    <row r="4" customFormat="false" ht="13.5" hidden="false" customHeight="false" outlineLevel="0" collapsed="false">
      <c r="I4" s="43"/>
      <c r="J4" s="43"/>
      <c r="K4" s="74"/>
    </row>
    <row r="5" customFormat="false" ht="13.5" hidden="false" customHeight="false" outlineLevel="0" collapsed="false">
      <c r="A5" s="44" t="s">
        <v>224</v>
      </c>
      <c r="B5" s="45"/>
      <c r="C5" s="45"/>
      <c r="D5" s="45"/>
      <c r="E5" s="45"/>
      <c r="F5" s="45"/>
      <c r="G5" s="45"/>
      <c r="H5" s="45"/>
      <c r="I5" s="45"/>
      <c r="J5" s="45"/>
      <c r="K5" s="75" t="n">
        <f aca="false">SUM(K9:K17)</f>
        <v>22</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3"/>
    </row>
    <row r="11" customFormat="false" ht="12.75" hidden="false" customHeight="false" outlineLevel="0" collapsed="false">
      <c r="A11" s="5" t="s">
        <v>228</v>
      </c>
      <c r="B11" s="6"/>
      <c r="C11" s="6" t="s">
        <v>20</v>
      </c>
      <c r="D11" s="6"/>
      <c r="E11" s="6"/>
      <c r="F11" s="6"/>
      <c r="G11" s="6"/>
      <c r="H11" s="6"/>
      <c r="I11" s="6"/>
      <c r="J11" s="6"/>
      <c r="K11" s="5"/>
    </row>
    <row r="12" customFormat="false" ht="12.75" hidden="false" customHeight="false" outlineLevel="0" collapsed="false">
      <c r="A12" s="5" t="s">
        <v>74</v>
      </c>
      <c r="B12" s="6"/>
      <c r="C12" s="6" t="s">
        <v>21</v>
      </c>
      <c r="D12" s="6"/>
      <c r="E12" s="6"/>
      <c r="F12" s="6"/>
      <c r="G12" s="6"/>
      <c r="H12" s="6"/>
      <c r="I12" s="6"/>
      <c r="J12" s="6"/>
      <c r="K12" s="5" t="n">
        <v>13</v>
      </c>
    </row>
    <row r="13" customFormat="false" ht="12.75" hidden="false" customHeight="false" outlineLevel="0" collapsed="false">
      <c r="A13" s="5" t="s">
        <v>360</v>
      </c>
      <c r="B13" s="6"/>
      <c r="C13" s="6" t="s">
        <v>361</v>
      </c>
      <c r="D13" s="6"/>
      <c r="E13" s="6"/>
      <c r="F13" s="6"/>
      <c r="G13" s="6"/>
      <c r="H13" s="6"/>
      <c r="I13" s="6"/>
      <c r="J13" s="6"/>
      <c r="K13" s="5" t="n">
        <v>6</v>
      </c>
    </row>
    <row r="14" customFormat="false" ht="12.75" hidden="false" customHeight="false" outlineLevel="0" collapsed="false">
      <c r="A14" s="5" t="s">
        <v>89</v>
      </c>
      <c r="B14" s="6"/>
      <c r="C14" s="6" t="s">
        <v>24</v>
      </c>
      <c r="D14" s="6"/>
      <c r="E14" s="6"/>
      <c r="F14" s="6"/>
      <c r="G14" s="6"/>
      <c r="H14" s="6"/>
      <c r="I14" s="6"/>
      <c r="J14" s="6"/>
      <c r="K14" s="5"/>
    </row>
    <row r="15" customFormat="false" ht="12.75" hidden="false" customHeight="false" outlineLevel="0" collapsed="false">
      <c r="A15" s="5" t="s">
        <v>230</v>
      </c>
      <c r="B15" s="6"/>
      <c r="C15" s="6" t="s">
        <v>25</v>
      </c>
      <c r="D15" s="6"/>
      <c r="E15" s="6"/>
      <c r="F15" s="6"/>
      <c r="G15" s="6"/>
      <c r="H15" s="6"/>
      <c r="I15" s="6"/>
      <c r="J15" s="6"/>
      <c r="K15" s="5" t="n">
        <v>2</v>
      </c>
    </row>
    <row r="16" customFormat="false" ht="12.75" hidden="false" customHeight="false" outlineLevel="0" collapsed="false">
      <c r="A16" s="5" t="s">
        <v>69</v>
      </c>
      <c r="B16" s="6"/>
      <c r="C16" s="6" t="s">
        <v>26</v>
      </c>
      <c r="D16" s="6"/>
      <c r="E16" s="6"/>
      <c r="F16" s="6"/>
      <c r="G16" s="6"/>
      <c r="H16" s="6"/>
      <c r="I16" s="6"/>
      <c r="J16" s="6"/>
      <c r="K16" s="5" t="n">
        <v>1</v>
      </c>
    </row>
    <row r="17" customFormat="false" ht="12.75" hidden="false" customHeight="false" outlineLevel="0" collapsed="false">
      <c r="A17" s="5" t="s">
        <v>77</v>
      </c>
      <c r="B17" s="6"/>
      <c r="C17" s="6" t="s">
        <v>27</v>
      </c>
      <c r="D17" s="6"/>
      <c r="E17" s="6"/>
      <c r="F17" s="6"/>
      <c r="G17" s="6"/>
      <c r="H17" s="6"/>
      <c r="I17" s="6"/>
      <c r="J17" s="6"/>
      <c r="K17" s="5"/>
    </row>
    <row r="21" customFormat="false" ht="13.5" hidden="false" customHeight="false" outlineLevel="0" collapsed="false">
      <c r="A21" s="47" t="s">
        <v>231</v>
      </c>
      <c r="B21" s="48"/>
      <c r="C21" s="48"/>
      <c r="D21" s="48"/>
      <c r="E21" s="48"/>
      <c r="F21" s="48"/>
      <c r="G21" s="47"/>
      <c r="H21" s="48"/>
      <c r="I21" s="47" t="s">
        <v>232</v>
      </c>
      <c r="J21" s="48"/>
      <c r="K21" s="47" t="s">
        <v>233</v>
      </c>
    </row>
    <row r="22" customFormat="false" ht="49.5" hidden="false" customHeight="true" outlineLevel="0" collapsed="false">
      <c r="A22" s="4" t="s">
        <v>217</v>
      </c>
      <c r="B22" s="2"/>
      <c r="C22" s="2"/>
      <c r="D22" s="2"/>
      <c r="E22" s="2"/>
      <c r="F22" s="2"/>
      <c r="G22" s="2"/>
      <c r="H22" s="2"/>
      <c r="I22" s="4" t="n">
        <v>1</v>
      </c>
      <c r="J22" s="2"/>
      <c r="K22" s="52" t="s">
        <v>368</v>
      </c>
      <c r="L22" s="2"/>
    </row>
    <row r="23" customFormat="false" ht="37.5" hidden="false" customHeight="true" outlineLevel="0" collapsed="false">
      <c r="A23" s="5" t="s">
        <v>67</v>
      </c>
      <c r="B23" s="6"/>
      <c r="C23" s="6"/>
      <c r="D23" s="6"/>
      <c r="E23" s="6"/>
      <c r="F23" s="6"/>
      <c r="G23" s="6"/>
      <c r="H23" s="6"/>
      <c r="I23" s="5" t="n">
        <v>2</v>
      </c>
      <c r="J23" s="6"/>
      <c r="K23" s="30" t="s">
        <v>369</v>
      </c>
      <c r="L23" s="76"/>
    </row>
    <row r="24" customFormat="false" ht="24" hidden="false" customHeight="true" outlineLevel="0" collapsed="false">
      <c r="A24" s="5" t="s">
        <v>57</v>
      </c>
      <c r="B24" s="6"/>
      <c r="C24" s="6"/>
      <c r="D24" s="6"/>
      <c r="E24" s="6"/>
      <c r="F24" s="6"/>
      <c r="G24" s="6"/>
      <c r="H24" s="6"/>
      <c r="I24" s="5" t="n">
        <v>8</v>
      </c>
      <c r="J24" s="6"/>
      <c r="K24" s="30" t="s">
        <v>370</v>
      </c>
      <c r="L24" s="76"/>
    </row>
    <row r="25" customFormat="false" ht="28.5" hidden="false" customHeight="true" outlineLevel="0" collapsed="false">
      <c r="A25" s="5" t="s">
        <v>218</v>
      </c>
      <c r="B25" s="6"/>
      <c r="C25" s="6"/>
      <c r="D25" s="6"/>
      <c r="E25" s="6"/>
      <c r="F25" s="6"/>
      <c r="G25" s="6"/>
      <c r="H25" s="6"/>
      <c r="I25" s="5" t="n">
        <v>2</v>
      </c>
      <c r="J25" s="6"/>
      <c r="K25" s="30" t="s">
        <v>371</v>
      </c>
      <c r="L25" s="76"/>
    </row>
    <row r="26" customFormat="false" ht="63.75" hidden="false" customHeight="false" outlineLevel="0" collapsed="false">
      <c r="A26" s="5" t="s">
        <v>219</v>
      </c>
      <c r="B26" s="6"/>
      <c r="C26" s="6"/>
      <c r="D26" s="6"/>
      <c r="E26" s="6"/>
      <c r="F26" s="6"/>
      <c r="G26" s="6"/>
      <c r="H26" s="6"/>
      <c r="I26" s="5" t="n">
        <v>6</v>
      </c>
      <c r="J26" s="6"/>
      <c r="K26" s="30" t="s">
        <v>366</v>
      </c>
      <c r="L26" s="76"/>
    </row>
    <row r="27" customFormat="false" ht="38.25" hidden="false" customHeight="false" outlineLevel="0" collapsed="false">
      <c r="A27" s="5" t="s">
        <v>220</v>
      </c>
      <c r="B27" s="6"/>
      <c r="C27" s="6"/>
      <c r="D27" s="6"/>
      <c r="E27" s="6"/>
      <c r="F27" s="6"/>
      <c r="G27" s="6"/>
      <c r="H27" s="6"/>
      <c r="I27" s="5" t="n">
        <v>3</v>
      </c>
      <c r="J27" s="6"/>
      <c r="K27" s="30" t="s">
        <v>354</v>
      </c>
      <c r="L27" s="2"/>
    </row>
    <row r="28" customFormat="false" ht="12.75" hidden="false" customHeight="false" outlineLevel="0" collapsed="false">
      <c r="A28" s="5" t="s">
        <v>108</v>
      </c>
      <c r="B28" s="6"/>
      <c r="C28" s="6"/>
      <c r="D28" s="6"/>
      <c r="E28" s="6"/>
      <c r="F28" s="6"/>
      <c r="G28" s="6"/>
      <c r="H28" s="6"/>
      <c r="I28" s="5" t="s">
        <v>350</v>
      </c>
      <c r="J28" s="6"/>
      <c r="K28" s="5" t="s">
        <v>350</v>
      </c>
      <c r="L28" s="2"/>
    </row>
    <row r="29" customFormat="false" ht="12.75" hidden="false" customHeight="false" outlineLevel="0" collapsed="false">
      <c r="A29" s="72" t="s">
        <v>190</v>
      </c>
      <c r="B29" s="73"/>
      <c r="C29" s="73"/>
      <c r="D29" s="73"/>
      <c r="E29" s="73"/>
      <c r="F29" s="73"/>
      <c r="G29" s="73"/>
      <c r="H29" s="73"/>
      <c r="I29" s="72" t="s">
        <v>350</v>
      </c>
      <c r="J29" s="73"/>
      <c r="K29" s="4" t="s">
        <v>350</v>
      </c>
      <c r="L29" s="2"/>
    </row>
    <row r="30" customFormat="false" ht="6" hidden="false" customHeight="true" outlineLevel="0" collapsed="false">
      <c r="A30" s="3"/>
      <c r="I30" s="3"/>
      <c r="L30" s="2"/>
    </row>
    <row r="31" customFormat="false" ht="13.5" hidden="false" customHeight="false" outlineLevel="0" collapsed="false">
      <c r="A31" s="55" t="s">
        <v>224</v>
      </c>
      <c r="B31" s="56"/>
      <c r="C31" s="56"/>
      <c r="D31" s="56"/>
      <c r="E31" s="56"/>
      <c r="F31" s="56"/>
      <c r="G31" s="56"/>
      <c r="H31" s="56"/>
      <c r="I31" s="57" t="n">
        <f aca="false">SUM(I22:I30)</f>
        <v>22</v>
      </c>
      <c r="J31" s="56"/>
      <c r="K31" s="56"/>
    </row>
  </sheetData>
  <mergeCells count="1">
    <mergeCell ref="A1:K1"/>
  </mergeCells>
  <printOptions headings="false" gridLines="false" gridLinesSet="true" horizontalCentered="false" verticalCentered="false"/>
  <pageMargins left="0.5" right="0.5" top="0.75" bottom="0.984027777777778" header="0.511811023622047" footer="0.511811023622047"/>
  <pageSetup paperSize="1" scale="9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74"/>
  <sheetViews>
    <sheetView showFormulas="false" showGridLines="true" showRowColHeaders="true" showZeros="true" rightToLeft="false" tabSelected="false" showOutlineSymbols="true" defaultGridColor="true" view="normal" topLeftCell="A94" colorId="64" zoomScale="80" zoomScaleNormal="80" zoomScalePageLayoutView="100" workbookViewId="0">
      <selection pane="topLeft" activeCell="D82" activeCellId="0" sqref="D82"/>
    </sheetView>
  </sheetViews>
  <sheetFormatPr defaultColWidth="9.0546875" defaultRowHeight="12.75" customHeight="true" zeroHeight="false" outlineLevelRow="0" outlineLevelCol="0"/>
  <cols>
    <col collapsed="false" customWidth="true" hidden="false" outlineLevel="0" max="1" min="1" style="0" width="9.85"/>
    <col collapsed="false" customWidth="true" hidden="false" outlineLevel="0" max="2" min="2" style="0" width="30.7"/>
    <col collapsed="false" customWidth="true" hidden="false" outlineLevel="0" max="3" min="3" style="0" width="10.85"/>
    <col collapsed="false" customWidth="true" hidden="false" outlineLevel="0" max="4" min="4" style="0" width="20.13"/>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4" min="14" style="0" width="10.85"/>
    <col collapsed="false" customWidth="true" hidden="false" outlineLevel="0" max="16" min="16" style="0" width="12.28"/>
    <col collapsed="false" customWidth="true" hidden="false" outlineLevel="0" max="17" min="17" style="0" width="10.71"/>
    <col collapsed="false" customWidth="true" hidden="false" outlineLevel="0" max="18" min="18" style="0" width="13.28"/>
    <col collapsed="false" customWidth="true" hidden="false" outlineLevel="0" max="19" min="19" style="0" width="9.7"/>
    <col collapsed="false" customWidth="true" hidden="false" outlineLevel="0" max="20" min="20" style="0" width="11.56"/>
    <col collapsed="false" customWidth="true" hidden="false" outlineLevel="0" max="23" min="21" style="0" width="9.85"/>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c r="S1" s="1" t="s">
        <v>13</v>
      </c>
      <c r="T1" s="1" t="s">
        <v>14</v>
      </c>
      <c r="U1" s="1" t="s">
        <v>15</v>
      </c>
      <c r="V1" s="1" t="s">
        <v>16</v>
      </c>
      <c r="W1" s="1" t="s">
        <v>17</v>
      </c>
    </row>
    <row r="2" customFormat="false" ht="12.75" hidden="false" customHeight="false" outlineLevel="0" collapsed="false">
      <c r="A2" s="2" t="s">
        <v>19</v>
      </c>
      <c r="B2" s="3"/>
      <c r="H2" s="0" t="n">
        <f aca="false">1+1</f>
        <v>2</v>
      </c>
      <c r="J2" s="0" t="n">
        <f aca="false">1</f>
        <v>1</v>
      </c>
      <c r="K2" s="3"/>
      <c r="L2" s="4"/>
      <c r="M2" s="3"/>
      <c r="N2" s="3"/>
      <c r="P2" s="0" t="n">
        <f aca="false">'summary 0611'!K10</f>
        <v>1</v>
      </c>
    </row>
    <row r="3" customFormat="false" ht="12.75" hidden="false" customHeight="false" outlineLevel="0" collapsed="false">
      <c r="A3" s="2" t="s">
        <v>20</v>
      </c>
      <c r="B3" s="4"/>
      <c r="K3" s="4"/>
      <c r="L3" s="4"/>
      <c r="M3" s="4"/>
      <c r="N3" s="5" t="n">
        <v>1</v>
      </c>
      <c r="P3" s="0" t="n">
        <f aca="false">'summary 0611'!K11</f>
        <v>1</v>
      </c>
      <c r="R3" s="0" t="n">
        <f aca="false">'summary 0625'!K11</f>
        <v>2</v>
      </c>
      <c r="T3" s="0" t="n">
        <f aca="false">'summary 0709'!K10</f>
        <v>1</v>
      </c>
    </row>
    <row r="4" customFormat="false" ht="12.75" hidden="false" customHeight="false" outlineLevel="0" collapsed="false">
      <c r="A4" s="2" t="s">
        <v>21</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c r="S4" s="0" t="n">
        <f aca="false">'summary 0702'!K12</f>
        <v>5</v>
      </c>
      <c r="W4" s="0" t="n">
        <f aca="false">'summary 0730'!K12</f>
        <v>17</v>
      </c>
    </row>
    <row r="5" customFormat="false" ht="12.75" hidden="false" customHeight="false" outlineLevel="0" collapsed="false">
      <c r="A5" s="2" t="s">
        <v>22</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c r="S5" s="0" t="n">
        <f aca="false">'summary 0702'!K13</f>
        <v>1</v>
      </c>
      <c r="T5" s="0" t="n">
        <f aca="false">'summary 0709'!K12</f>
        <v>12</v>
      </c>
      <c r="U5" s="0" t="n">
        <f aca="false">'summary 0716'!K12</f>
        <v>9</v>
      </c>
      <c r="V5" s="0" t="n">
        <f aca="false">'summary 0723'!K12</f>
        <v>9</v>
      </c>
      <c r="W5" s="0" t="n">
        <f aca="false">'summary 0730'!K13</f>
        <v>4</v>
      </c>
    </row>
    <row r="6" customFormat="false" ht="12.75" hidden="false" customHeight="false" outlineLevel="0" collapsed="false">
      <c r="A6" s="2" t="s">
        <v>23</v>
      </c>
      <c r="B6" s="4"/>
      <c r="G6" s="0" t="n">
        <f aca="false">1+1</f>
        <v>2</v>
      </c>
      <c r="H6" s="0" t="n">
        <f aca="false">1+1+1+1</f>
        <v>4</v>
      </c>
      <c r="I6" s="0" t="n">
        <f aca="false">1</f>
        <v>1</v>
      </c>
      <c r="J6" s="0" t="n">
        <f aca="false">1+1+1</f>
        <v>3</v>
      </c>
      <c r="K6" s="4"/>
      <c r="L6" s="4"/>
      <c r="M6" s="4" t="n">
        <v>1</v>
      </c>
      <c r="N6" s="5"/>
      <c r="O6" s="0" t="n">
        <f aca="false">'summary 0604'!K14</f>
        <v>1</v>
      </c>
      <c r="P6" s="0" t="n">
        <f aca="false">'summary 0611'!K14</f>
        <v>3</v>
      </c>
      <c r="T6" s="0" t="n">
        <f aca="false">'summary 0709'!K13</f>
        <v>5</v>
      </c>
      <c r="U6" s="0" t="n">
        <f aca="false">'summary 0716'!K13</f>
        <v>5</v>
      </c>
      <c r="V6" s="0" t="n">
        <f aca="false">'summary 0723'!K13</f>
        <v>5</v>
      </c>
      <c r="W6" s="0" t="n">
        <f aca="false">'summary 0730'!K14</f>
        <v>1</v>
      </c>
    </row>
    <row r="7" customFormat="false" ht="12.75" hidden="false" customHeight="false" outlineLevel="0" collapsed="false">
      <c r="A7" s="2" t="s">
        <v>24</v>
      </c>
      <c r="B7" s="4"/>
      <c r="G7" s="0" t="n">
        <f aca="false">1+1+1</f>
        <v>3</v>
      </c>
      <c r="K7" s="4"/>
      <c r="L7" s="4"/>
      <c r="M7" s="4" t="n">
        <v>1</v>
      </c>
      <c r="N7" s="5" t="n">
        <f aca="false">1</f>
        <v>1</v>
      </c>
      <c r="O7" s="0" t="n">
        <f aca="false">'summary 0604'!K15</f>
        <v>3</v>
      </c>
      <c r="Q7" s="0" t="n">
        <f aca="false">'summary 0618'!K15</f>
        <v>1</v>
      </c>
      <c r="R7" s="0" t="n">
        <f aca="false">'summary 0625'!K15</f>
        <v>5</v>
      </c>
      <c r="S7" s="0" t="n">
        <f aca="false">'summary 0702'!K15</f>
        <v>1</v>
      </c>
      <c r="T7" s="0" t="n">
        <f aca="false">'summary 0709'!K14</f>
        <v>3</v>
      </c>
      <c r="W7" s="0" t="n">
        <f aca="false">'summary 0730'!K15</f>
        <v>2</v>
      </c>
    </row>
    <row r="8" customFormat="false" ht="12.75" hidden="false" customHeight="false" outlineLevel="0" collapsed="false">
      <c r="A8" s="2" t="s">
        <v>25</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c r="T8" s="0" t="n">
        <f aca="false">'summary 0709'!K15</f>
        <v>2</v>
      </c>
      <c r="V8" s="0" t="n">
        <f aca="false">'summary 0723'!K16</f>
        <v>2</v>
      </c>
    </row>
    <row r="9" customFormat="false" ht="12.75" hidden="false" customHeight="false" outlineLevel="0" collapsed="false">
      <c r="A9" s="2" t="s">
        <v>26</v>
      </c>
      <c r="B9" s="4"/>
      <c r="K9" s="4" t="n">
        <v>1</v>
      </c>
      <c r="L9" s="4"/>
      <c r="M9" s="4" t="n">
        <v>1</v>
      </c>
      <c r="N9" s="5"/>
      <c r="O9" s="0" t="n">
        <f aca="false">'summary 0604'!K17+'summary 0604'!K18</f>
        <v>2</v>
      </c>
      <c r="Q9" s="0" t="n">
        <f aca="false">'summary 0618'!K17</f>
        <v>4</v>
      </c>
      <c r="R9" s="0" t="n">
        <f aca="false">'summary 0625'!K17</f>
        <v>7</v>
      </c>
      <c r="V9" s="0" t="n">
        <f aca="false">'summary 0723'!K16</f>
        <v>2</v>
      </c>
      <c r="W9" s="0" t="n">
        <f aca="false">'summary 0730'!K17</f>
        <v>3</v>
      </c>
    </row>
    <row r="10" customFormat="false" ht="12.75" hidden="false" customHeight="false" outlineLevel="0" collapsed="false">
      <c r="A10" s="6" t="s">
        <v>27</v>
      </c>
      <c r="B10" s="4"/>
      <c r="K10" s="4"/>
      <c r="L10" s="4"/>
      <c r="M10" s="4"/>
      <c r="N10" s="4"/>
      <c r="S10" s="0" t="n">
        <f aca="false">'summary 0702'!K18</f>
        <v>1</v>
      </c>
      <c r="U10" s="0" t="n">
        <f aca="false">'summary 0716'!K17</f>
        <v>1</v>
      </c>
      <c r="V10" s="0" t="n">
        <f aca="false">'summary 0723'!K17</f>
        <v>1</v>
      </c>
      <c r="W10" s="0" t="n">
        <f aca="false">'summary 0730'!K18</f>
        <v>2</v>
      </c>
    </row>
    <row r="11" customFormat="false" ht="12.75" hidden="false" customHeight="false" outlineLevel="0" collapsed="false">
      <c r="A11" s="7" t="s">
        <v>28</v>
      </c>
      <c r="B11" s="4"/>
      <c r="G11" s="0" t="n">
        <v>44</v>
      </c>
      <c r="H11" s="0" t="n">
        <v>16</v>
      </c>
      <c r="I11" s="0" t="n">
        <v>19</v>
      </c>
      <c r="J11" s="0" t="n">
        <f aca="false">SUM(J2:J8)</f>
        <v>26</v>
      </c>
      <c r="K11" s="4" t="n">
        <f aca="false">SUM(K2:K9)</f>
        <v>22</v>
      </c>
      <c r="L11" s="4" t="n">
        <f aca="false">SUM(L2:L9)</f>
        <v>13</v>
      </c>
      <c r="M11" s="4" t="n">
        <f aca="false">SUM(M2:M9)</f>
        <v>11</v>
      </c>
      <c r="N11" s="4" t="n">
        <f aca="false">SUM(N2:N9)</f>
        <v>17</v>
      </c>
      <c r="O11" s="4" t="n">
        <f aca="false">SUM(O2:O9)</f>
        <v>16</v>
      </c>
      <c r="P11" s="4" t="n">
        <f aca="false">SUM(P2:P9)</f>
        <v>16</v>
      </c>
      <c r="Q11" s="4" t="n">
        <f aca="false">SUM(Q2:Q9)</f>
        <v>16</v>
      </c>
      <c r="R11" s="4" t="n">
        <f aca="false">SUM(R2:R9)</f>
        <v>26</v>
      </c>
      <c r="S11" s="4" t="n">
        <f aca="false">SUM(S2:S10)</f>
        <v>8</v>
      </c>
      <c r="T11" s="4" t="n">
        <f aca="false">SUM(T2:T10)</f>
        <v>23</v>
      </c>
      <c r="U11" s="0" t="n">
        <f aca="false">SUM(U3:U10)</f>
        <v>15</v>
      </c>
      <c r="V11" s="0" t="n">
        <f aca="false">SUM(V3:V10)</f>
        <v>19</v>
      </c>
      <c r="W11" s="0" t="n">
        <f aca="false">SUM(W3:W10)</f>
        <v>29</v>
      </c>
    </row>
    <row r="12" customFormat="false" ht="12.75" hidden="false" customHeight="false" outlineLevel="0" collapsed="false">
      <c r="A12" s="1" t="s">
        <v>0</v>
      </c>
      <c r="B12" s="1"/>
      <c r="C12" s="1"/>
      <c r="D12" s="1"/>
      <c r="E12" s="1"/>
      <c r="F12" s="1"/>
      <c r="G12" s="8" t="n">
        <v>36986</v>
      </c>
      <c r="H12" s="8" t="n">
        <v>36993</v>
      </c>
      <c r="I12" s="8" t="n">
        <v>37000</v>
      </c>
      <c r="J12" s="8" t="n">
        <v>37007</v>
      </c>
      <c r="K12" s="8" t="n">
        <v>37013</v>
      </c>
      <c r="L12" s="8" t="n">
        <v>37021</v>
      </c>
      <c r="M12" s="8" t="n">
        <v>37029</v>
      </c>
      <c r="N12" s="8" t="n">
        <v>37039</v>
      </c>
      <c r="O12" s="8" t="n">
        <v>37046</v>
      </c>
      <c r="P12" s="8" t="n">
        <v>37053</v>
      </c>
      <c r="Q12" s="8" t="n">
        <v>37060</v>
      </c>
      <c r="R12" s="8" t="n">
        <v>37067</v>
      </c>
      <c r="S12" s="8" t="n">
        <v>37074</v>
      </c>
      <c r="T12" s="8" t="n">
        <v>37081</v>
      </c>
      <c r="U12" s="8" t="n">
        <v>37088</v>
      </c>
      <c r="V12" s="8" t="n">
        <v>37095</v>
      </c>
      <c r="W12" s="8" t="n">
        <v>37102</v>
      </c>
    </row>
    <row r="89" customFormat="false" ht="15.75" hidden="false" customHeight="false" outlineLevel="0" collapsed="false">
      <c r="A89" s="9" t="s">
        <v>29</v>
      </c>
      <c r="B89" s="10"/>
      <c r="C89" s="10"/>
      <c r="D89" s="10"/>
      <c r="E89" s="10"/>
      <c r="F89" s="11"/>
      <c r="G89" s="10"/>
      <c r="H89" s="10"/>
      <c r="I89" s="11"/>
      <c r="J89" s="11"/>
      <c r="K89" s="11"/>
      <c r="L89" s="10"/>
    </row>
    <row r="90" customFormat="false" ht="12.75" hidden="false" customHeight="false" outlineLevel="0" collapsed="false">
      <c r="A90" s="10"/>
      <c r="B90" s="10"/>
      <c r="C90" s="10"/>
      <c r="D90" s="10"/>
      <c r="E90" s="10"/>
      <c r="F90" s="11"/>
      <c r="G90" s="10"/>
      <c r="H90" s="10"/>
      <c r="I90" s="11"/>
      <c r="J90" s="11"/>
      <c r="K90" s="11"/>
      <c r="L90" s="10"/>
    </row>
    <row r="91" customFormat="false" ht="12.75" hidden="false" customHeight="false" outlineLevel="0" collapsed="false">
      <c r="A91" s="12" t="s">
        <v>30</v>
      </c>
      <c r="B91" s="10"/>
      <c r="C91" s="10"/>
      <c r="D91" s="10"/>
      <c r="E91" s="10"/>
      <c r="F91" s="11"/>
      <c r="G91" s="10"/>
      <c r="H91" s="10"/>
      <c r="I91" s="11"/>
      <c r="J91" s="11"/>
      <c r="K91" s="11"/>
      <c r="L91" s="10"/>
    </row>
    <row r="92" customFormat="false" ht="12.75" hidden="false" customHeight="false" outlineLevel="0" collapsed="false">
      <c r="A92" s="10" t="s">
        <v>31</v>
      </c>
      <c r="B92" s="10"/>
      <c r="C92" s="10"/>
      <c r="D92" s="10"/>
      <c r="E92" s="10"/>
      <c r="F92" s="11"/>
      <c r="G92" s="10"/>
      <c r="H92" s="10"/>
      <c r="I92" s="11"/>
      <c r="J92" s="11"/>
      <c r="K92" s="11"/>
      <c r="L92" s="10"/>
    </row>
    <row r="93" customFormat="false" ht="12.75" hidden="false" customHeight="false" outlineLevel="0" collapsed="false">
      <c r="A93" s="10" t="s">
        <v>32</v>
      </c>
      <c r="B93" s="10"/>
      <c r="C93" s="10"/>
      <c r="D93" s="10"/>
      <c r="E93" s="10"/>
      <c r="F93" s="11"/>
      <c r="G93" s="10"/>
      <c r="H93" s="10"/>
      <c r="I93" s="11"/>
      <c r="J93" s="11"/>
      <c r="K93" s="11"/>
      <c r="L93" s="10"/>
    </row>
    <row r="94" customFormat="false" ht="12.75" hidden="false" customHeight="false" outlineLevel="0" collapsed="false">
      <c r="A94" s="10" t="s">
        <v>33</v>
      </c>
      <c r="B94" s="10"/>
      <c r="C94" s="10"/>
      <c r="D94" s="10"/>
      <c r="E94" s="10"/>
      <c r="F94" s="11"/>
      <c r="G94" s="10"/>
      <c r="H94" s="10"/>
      <c r="I94" s="11"/>
      <c r="J94" s="11"/>
      <c r="K94" s="11"/>
      <c r="L94" s="10"/>
    </row>
    <row r="95" customFormat="false" ht="12.75" hidden="false" customHeight="false" outlineLevel="0" collapsed="false">
      <c r="A95" s="10" t="s">
        <v>34</v>
      </c>
      <c r="B95" s="10"/>
      <c r="C95" s="10"/>
      <c r="D95" s="10"/>
      <c r="E95" s="10"/>
      <c r="F95" s="11"/>
      <c r="G95" s="10"/>
      <c r="H95" s="10"/>
      <c r="I95" s="11"/>
      <c r="J95" s="11"/>
      <c r="K95" s="11"/>
      <c r="L95" s="10"/>
    </row>
    <row r="96" customFormat="false" ht="12.75" hidden="false" customHeight="false" outlineLevel="0" collapsed="false">
      <c r="A96" s="10" t="s">
        <v>35</v>
      </c>
      <c r="B96" s="10"/>
      <c r="C96" s="10"/>
      <c r="D96" s="10"/>
      <c r="E96" s="10"/>
      <c r="F96" s="11"/>
      <c r="G96" s="10"/>
      <c r="H96" s="10"/>
      <c r="I96" s="11"/>
      <c r="J96" s="11"/>
      <c r="K96" s="11"/>
      <c r="L96" s="10"/>
    </row>
    <row r="97" customFormat="false" ht="12.75" hidden="false" customHeight="false" outlineLevel="0" collapsed="false">
      <c r="A97" s="10" t="s">
        <v>36</v>
      </c>
      <c r="B97" s="10"/>
      <c r="C97" s="10"/>
      <c r="D97" s="10"/>
      <c r="E97" s="10"/>
      <c r="F97" s="11"/>
      <c r="G97" s="10"/>
      <c r="H97" s="10"/>
      <c r="I97" s="11"/>
      <c r="J97" s="11"/>
      <c r="K97" s="11"/>
      <c r="L97" s="10"/>
    </row>
    <row r="98" customFormat="false" ht="12.75" hidden="false" customHeight="false" outlineLevel="0" collapsed="false">
      <c r="A98" s="10" t="s">
        <v>37</v>
      </c>
      <c r="B98" s="10"/>
      <c r="C98" s="10"/>
      <c r="D98" s="10"/>
      <c r="E98" s="10"/>
      <c r="F98" s="11"/>
      <c r="G98" s="10"/>
      <c r="H98" s="10"/>
      <c r="I98" s="11"/>
      <c r="J98" s="11"/>
      <c r="K98" s="11"/>
      <c r="L98" s="10"/>
    </row>
    <row r="99" customFormat="false" ht="12.75" hidden="false" customHeight="false" outlineLevel="0" collapsed="false">
      <c r="A99" s="10" t="s">
        <v>38</v>
      </c>
      <c r="B99" s="10"/>
      <c r="C99" s="10"/>
      <c r="D99" s="10"/>
      <c r="E99" s="10"/>
      <c r="F99" s="11"/>
      <c r="G99" s="10"/>
      <c r="H99" s="10"/>
      <c r="I99" s="11"/>
      <c r="J99" s="11"/>
      <c r="K99" s="11"/>
      <c r="L99" s="10"/>
    </row>
    <row r="100" customFormat="false" ht="12.75" hidden="false" customHeight="false" outlineLevel="0" collapsed="false">
      <c r="A100" s="10" t="s">
        <v>39</v>
      </c>
      <c r="B100" s="10"/>
      <c r="C100" s="10"/>
      <c r="D100" s="10"/>
      <c r="E100" s="10"/>
      <c r="F100" s="11"/>
      <c r="G100" s="10"/>
      <c r="H100" s="10"/>
      <c r="I100" s="11"/>
      <c r="J100" s="11"/>
      <c r="K100" s="11"/>
      <c r="L100" s="10"/>
    </row>
    <row r="101" customFormat="false" ht="12.75" hidden="false" customHeight="false" outlineLevel="0" collapsed="false">
      <c r="A101" s="10"/>
      <c r="B101" s="10"/>
      <c r="C101" s="10"/>
      <c r="D101" s="10"/>
      <c r="E101" s="10"/>
      <c r="F101" s="11"/>
      <c r="G101" s="10"/>
      <c r="H101" s="10"/>
      <c r="I101" s="11"/>
      <c r="J101" s="11"/>
      <c r="K101" s="11"/>
      <c r="L101" s="10"/>
    </row>
    <row r="102" customFormat="false" ht="12.75" hidden="false" customHeight="false" outlineLevel="0" collapsed="false">
      <c r="A102" s="13"/>
      <c r="B102" s="13"/>
      <c r="C102" s="13"/>
      <c r="D102" s="13"/>
      <c r="E102" s="13" t="s">
        <v>40</v>
      </c>
      <c r="F102" s="13"/>
      <c r="G102" s="13"/>
      <c r="H102" s="13"/>
      <c r="I102" s="13" t="s">
        <v>41</v>
      </c>
      <c r="J102" s="13" t="s">
        <v>42</v>
      </c>
      <c r="K102" s="13" t="s">
        <v>43</v>
      </c>
      <c r="L102" s="13" t="s">
        <v>44</v>
      </c>
    </row>
    <row r="103" customFormat="false" ht="12.75" hidden="false" customHeight="false" outlineLevel="0" collapsed="false">
      <c r="A103" s="13" t="s">
        <v>45</v>
      </c>
      <c r="B103" s="13" t="s">
        <v>46</v>
      </c>
      <c r="C103" s="13" t="s">
        <v>47</v>
      </c>
      <c r="D103" s="13" t="s">
        <v>48</v>
      </c>
      <c r="E103" s="13" t="s">
        <v>49</v>
      </c>
      <c r="F103" s="13" t="s">
        <v>30</v>
      </c>
      <c r="G103" s="13" t="s">
        <v>50</v>
      </c>
      <c r="H103" s="13" t="s">
        <v>51</v>
      </c>
      <c r="I103" s="13" t="s">
        <v>52</v>
      </c>
      <c r="J103" s="13" t="s">
        <v>53</v>
      </c>
      <c r="K103" s="13" t="s">
        <v>54</v>
      </c>
      <c r="L103" s="13" t="s">
        <v>55</v>
      </c>
    </row>
    <row r="104" customFormat="false" ht="12.75" hidden="false" customHeight="false" outlineLevel="0" collapsed="false">
      <c r="A104" s="13"/>
      <c r="B104" s="13"/>
      <c r="C104" s="13"/>
      <c r="D104" s="13"/>
      <c r="E104" s="13"/>
      <c r="F104" s="13"/>
      <c r="G104" s="13"/>
      <c r="H104" s="13"/>
      <c r="I104" s="13"/>
      <c r="J104" s="13"/>
      <c r="K104" s="13"/>
      <c r="L104" s="13"/>
    </row>
    <row r="105" customFormat="false" ht="38.25" hidden="false" customHeight="false" outlineLevel="0" collapsed="false">
      <c r="A105" s="18" t="n">
        <v>37105</v>
      </c>
      <c r="B105" s="19" t="s">
        <v>58</v>
      </c>
      <c r="C105" s="19" t="s">
        <v>57</v>
      </c>
      <c r="D105" s="19" t="s">
        <v>58</v>
      </c>
      <c r="E105" s="19" t="s">
        <v>59</v>
      </c>
      <c r="F105" s="19" t="s">
        <v>77</v>
      </c>
      <c r="G105" s="17" t="s">
        <v>78</v>
      </c>
      <c r="H105" s="17" t="s">
        <v>240</v>
      </c>
      <c r="I105" s="19" t="s">
        <v>64</v>
      </c>
      <c r="J105" s="19" t="s">
        <v>63</v>
      </c>
      <c r="K105" s="19" t="s">
        <v>64</v>
      </c>
      <c r="L105" s="19" t="s">
        <v>65</v>
      </c>
      <c r="M105" s="20"/>
      <c r="N105" s="20"/>
      <c r="O105" s="20"/>
      <c r="P105" s="20"/>
      <c r="Q105" s="20"/>
      <c r="R105" s="20"/>
      <c r="S105" s="20"/>
      <c r="T105" s="20"/>
      <c r="U105" s="20"/>
      <c r="V105" s="20"/>
      <c r="W105" s="20"/>
      <c r="X105" s="20"/>
      <c r="Y105" s="20"/>
    </row>
    <row r="106" customFormat="false" ht="63.75" hidden="false" customHeight="false" outlineLevel="0" collapsed="false">
      <c r="A106" s="18" t="n">
        <v>37105</v>
      </c>
      <c r="B106" s="17" t="s">
        <v>80</v>
      </c>
      <c r="C106" s="19" t="s">
        <v>81</v>
      </c>
      <c r="D106" s="19" t="s">
        <v>82</v>
      </c>
      <c r="E106" s="19" t="s">
        <v>83</v>
      </c>
      <c r="F106" s="19" t="s">
        <v>77</v>
      </c>
      <c r="G106" s="17" t="s">
        <v>84</v>
      </c>
      <c r="H106" s="17" t="s">
        <v>85</v>
      </c>
      <c r="I106" s="19" t="s">
        <v>64</v>
      </c>
      <c r="J106" s="19" t="s">
        <v>63</v>
      </c>
      <c r="K106" s="19" t="s">
        <v>64</v>
      </c>
      <c r="L106" s="19" t="s">
        <v>65</v>
      </c>
      <c r="M106" s="20"/>
      <c r="N106" s="20"/>
      <c r="O106" s="20"/>
      <c r="P106" s="20"/>
      <c r="Q106" s="20"/>
      <c r="R106" s="20"/>
      <c r="S106" s="20"/>
      <c r="T106" s="20"/>
      <c r="U106" s="20"/>
      <c r="V106" s="20"/>
      <c r="W106" s="20"/>
      <c r="X106" s="20"/>
      <c r="Y106" s="20"/>
    </row>
    <row r="107" customFormat="false" ht="51" hidden="false" customHeight="false" outlineLevel="0" collapsed="false">
      <c r="A107" s="18" t="n">
        <v>37102</v>
      </c>
      <c r="B107" s="19" t="s">
        <v>86</v>
      </c>
      <c r="C107" s="19" t="s">
        <v>81</v>
      </c>
      <c r="D107" s="19" t="s">
        <v>87</v>
      </c>
      <c r="E107" s="19" t="s">
        <v>88</v>
      </c>
      <c r="F107" s="19" t="s">
        <v>89</v>
      </c>
      <c r="G107" s="17" t="s">
        <v>90</v>
      </c>
      <c r="H107" s="17" t="s">
        <v>91</v>
      </c>
      <c r="I107" s="19" t="s">
        <v>63</v>
      </c>
      <c r="J107" s="19" t="s">
        <v>64</v>
      </c>
      <c r="K107" s="19" t="s">
        <v>64</v>
      </c>
      <c r="L107" s="19" t="s">
        <v>65</v>
      </c>
      <c r="M107" s="20"/>
      <c r="N107" s="20"/>
      <c r="O107" s="20"/>
      <c r="P107" s="20"/>
      <c r="Q107" s="20"/>
      <c r="R107" s="20"/>
      <c r="S107" s="20"/>
      <c r="T107" s="20"/>
      <c r="U107" s="20"/>
      <c r="V107" s="20"/>
      <c r="W107" s="20"/>
      <c r="X107" s="20"/>
      <c r="Y107" s="20"/>
    </row>
    <row r="108" customFormat="false" ht="76.5" hidden="false" customHeight="false" outlineLevel="0" collapsed="false">
      <c r="A108" s="14" t="n">
        <v>37099</v>
      </c>
      <c r="B108" s="58" t="s">
        <v>92</v>
      </c>
      <c r="C108" s="26" t="s">
        <v>67</v>
      </c>
      <c r="D108" s="26" t="s">
        <v>93</v>
      </c>
      <c r="E108" s="26" t="s">
        <v>94</v>
      </c>
      <c r="F108" s="26" t="s">
        <v>77</v>
      </c>
      <c r="G108" s="58" t="s">
        <v>95</v>
      </c>
      <c r="H108" s="58" t="s">
        <v>96</v>
      </c>
      <c r="I108" s="26" t="s">
        <v>64</v>
      </c>
      <c r="J108" s="26" t="s">
        <v>63</v>
      </c>
      <c r="K108" s="26" t="s">
        <v>64</v>
      </c>
      <c r="L108" s="26" t="s">
        <v>65</v>
      </c>
      <c r="M108" s="20"/>
      <c r="N108" s="20"/>
      <c r="O108" s="20"/>
      <c r="P108" s="20"/>
      <c r="Q108" s="20"/>
      <c r="R108" s="20"/>
      <c r="S108" s="20"/>
      <c r="T108" s="20"/>
      <c r="U108" s="20"/>
      <c r="V108" s="20"/>
      <c r="W108" s="20"/>
      <c r="X108" s="20"/>
      <c r="Y108" s="20"/>
    </row>
    <row r="109" customFormat="false" ht="63.75" hidden="false" customHeight="false" outlineLevel="0" collapsed="false">
      <c r="A109" s="14" t="n">
        <v>37099</v>
      </c>
      <c r="B109" s="19" t="s">
        <v>97</v>
      </c>
      <c r="C109" s="19" t="s">
        <v>57</v>
      </c>
      <c r="D109" s="19" t="s">
        <v>98</v>
      </c>
      <c r="E109" s="19" t="s">
        <v>59</v>
      </c>
      <c r="F109" s="19" t="s">
        <v>60</v>
      </c>
      <c r="G109" s="17" t="s">
        <v>99</v>
      </c>
      <c r="H109" s="17" t="s">
        <v>100</v>
      </c>
      <c r="I109" s="19" t="s">
        <v>63</v>
      </c>
      <c r="J109" s="19" t="s">
        <v>63</v>
      </c>
      <c r="K109" s="19" t="s">
        <v>63</v>
      </c>
      <c r="L109" s="19" t="s">
        <v>65</v>
      </c>
      <c r="M109" s="20"/>
      <c r="N109" s="20"/>
      <c r="O109" s="20"/>
      <c r="P109" s="20"/>
      <c r="Q109" s="20"/>
      <c r="R109" s="20"/>
      <c r="S109" s="20"/>
      <c r="T109" s="20"/>
      <c r="U109" s="20"/>
      <c r="V109" s="20"/>
      <c r="W109" s="20"/>
      <c r="X109" s="20"/>
      <c r="Y109" s="20"/>
    </row>
    <row r="110" customFormat="false" ht="38.25" hidden="false" customHeight="false" outlineLevel="0" collapsed="false">
      <c r="A110" s="18" t="n">
        <v>37095</v>
      </c>
      <c r="B110" s="19" t="s">
        <v>101</v>
      </c>
      <c r="C110" s="19" t="s">
        <v>81</v>
      </c>
      <c r="D110" s="19" t="s">
        <v>102</v>
      </c>
      <c r="E110" s="19" t="s">
        <v>103</v>
      </c>
      <c r="F110" s="19" t="s">
        <v>74</v>
      </c>
      <c r="G110" s="17" t="s">
        <v>104</v>
      </c>
      <c r="H110" s="17" t="s">
        <v>105</v>
      </c>
      <c r="I110" s="19" t="s">
        <v>64</v>
      </c>
      <c r="J110" s="19" t="s">
        <v>63</v>
      </c>
      <c r="K110" s="19" t="s">
        <v>64</v>
      </c>
      <c r="L110" s="19" t="s">
        <v>65</v>
      </c>
      <c r="M110" s="20"/>
      <c r="N110" s="20"/>
      <c r="O110" s="20"/>
      <c r="P110" s="20"/>
      <c r="Q110" s="20"/>
      <c r="R110" s="20"/>
      <c r="S110" s="20"/>
      <c r="T110" s="20"/>
      <c r="U110" s="20"/>
      <c r="V110" s="20"/>
      <c r="W110" s="20"/>
      <c r="X110" s="20"/>
      <c r="Y110" s="20"/>
    </row>
    <row r="111" customFormat="false" ht="38.25" hidden="false" customHeight="false" outlineLevel="0" collapsed="false">
      <c r="A111" s="18" t="n">
        <v>37092</v>
      </c>
      <c r="B111" s="19" t="s">
        <v>107</v>
      </c>
      <c r="C111" s="19" t="s">
        <v>108</v>
      </c>
      <c r="D111" s="19" t="s">
        <v>109</v>
      </c>
      <c r="E111" s="19" t="s">
        <v>110</v>
      </c>
      <c r="F111" s="19" t="s">
        <v>74</v>
      </c>
      <c r="G111" s="17" t="s">
        <v>111</v>
      </c>
      <c r="H111" s="19" t="s">
        <v>62</v>
      </c>
      <c r="I111" s="19" t="s">
        <v>64</v>
      </c>
      <c r="J111" s="19" t="s">
        <v>63</v>
      </c>
      <c r="K111" s="19" t="s">
        <v>63</v>
      </c>
      <c r="L111" s="19" t="s">
        <v>65</v>
      </c>
      <c r="M111" s="20"/>
      <c r="N111" s="20"/>
      <c r="O111" s="20"/>
      <c r="P111" s="20"/>
      <c r="Q111" s="20"/>
      <c r="R111" s="20"/>
      <c r="S111" s="20"/>
      <c r="T111" s="20"/>
      <c r="U111" s="20"/>
      <c r="V111" s="20"/>
      <c r="W111" s="20"/>
      <c r="X111" s="20"/>
      <c r="Y111" s="20"/>
    </row>
    <row r="112" customFormat="false" ht="38.25" hidden="false" customHeight="false" outlineLevel="0" collapsed="false">
      <c r="A112" s="18" t="n">
        <v>37092</v>
      </c>
      <c r="B112" s="19" t="s">
        <v>101</v>
      </c>
      <c r="C112" s="19" t="s">
        <v>81</v>
      </c>
      <c r="D112" s="19" t="s">
        <v>102</v>
      </c>
      <c r="E112" s="19" t="s">
        <v>103</v>
      </c>
      <c r="F112" s="19" t="s">
        <v>74</v>
      </c>
      <c r="G112" s="17" t="s">
        <v>104</v>
      </c>
      <c r="H112" s="17" t="s">
        <v>106</v>
      </c>
      <c r="I112" s="19" t="s">
        <v>64</v>
      </c>
      <c r="J112" s="19" t="s">
        <v>63</v>
      </c>
      <c r="K112" s="19" t="s">
        <v>63</v>
      </c>
      <c r="L112" s="19" t="s">
        <v>65</v>
      </c>
      <c r="M112" s="20"/>
      <c r="N112" s="20"/>
      <c r="O112" s="20"/>
      <c r="P112" s="20"/>
      <c r="Q112" s="20"/>
      <c r="R112" s="20"/>
      <c r="S112" s="20"/>
      <c r="T112" s="20"/>
      <c r="U112" s="20"/>
      <c r="V112" s="20"/>
      <c r="W112" s="20"/>
      <c r="X112" s="20"/>
      <c r="Y112" s="20"/>
    </row>
    <row r="113" customFormat="false" ht="38.25" hidden="false" customHeight="false" outlineLevel="0" collapsed="false">
      <c r="A113" s="18" t="n">
        <v>37090</v>
      </c>
      <c r="B113" s="19" t="s">
        <v>112</v>
      </c>
      <c r="C113" s="19" t="s">
        <v>57</v>
      </c>
      <c r="D113" s="19" t="s">
        <v>112</v>
      </c>
      <c r="E113" s="19" t="s">
        <v>59</v>
      </c>
      <c r="F113" s="19" t="s">
        <v>60</v>
      </c>
      <c r="G113" s="17" t="s">
        <v>113</v>
      </c>
      <c r="H113" s="19" t="s">
        <v>91</v>
      </c>
      <c r="I113" s="19" t="s">
        <v>63</v>
      </c>
      <c r="J113" s="19" t="s">
        <v>63</v>
      </c>
      <c r="K113" s="19" t="s">
        <v>63</v>
      </c>
      <c r="L113" s="19" t="s">
        <v>65</v>
      </c>
      <c r="M113" s="20"/>
      <c r="N113" s="20"/>
      <c r="O113" s="20"/>
      <c r="P113" s="20"/>
      <c r="Q113" s="20"/>
      <c r="R113" s="20"/>
      <c r="S113" s="20"/>
      <c r="T113" s="20"/>
      <c r="U113" s="20"/>
      <c r="V113" s="20"/>
      <c r="W113" s="20"/>
      <c r="X113" s="20"/>
      <c r="Y113" s="20"/>
    </row>
    <row r="114" customFormat="false" ht="51" hidden="false" customHeight="false" outlineLevel="0" collapsed="false">
      <c r="A114" s="18" t="n">
        <v>37081</v>
      </c>
      <c r="B114" s="19" t="s">
        <v>118</v>
      </c>
      <c r="C114" s="19" t="s">
        <v>81</v>
      </c>
      <c r="D114" s="19" t="s">
        <v>119</v>
      </c>
      <c r="E114" s="19" t="s">
        <v>120</v>
      </c>
      <c r="F114" s="19" t="s">
        <v>74</v>
      </c>
      <c r="G114" s="17" t="s">
        <v>121</v>
      </c>
      <c r="H114" s="19" t="s">
        <v>122</v>
      </c>
      <c r="I114" s="19" t="s">
        <v>64</v>
      </c>
      <c r="J114" s="19" t="s">
        <v>63</v>
      </c>
      <c r="K114" s="19" t="s">
        <v>63</v>
      </c>
      <c r="L114" s="19" t="s">
        <v>65</v>
      </c>
      <c r="M114" s="20"/>
      <c r="N114" s="20"/>
      <c r="O114" s="20"/>
      <c r="P114" s="20"/>
      <c r="Q114" s="20"/>
      <c r="R114" s="20"/>
      <c r="S114" s="20"/>
      <c r="T114" s="20"/>
      <c r="U114" s="20"/>
      <c r="V114" s="20"/>
      <c r="W114" s="20"/>
      <c r="X114" s="20"/>
      <c r="Y114" s="20"/>
    </row>
    <row r="115" customFormat="false" ht="51" hidden="false" customHeight="false" outlineLevel="0" collapsed="false">
      <c r="A115" s="18" t="n">
        <v>37074</v>
      </c>
      <c r="B115" s="19" t="s">
        <v>123</v>
      </c>
      <c r="C115" s="19" t="s">
        <v>57</v>
      </c>
      <c r="D115" s="19" t="s">
        <v>124</v>
      </c>
      <c r="E115" s="19" t="s">
        <v>59</v>
      </c>
      <c r="F115" s="19" t="s">
        <v>89</v>
      </c>
      <c r="G115" s="17" t="s">
        <v>125</v>
      </c>
      <c r="H115" s="17" t="s">
        <v>126</v>
      </c>
      <c r="I115" s="19" t="s">
        <v>64</v>
      </c>
      <c r="J115" s="19" t="s">
        <v>64</v>
      </c>
      <c r="K115" s="19" t="s">
        <v>64</v>
      </c>
      <c r="L115" s="19" t="s">
        <v>65</v>
      </c>
      <c r="M115" s="20"/>
      <c r="N115" s="20"/>
      <c r="O115" s="20"/>
      <c r="P115" s="20"/>
      <c r="Q115" s="20"/>
      <c r="R115" s="20"/>
      <c r="S115" s="20"/>
      <c r="T115" s="20"/>
      <c r="U115" s="20"/>
      <c r="V115" s="20"/>
      <c r="W115" s="20"/>
      <c r="X115" s="20"/>
      <c r="Y115" s="20"/>
    </row>
    <row r="116" customFormat="false" ht="12.75" hidden="false" customHeight="false" outlineLevel="0" collapsed="false">
      <c r="A116" s="18" t="n">
        <v>37074</v>
      </c>
      <c r="B116" s="19" t="s">
        <v>241</v>
      </c>
      <c r="C116" s="19" t="s">
        <v>242</v>
      </c>
      <c r="D116" s="19" t="s">
        <v>243</v>
      </c>
      <c r="E116" s="19" t="s">
        <v>244</v>
      </c>
      <c r="F116" s="19" t="s">
        <v>77</v>
      </c>
      <c r="G116" s="17" t="s">
        <v>62</v>
      </c>
      <c r="H116" s="17"/>
      <c r="I116" s="19"/>
      <c r="J116" s="19"/>
      <c r="K116" s="19"/>
      <c r="L116" s="19" t="s">
        <v>65</v>
      </c>
      <c r="M116" s="20"/>
      <c r="N116" s="20"/>
      <c r="O116" s="20"/>
      <c r="P116" s="20"/>
      <c r="Q116" s="20"/>
      <c r="R116" s="20"/>
      <c r="S116" s="20"/>
      <c r="T116" s="20"/>
      <c r="U116" s="20"/>
      <c r="V116" s="20"/>
      <c r="W116" s="20"/>
      <c r="X116" s="20"/>
      <c r="Y116" s="20"/>
    </row>
    <row r="117" customFormat="false" ht="25.5" hidden="false" customHeight="false" outlineLevel="0" collapsed="false">
      <c r="A117" s="18" t="n">
        <v>37071</v>
      </c>
      <c r="B117" s="19" t="s">
        <v>127</v>
      </c>
      <c r="C117" s="19" t="s">
        <v>57</v>
      </c>
      <c r="D117" s="19" t="s">
        <v>127</v>
      </c>
      <c r="E117" s="19" t="s">
        <v>59</v>
      </c>
      <c r="F117" s="19" t="s">
        <v>69</v>
      </c>
      <c r="G117" s="17" t="s">
        <v>128</v>
      </c>
      <c r="H117" s="17" t="s">
        <v>129</v>
      </c>
      <c r="I117" s="19" t="s">
        <v>64</v>
      </c>
      <c r="J117" s="19" t="s">
        <v>63</v>
      </c>
      <c r="K117" s="19" t="s">
        <v>64</v>
      </c>
      <c r="L117" s="19" t="s">
        <v>65</v>
      </c>
      <c r="M117" s="20"/>
      <c r="N117" s="20"/>
      <c r="O117" s="20"/>
      <c r="P117" s="20"/>
      <c r="Q117" s="20"/>
      <c r="R117" s="20"/>
      <c r="S117" s="20"/>
      <c r="T117" s="20"/>
      <c r="U117" s="20"/>
      <c r="V117" s="20"/>
      <c r="W117" s="20"/>
      <c r="X117" s="20"/>
      <c r="Y117" s="20"/>
    </row>
    <row r="118" customFormat="false" ht="38.25" hidden="false" customHeight="false" outlineLevel="0" collapsed="false">
      <c r="A118" s="18" t="n">
        <v>37069</v>
      </c>
      <c r="B118" s="19" t="s">
        <v>136</v>
      </c>
      <c r="C118" s="19" t="s">
        <v>108</v>
      </c>
      <c r="D118" s="19" t="s">
        <v>137</v>
      </c>
      <c r="E118" s="19" t="s">
        <v>110</v>
      </c>
      <c r="F118" s="19" t="s">
        <v>89</v>
      </c>
      <c r="G118" s="17" t="s">
        <v>138</v>
      </c>
      <c r="H118" s="17" t="s">
        <v>139</v>
      </c>
      <c r="I118" s="19" t="s">
        <v>63</v>
      </c>
      <c r="J118" s="19" t="s">
        <v>63</v>
      </c>
      <c r="K118" s="19" t="s">
        <v>63</v>
      </c>
      <c r="L118" s="19" t="s">
        <v>65</v>
      </c>
      <c r="M118" s="20"/>
      <c r="N118" s="20"/>
      <c r="O118" s="20"/>
      <c r="P118" s="20"/>
      <c r="Q118" s="20"/>
      <c r="R118" s="20"/>
      <c r="S118" s="20"/>
      <c r="T118" s="20"/>
      <c r="U118" s="20"/>
      <c r="V118" s="20"/>
      <c r="W118" s="20"/>
      <c r="X118" s="20"/>
      <c r="Y118" s="20"/>
    </row>
    <row r="119" customFormat="false" ht="76.5" hidden="false" customHeight="false" outlineLevel="0" collapsed="false">
      <c r="A119" s="18" t="n">
        <v>37069</v>
      </c>
      <c r="B119" s="19" t="s">
        <v>133</v>
      </c>
      <c r="C119" s="19" t="s">
        <v>57</v>
      </c>
      <c r="D119" s="19" t="s">
        <v>133</v>
      </c>
      <c r="E119" s="19" t="s">
        <v>59</v>
      </c>
      <c r="F119" s="19" t="s">
        <v>69</v>
      </c>
      <c r="G119" s="17" t="s">
        <v>134</v>
      </c>
      <c r="H119" s="17" t="s">
        <v>135</v>
      </c>
      <c r="I119" s="19" t="s">
        <v>64</v>
      </c>
      <c r="J119" s="19" t="s">
        <v>63</v>
      </c>
      <c r="K119" s="19" t="s">
        <v>64</v>
      </c>
      <c r="L119" s="19" t="s">
        <v>65</v>
      </c>
      <c r="M119" s="20"/>
      <c r="N119" s="20"/>
      <c r="O119" s="20"/>
      <c r="P119" s="20"/>
      <c r="Q119" s="20"/>
      <c r="R119" s="20"/>
      <c r="S119" s="20"/>
      <c r="T119" s="20"/>
      <c r="U119" s="20"/>
      <c r="V119" s="20"/>
      <c r="W119" s="20"/>
      <c r="X119" s="20"/>
      <c r="Y119" s="20"/>
    </row>
    <row r="120" customFormat="false" ht="51" hidden="false" customHeight="false" outlineLevel="0" collapsed="false">
      <c r="A120" s="18" t="n">
        <v>37069</v>
      </c>
      <c r="B120" s="17" t="s">
        <v>245</v>
      </c>
      <c r="C120" s="19" t="s">
        <v>81</v>
      </c>
      <c r="D120" s="19" t="s">
        <v>246</v>
      </c>
      <c r="E120" s="19" t="s">
        <v>247</v>
      </c>
      <c r="F120" s="19" t="s">
        <v>69</v>
      </c>
      <c r="G120" s="17" t="s">
        <v>248</v>
      </c>
      <c r="H120" s="17" t="s">
        <v>249</v>
      </c>
      <c r="I120" s="19" t="s">
        <v>64</v>
      </c>
      <c r="J120" s="19" t="s">
        <v>63</v>
      </c>
      <c r="K120" s="19" t="s">
        <v>64</v>
      </c>
      <c r="L120" s="19" t="s">
        <v>65</v>
      </c>
      <c r="M120" s="20"/>
      <c r="N120" s="20"/>
      <c r="O120" s="20"/>
      <c r="P120" s="20"/>
      <c r="Q120" s="20"/>
      <c r="R120" s="20"/>
      <c r="S120" s="20"/>
      <c r="T120" s="20"/>
      <c r="U120" s="20"/>
      <c r="V120" s="20"/>
      <c r="W120" s="20"/>
      <c r="X120" s="20"/>
      <c r="Y120" s="20"/>
    </row>
    <row r="121" customFormat="false" ht="38.25" hidden="false" customHeight="false" outlineLevel="0" collapsed="false">
      <c r="A121" s="18" t="n">
        <v>37069</v>
      </c>
      <c r="B121" s="19" t="s">
        <v>130</v>
      </c>
      <c r="C121" s="19"/>
      <c r="D121" s="19"/>
      <c r="E121" s="19"/>
      <c r="F121" s="19"/>
      <c r="G121" s="17" t="s">
        <v>131</v>
      </c>
      <c r="H121" s="17" t="s">
        <v>132</v>
      </c>
      <c r="I121" s="19" t="s">
        <v>64</v>
      </c>
      <c r="J121" s="19" t="s">
        <v>63</v>
      </c>
      <c r="K121" s="19" t="s">
        <v>64</v>
      </c>
      <c r="L121" s="19" t="s">
        <v>65</v>
      </c>
      <c r="M121" s="20"/>
      <c r="N121" s="20"/>
      <c r="O121" s="20"/>
      <c r="P121" s="20"/>
      <c r="Q121" s="20"/>
      <c r="R121" s="20"/>
      <c r="S121" s="20"/>
      <c r="T121" s="20"/>
      <c r="U121" s="20"/>
      <c r="V121" s="20"/>
      <c r="W121" s="20"/>
      <c r="X121" s="20"/>
      <c r="Y121" s="20"/>
    </row>
    <row r="122" customFormat="false" ht="102" hidden="false" customHeight="false" outlineLevel="0" collapsed="false">
      <c r="A122" s="18" t="n">
        <v>37068</v>
      </c>
      <c r="B122" s="19" t="s">
        <v>140</v>
      </c>
      <c r="C122" s="19"/>
      <c r="D122" s="19"/>
      <c r="E122" s="19"/>
      <c r="F122" s="19" t="s">
        <v>89</v>
      </c>
      <c r="G122" s="17" t="s">
        <v>141</v>
      </c>
      <c r="H122" s="17" t="s">
        <v>142</v>
      </c>
      <c r="I122" s="19" t="s">
        <v>63</v>
      </c>
      <c r="J122" s="19" t="s">
        <v>64</v>
      </c>
      <c r="K122" s="19" t="s">
        <v>64</v>
      </c>
      <c r="L122" s="19" t="s">
        <v>65</v>
      </c>
      <c r="M122" s="20"/>
      <c r="N122" s="20"/>
      <c r="O122" s="20"/>
      <c r="P122" s="20"/>
      <c r="Q122" s="20"/>
      <c r="R122" s="20"/>
      <c r="S122" s="20"/>
      <c r="T122" s="20"/>
      <c r="U122" s="20"/>
      <c r="V122" s="20"/>
      <c r="W122" s="20"/>
      <c r="X122" s="20"/>
      <c r="Y122" s="20"/>
    </row>
    <row r="123" customFormat="false" ht="76.5" hidden="false" customHeight="false" outlineLevel="0" collapsed="false">
      <c r="A123" s="18" t="n">
        <v>37064</v>
      </c>
      <c r="B123" s="25" t="s">
        <v>147</v>
      </c>
      <c r="C123" s="19" t="s">
        <v>108</v>
      </c>
      <c r="D123" s="19" t="s">
        <v>137</v>
      </c>
      <c r="E123" s="19" t="s">
        <v>110</v>
      </c>
      <c r="F123" s="19" t="s">
        <v>77</v>
      </c>
      <c r="G123" s="25" t="s">
        <v>148</v>
      </c>
      <c r="H123" s="19" t="s">
        <v>149</v>
      </c>
      <c r="I123" s="19" t="s">
        <v>63</v>
      </c>
      <c r="J123" s="19" t="s">
        <v>63</v>
      </c>
      <c r="K123" s="19" t="s">
        <v>63</v>
      </c>
      <c r="L123" s="19" t="s">
        <v>65</v>
      </c>
    </row>
    <row r="124" customFormat="false" ht="38.25" hidden="false" customHeight="false" outlineLevel="0" collapsed="false">
      <c r="A124" s="18" t="n">
        <v>37064</v>
      </c>
      <c r="B124" s="19" t="s">
        <v>114</v>
      </c>
      <c r="C124" s="19" t="s">
        <v>57</v>
      </c>
      <c r="D124" s="19" t="s">
        <v>115</v>
      </c>
      <c r="E124" s="19" t="s">
        <v>59</v>
      </c>
      <c r="F124" s="19" t="s">
        <v>60</v>
      </c>
      <c r="G124" s="25" t="s">
        <v>143</v>
      </c>
      <c r="H124" s="19" t="s">
        <v>144</v>
      </c>
      <c r="I124" s="19" t="s">
        <v>63</v>
      </c>
      <c r="J124" s="19" t="s">
        <v>63</v>
      </c>
      <c r="K124" s="19" t="s">
        <v>63</v>
      </c>
      <c r="L124" s="19" t="s">
        <v>65</v>
      </c>
    </row>
    <row r="125" customFormat="false" ht="38.25" hidden="false" customHeight="false" outlineLevel="0" collapsed="false">
      <c r="A125" s="18" t="n">
        <v>37063</v>
      </c>
      <c r="B125" s="19" t="s">
        <v>153</v>
      </c>
      <c r="C125" s="19" t="s">
        <v>108</v>
      </c>
      <c r="D125" s="19"/>
      <c r="E125" s="19" t="s">
        <v>110</v>
      </c>
      <c r="F125" s="19" t="s">
        <v>69</v>
      </c>
      <c r="G125" s="25" t="s">
        <v>154</v>
      </c>
      <c r="H125" s="25" t="s">
        <v>155</v>
      </c>
      <c r="I125" s="19" t="s">
        <v>64</v>
      </c>
      <c r="J125" s="19" t="s">
        <v>63</v>
      </c>
      <c r="K125" s="19" t="s">
        <v>63</v>
      </c>
      <c r="L125" s="19" t="s">
        <v>65</v>
      </c>
    </row>
    <row r="126" customFormat="false" ht="38.25" hidden="false" customHeight="false" outlineLevel="0" collapsed="false">
      <c r="A126" s="18" t="n">
        <v>37063</v>
      </c>
      <c r="B126" s="19" t="s">
        <v>112</v>
      </c>
      <c r="C126" s="19" t="s">
        <v>57</v>
      </c>
      <c r="D126" s="19" t="s">
        <v>112</v>
      </c>
      <c r="E126" s="19" t="s">
        <v>59</v>
      </c>
      <c r="F126" s="19" t="s">
        <v>89</v>
      </c>
      <c r="G126" s="25" t="s">
        <v>156</v>
      </c>
      <c r="H126" s="25" t="s">
        <v>157</v>
      </c>
      <c r="I126" s="19" t="s">
        <v>63</v>
      </c>
      <c r="J126" s="19" t="s">
        <v>63</v>
      </c>
      <c r="K126" s="19" t="s">
        <v>63</v>
      </c>
      <c r="L126" s="19" t="s">
        <v>65</v>
      </c>
    </row>
    <row r="127" customFormat="false" ht="51" hidden="false" customHeight="false" outlineLevel="0" collapsed="false">
      <c r="A127" s="18" t="n">
        <v>37063</v>
      </c>
      <c r="B127" s="19" t="s">
        <v>158</v>
      </c>
      <c r="C127" s="19" t="s">
        <v>57</v>
      </c>
      <c r="D127" s="19" t="s">
        <v>115</v>
      </c>
      <c r="E127" s="19" t="s">
        <v>59</v>
      </c>
      <c r="F127" s="19" t="s">
        <v>69</v>
      </c>
      <c r="G127" s="25" t="s">
        <v>159</v>
      </c>
      <c r="H127" s="25" t="s">
        <v>160</v>
      </c>
      <c r="I127" s="19" t="s">
        <v>63</v>
      </c>
      <c r="J127" s="19" t="s">
        <v>63</v>
      </c>
      <c r="K127" s="19" t="s">
        <v>63</v>
      </c>
      <c r="L127" s="19" t="s">
        <v>65</v>
      </c>
    </row>
    <row r="128" customFormat="false" ht="63.75" hidden="false" customHeight="false" outlineLevel="0" collapsed="false">
      <c r="A128" s="18" t="n">
        <v>37063</v>
      </c>
      <c r="B128" s="19" t="s">
        <v>150</v>
      </c>
      <c r="C128" s="19"/>
      <c r="D128" s="19"/>
      <c r="E128" s="19"/>
      <c r="F128" s="19" t="s">
        <v>69</v>
      </c>
      <c r="G128" s="25" t="s">
        <v>151</v>
      </c>
      <c r="H128" s="25" t="s">
        <v>152</v>
      </c>
      <c r="I128" s="19" t="s">
        <v>64</v>
      </c>
      <c r="J128" s="19" t="s">
        <v>63</v>
      </c>
      <c r="K128" s="19" t="s">
        <v>64</v>
      </c>
      <c r="L128" s="19" t="s">
        <v>65</v>
      </c>
    </row>
    <row r="129" customFormat="false" ht="51" hidden="false" customHeight="false" outlineLevel="0" collapsed="false">
      <c r="A129" s="18" t="n">
        <v>37057</v>
      </c>
      <c r="B129" s="19" t="s">
        <v>172</v>
      </c>
      <c r="C129" s="19" t="s">
        <v>57</v>
      </c>
      <c r="D129" s="19" t="s">
        <v>173</v>
      </c>
      <c r="E129" s="19" t="s">
        <v>59</v>
      </c>
      <c r="F129" s="19" t="s">
        <v>60</v>
      </c>
      <c r="G129" s="25" t="s">
        <v>174</v>
      </c>
      <c r="H129" s="25" t="s">
        <v>175</v>
      </c>
      <c r="I129" s="19" t="s">
        <v>63</v>
      </c>
      <c r="J129" s="19" t="s">
        <v>63</v>
      </c>
      <c r="K129" s="19" t="s">
        <v>63</v>
      </c>
      <c r="L129" s="19" t="s">
        <v>65</v>
      </c>
    </row>
    <row r="130" customFormat="false" ht="38.25" hidden="false" customHeight="false" outlineLevel="0" collapsed="false">
      <c r="A130" s="18" t="n">
        <v>37057</v>
      </c>
      <c r="B130" s="19" t="s">
        <v>97</v>
      </c>
      <c r="C130" s="19" t="s">
        <v>57</v>
      </c>
      <c r="D130" s="19" t="s">
        <v>173</v>
      </c>
      <c r="E130" s="19" t="s">
        <v>59</v>
      </c>
      <c r="F130" s="19" t="s">
        <v>60</v>
      </c>
      <c r="G130" s="25" t="s">
        <v>176</v>
      </c>
      <c r="H130" s="25" t="s">
        <v>175</v>
      </c>
      <c r="I130" s="19" t="s">
        <v>63</v>
      </c>
      <c r="J130" s="19" t="s">
        <v>63</v>
      </c>
      <c r="K130" s="19" t="s">
        <v>63</v>
      </c>
      <c r="L130" s="19" t="s">
        <v>65</v>
      </c>
    </row>
    <row r="131" customFormat="false" ht="63.75" hidden="false" customHeight="false" outlineLevel="0" collapsed="false">
      <c r="A131" s="18" t="n">
        <v>37057</v>
      </c>
      <c r="B131" s="19" t="s">
        <v>166</v>
      </c>
      <c r="C131" s="19" t="s">
        <v>167</v>
      </c>
      <c r="D131" s="19" t="s">
        <v>168</v>
      </c>
      <c r="E131" s="19"/>
      <c r="F131" s="19" t="s">
        <v>169</v>
      </c>
      <c r="G131" s="25" t="s">
        <v>170</v>
      </c>
      <c r="H131" s="25" t="s">
        <v>171</v>
      </c>
      <c r="I131" s="19" t="s">
        <v>63</v>
      </c>
      <c r="J131" s="19" t="s">
        <v>63</v>
      </c>
      <c r="K131" s="19" t="s">
        <v>63</v>
      </c>
      <c r="L131" s="19" t="s">
        <v>65</v>
      </c>
    </row>
    <row r="132" customFormat="false" ht="38.25" hidden="false" customHeight="false" outlineLevel="0" collapsed="false">
      <c r="A132" s="18" t="n">
        <v>37057</v>
      </c>
      <c r="B132" s="19" t="s">
        <v>250</v>
      </c>
      <c r="C132" s="19"/>
      <c r="D132" s="19" t="s">
        <v>251</v>
      </c>
      <c r="E132" s="19" t="s">
        <v>252</v>
      </c>
      <c r="F132" s="19" t="s">
        <v>74</v>
      </c>
      <c r="G132" s="25" t="s">
        <v>253</v>
      </c>
      <c r="H132" s="25" t="s">
        <v>254</v>
      </c>
      <c r="I132" s="19" t="s">
        <v>63</v>
      </c>
      <c r="J132" s="19" t="s">
        <v>63</v>
      </c>
      <c r="K132" s="19" t="s">
        <v>63</v>
      </c>
      <c r="L132" s="19" t="s">
        <v>65</v>
      </c>
    </row>
    <row r="133" customFormat="false" ht="76.5" hidden="false" customHeight="false" outlineLevel="0" collapsed="false">
      <c r="A133" s="28" t="n">
        <v>37056</v>
      </c>
      <c r="B133" s="19" t="s">
        <v>255</v>
      </c>
      <c r="C133" s="19" t="s">
        <v>57</v>
      </c>
      <c r="D133" s="19" t="s">
        <v>58</v>
      </c>
      <c r="E133" s="19" t="s">
        <v>59</v>
      </c>
      <c r="F133" s="19" t="s">
        <v>227</v>
      </c>
      <c r="G133" s="25" t="s">
        <v>256</v>
      </c>
      <c r="H133" s="25" t="s">
        <v>257</v>
      </c>
      <c r="I133" s="19" t="s">
        <v>64</v>
      </c>
      <c r="J133" s="19" t="s">
        <v>63</v>
      </c>
      <c r="K133" s="19" t="s">
        <v>63</v>
      </c>
      <c r="L133" s="19" t="s">
        <v>65</v>
      </c>
    </row>
    <row r="134" customFormat="false" ht="76.5" hidden="false" customHeight="false" outlineLevel="0" collapsed="false">
      <c r="A134" s="28" t="n">
        <v>37053</v>
      </c>
      <c r="B134" s="19" t="s">
        <v>166</v>
      </c>
      <c r="C134" s="19" t="s">
        <v>177</v>
      </c>
      <c r="D134" s="19" t="s">
        <v>82</v>
      </c>
      <c r="E134" s="19" t="s">
        <v>88</v>
      </c>
      <c r="F134" s="19" t="s">
        <v>178</v>
      </c>
      <c r="G134" s="25" t="s">
        <v>179</v>
      </c>
      <c r="H134" s="25" t="s">
        <v>180</v>
      </c>
      <c r="I134" s="19" t="s">
        <v>63</v>
      </c>
      <c r="J134" s="19" t="s">
        <v>63</v>
      </c>
      <c r="K134" s="19" t="s">
        <v>63</v>
      </c>
      <c r="L134" s="19" t="s">
        <v>65</v>
      </c>
    </row>
    <row r="135" customFormat="false" ht="38.25" hidden="false" customHeight="false" outlineLevel="0" collapsed="false">
      <c r="A135" s="28" t="n">
        <v>37050</v>
      </c>
      <c r="B135" s="19" t="s">
        <v>241</v>
      </c>
      <c r="C135" s="19" t="s">
        <v>57</v>
      </c>
      <c r="D135" s="19" t="s">
        <v>258</v>
      </c>
      <c r="E135" s="19" t="s">
        <v>244</v>
      </c>
      <c r="F135" s="19" t="s">
        <v>74</v>
      </c>
      <c r="G135" s="25" t="s">
        <v>259</v>
      </c>
      <c r="H135" s="25" t="s">
        <v>260</v>
      </c>
      <c r="I135" s="19" t="s">
        <v>63</v>
      </c>
      <c r="J135" s="19" t="s">
        <v>63</v>
      </c>
      <c r="K135" s="19" t="s">
        <v>63</v>
      </c>
      <c r="L135" s="19" t="s">
        <v>65</v>
      </c>
    </row>
    <row r="136" customFormat="false" ht="51" hidden="false" customHeight="false" outlineLevel="0" collapsed="false">
      <c r="A136" s="28" t="n">
        <v>37049</v>
      </c>
      <c r="B136" s="19" t="s">
        <v>114</v>
      </c>
      <c r="C136" s="19" t="s">
        <v>57</v>
      </c>
      <c r="D136" s="19" t="s">
        <v>58</v>
      </c>
      <c r="E136" s="19" t="s">
        <v>59</v>
      </c>
      <c r="F136" s="19" t="s">
        <v>89</v>
      </c>
      <c r="G136" s="25" t="s">
        <v>181</v>
      </c>
      <c r="H136" s="25" t="s">
        <v>182</v>
      </c>
      <c r="I136" s="19" t="s">
        <v>64</v>
      </c>
      <c r="J136" s="19" t="s">
        <v>63</v>
      </c>
      <c r="K136" s="19" t="s">
        <v>63</v>
      </c>
      <c r="L136" s="19" t="s">
        <v>65</v>
      </c>
    </row>
    <row r="137" customFormat="false" ht="80.25" hidden="false" customHeight="true" outlineLevel="0" collapsed="false">
      <c r="A137" s="28" t="n">
        <v>37049</v>
      </c>
      <c r="B137" s="19" t="s">
        <v>58</v>
      </c>
      <c r="C137" s="19" t="s">
        <v>57</v>
      </c>
      <c r="D137" s="19" t="s">
        <v>58</v>
      </c>
      <c r="E137" s="19" t="s">
        <v>59</v>
      </c>
      <c r="F137" s="19" t="s">
        <v>89</v>
      </c>
      <c r="G137" s="25" t="s">
        <v>183</v>
      </c>
      <c r="H137" s="25" t="s">
        <v>184</v>
      </c>
      <c r="I137" s="19" t="s">
        <v>64</v>
      </c>
      <c r="J137" s="19" t="s">
        <v>64</v>
      </c>
      <c r="K137" s="19" t="s">
        <v>64</v>
      </c>
      <c r="L137" s="19" t="s">
        <v>65</v>
      </c>
    </row>
    <row r="138" customFormat="false" ht="102" hidden="false" customHeight="false" outlineLevel="0" collapsed="false">
      <c r="A138" s="28" t="n">
        <v>37046</v>
      </c>
      <c r="B138" s="25" t="s">
        <v>185</v>
      </c>
      <c r="C138" s="29"/>
      <c r="D138" s="25"/>
      <c r="E138" s="30" t="s">
        <v>186</v>
      </c>
      <c r="F138" s="29" t="s">
        <v>69</v>
      </c>
      <c r="G138" s="25" t="s">
        <v>187</v>
      </c>
      <c r="H138" s="25" t="s">
        <v>188</v>
      </c>
      <c r="I138" s="19" t="s">
        <v>64</v>
      </c>
      <c r="J138" s="19" t="s">
        <v>64</v>
      </c>
      <c r="K138" s="19" t="s">
        <v>64</v>
      </c>
      <c r="L138" s="19" t="s">
        <v>65</v>
      </c>
    </row>
    <row r="139" customFormat="false" ht="38.25" hidden="false" customHeight="false" outlineLevel="0" collapsed="false">
      <c r="A139" s="59" t="n">
        <v>37043</v>
      </c>
      <c r="B139" s="25" t="s">
        <v>261</v>
      </c>
      <c r="C139" s="29" t="s">
        <v>57</v>
      </c>
      <c r="D139" s="25" t="s">
        <v>261</v>
      </c>
      <c r="E139" s="30" t="s">
        <v>59</v>
      </c>
      <c r="F139" s="29" t="s">
        <v>74</v>
      </c>
      <c r="G139" s="25" t="s">
        <v>262</v>
      </c>
      <c r="H139" s="30"/>
      <c r="I139" s="19" t="s">
        <v>63</v>
      </c>
      <c r="J139" s="19" t="s">
        <v>63</v>
      </c>
      <c r="K139" s="19" t="s">
        <v>63</v>
      </c>
      <c r="L139" s="19" t="s">
        <v>65</v>
      </c>
    </row>
    <row r="140" customFormat="false" ht="51" hidden="false" customHeight="false" outlineLevel="0" collapsed="false">
      <c r="A140" s="59" t="n">
        <v>37043</v>
      </c>
      <c r="B140" s="25" t="s">
        <v>112</v>
      </c>
      <c r="C140" s="29" t="s">
        <v>57</v>
      </c>
      <c r="D140" s="25" t="s">
        <v>112</v>
      </c>
      <c r="E140" s="30" t="s">
        <v>59</v>
      </c>
      <c r="F140" s="29" t="s">
        <v>74</v>
      </c>
      <c r="G140" s="25" t="s">
        <v>263</v>
      </c>
      <c r="H140" s="30" t="s">
        <v>264</v>
      </c>
      <c r="I140" s="19" t="s">
        <v>64</v>
      </c>
      <c r="J140" s="19" t="s">
        <v>63</v>
      </c>
      <c r="K140" s="19" t="s">
        <v>63</v>
      </c>
      <c r="L140" s="19" t="s">
        <v>65</v>
      </c>
    </row>
    <row r="141" customFormat="false" ht="12.75" hidden="false" customHeight="false" outlineLevel="0" collapsed="false">
      <c r="A141" s="28" t="n">
        <v>37043</v>
      </c>
      <c r="B141" s="25" t="s">
        <v>189</v>
      </c>
      <c r="C141" s="29" t="s">
        <v>190</v>
      </c>
      <c r="D141" s="25" t="s">
        <v>191</v>
      </c>
      <c r="E141" s="30" t="s">
        <v>192</v>
      </c>
      <c r="F141" s="29" t="s">
        <v>89</v>
      </c>
      <c r="G141" s="19" t="s">
        <v>193</v>
      </c>
      <c r="H141" s="19" t="s">
        <v>194</v>
      </c>
      <c r="I141" s="19" t="s">
        <v>63</v>
      </c>
      <c r="J141" s="19" t="s">
        <v>64</v>
      </c>
      <c r="K141" s="19" t="s">
        <v>64</v>
      </c>
      <c r="L141" s="19" t="s">
        <v>65</v>
      </c>
    </row>
    <row r="142" customFormat="false" ht="38.25" hidden="false" customHeight="false" outlineLevel="0" collapsed="false">
      <c r="A142" s="31" t="n">
        <v>37040</v>
      </c>
      <c r="B142" s="25" t="s">
        <v>112</v>
      </c>
      <c r="C142" s="29" t="s">
        <v>57</v>
      </c>
      <c r="D142" s="25" t="s">
        <v>112</v>
      </c>
      <c r="E142" s="30" t="s">
        <v>59</v>
      </c>
      <c r="F142" s="29" t="s">
        <v>60</v>
      </c>
      <c r="G142" s="30" t="s">
        <v>265</v>
      </c>
      <c r="H142" s="30" t="s">
        <v>198</v>
      </c>
      <c r="I142" s="29" t="s">
        <v>64</v>
      </c>
      <c r="J142" s="29" t="s">
        <v>64</v>
      </c>
      <c r="K142" s="29" t="s">
        <v>64</v>
      </c>
      <c r="L142" s="29" t="s">
        <v>65</v>
      </c>
    </row>
    <row r="143" customFormat="false" ht="47.25" hidden="false" customHeight="true" outlineLevel="0" collapsed="false">
      <c r="A143" s="31" t="n">
        <v>37035</v>
      </c>
      <c r="B143" s="25" t="s">
        <v>195</v>
      </c>
      <c r="C143" s="29" t="s">
        <v>57</v>
      </c>
      <c r="D143" s="30" t="s">
        <v>196</v>
      </c>
      <c r="E143" s="30" t="s">
        <v>59</v>
      </c>
      <c r="F143" s="29" t="s">
        <v>60</v>
      </c>
      <c r="G143" s="30" t="s">
        <v>197</v>
      </c>
      <c r="H143" s="30" t="s">
        <v>198</v>
      </c>
      <c r="I143" s="29" t="s">
        <v>64</v>
      </c>
      <c r="J143" s="29" t="s">
        <v>63</v>
      </c>
      <c r="K143" s="29" t="s">
        <v>63</v>
      </c>
      <c r="L143" s="29" t="s">
        <v>65</v>
      </c>
    </row>
    <row r="144" customFormat="false" ht="12.75" hidden="false" customHeight="false" outlineLevel="0" collapsed="false">
      <c r="A144" s="31" t="n">
        <v>37035</v>
      </c>
      <c r="B144" s="25" t="s">
        <v>58</v>
      </c>
      <c r="C144" s="29" t="s">
        <v>57</v>
      </c>
      <c r="D144" s="25" t="s">
        <v>58</v>
      </c>
      <c r="E144" s="30" t="s">
        <v>59</v>
      </c>
      <c r="F144" s="29" t="s">
        <v>60</v>
      </c>
      <c r="G144" s="30" t="s">
        <v>266</v>
      </c>
      <c r="H144" s="30" t="s">
        <v>267</v>
      </c>
      <c r="I144" s="29"/>
      <c r="J144" s="29"/>
      <c r="K144" s="29"/>
      <c r="L144" s="29" t="s">
        <v>65</v>
      </c>
    </row>
    <row r="145" customFormat="false" ht="38.25" hidden="false" customHeight="false" outlineLevel="0" collapsed="false">
      <c r="A145" s="31" t="n">
        <v>37033</v>
      </c>
      <c r="B145" s="25" t="s">
        <v>124</v>
      </c>
      <c r="C145" s="29" t="s">
        <v>57</v>
      </c>
      <c r="D145" s="25" t="s">
        <v>124</v>
      </c>
      <c r="E145" s="30" t="s">
        <v>59</v>
      </c>
      <c r="F145" s="29" t="s">
        <v>89</v>
      </c>
      <c r="G145" s="30" t="s">
        <v>199</v>
      </c>
      <c r="H145" s="30" t="s">
        <v>200</v>
      </c>
      <c r="I145" s="29" t="s">
        <v>63</v>
      </c>
      <c r="J145" s="29" t="s">
        <v>64</v>
      </c>
      <c r="K145" s="29" t="s">
        <v>64</v>
      </c>
      <c r="L145" s="29" t="s">
        <v>65</v>
      </c>
    </row>
    <row r="146" customFormat="false" ht="51" hidden="false" customHeight="false" outlineLevel="0" collapsed="false">
      <c r="A146" s="31" t="n">
        <v>37033</v>
      </c>
      <c r="B146" s="25" t="s">
        <v>112</v>
      </c>
      <c r="C146" s="29" t="s">
        <v>57</v>
      </c>
      <c r="D146" s="25" t="s">
        <v>112</v>
      </c>
      <c r="E146" s="30" t="s">
        <v>59</v>
      </c>
      <c r="F146" s="29" t="s">
        <v>60</v>
      </c>
      <c r="G146" s="30" t="s">
        <v>201</v>
      </c>
      <c r="H146" s="30" t="s">
        <v>202</v>
      </c>
      <c r="I146" s="29" t="s">
        <v>64</v>
      </c>
      <c r="J146" s="29" t="s">
        <v>64</v>
      </c>
      <c r="K146" s="29" t="s">
        <v>64</v>
      </c>
      <c r="L146" s="29" t="s">
        <v>65</v>
      </c>
    </row>
    <row r="147" customFormat="false" ht="25.5" hidden="false" customHeight="false" outlineLevel="0" collapsed="false">
      <c r="A147" s="31" t="n">
        <v>37032</v>
      </c>
      <c r="B147" s="25" t="s">
        <v>203</v>
      </c>
      <c r="C147" s="29" t="s">
        <v>204</v>
      </c>
      <c r="D147" s="25" t="s">
        <v>205</v>
      </c>
      <c r="E147" s="30" t="s">
        <v>206</v>
      </c>
      <c r="F147" s="29" t="s">
        <v>60</v>
      </c>
      <c r="G147" s="30" t="s">
        <v>207</v>
      </c>
      <c r="H147" s="30" t="s">
        <v>208</v>
      </c>
      <c r="I147" s="29" t="s">
        <v>64</v>
      </c>
      <c r="J147" s="29" t="s">
        <v>63</v>
      </c>
      <c r="K147" s="29" t="s">
        <v>64</v>
      </c>
      <c r="L147" s="29" t="s">
        <v>65</v>
      </c>
    </row>
    <row r="148" customFormat="false" ht="127.5" hidden="false" customHeight="false" outlineLevel="0" collapsed="false">
      <c r="A148" s="31" t="n">
        <v>37019</v>
      </c>
      <c r="B148" s="25" t="s">
        <v>209</v>
      </c>
      <c r="C148" s="29" t="s">
        <v>57</v>
      </c>
      <c r="D148" s="25" t="s">
        <v>209</v>
      </c>
      <c r="E148" s="30" t="s">
        <v>59</v>
      </c>
      <c r="F148" s="29" t="s">
        <v>60</v>
      </c>
      <c r="G148" s="30" t="s">
        <v>210</v>
      </c>
      <c r="H148" s="30" t="s">
        <v>211</v>
      </c>
      <c r="I148" s="29" t="s">
        <v>63</v>
      </c>
      <c r="J148" s="29" t="s">
        <v>63</v>
      </c>
      <c r="K148" s="29" t="s">
        <v>63</v>
      </c>
      <c r="L148" s="29" t="s">
        <v>65</v>
      </c>
    </row>
    <row r="149" customFormat="false" ht="114.75" hidden="false" customHeight="false" outlineLevel="0" collapsed="false">
      <c r="A149" s="31" t="n">
        <v>37019</v>
      </c>
      <c r="B149" s="25" t="s">
        <v>112</v>
      </c>
      <c r="C149" s="29" t="s">
        <v>57</v>
      </c>
      <c r="D149" s="25" t="s">
        <v>112</v>
      </c>
      <c r="E149" s="30" t="s">
        <v>59</v>
      </c>
      <c r="F149" s="29" t="s">
        <v>60</v>
      </c>
      <c r="G149" s="30" t="s">
        <v>268</v>
      </c>
      <c r="H149" s="30" t="s">
        <v>269</v>
      </c>
      <c r="I149" s="29" t="s">
        <v>64</v>
      </c>
      <c r="J149" s="29" t="s">
        <v>64</v>
      </c>
      <c r="K149" s="29" t="s">
        <v>64</v>
      </c>
      <c r="L149" s="29" t="s">
        <v>65</v>
      </c>
    </row>
    <row r="150" customFormat="false" ht="31.5" hidden="false" customHeight="true" outlineLevel="0" collapsed="false">
      <c r="A150" s="31" t="n">
        <v>37032</v>
      </c>
      <c r="B150" s="25" t="s">
        <v>203</v>
      </c>
      <c r="C150" s="29" t="s">
        <v>204</v>
      </c>
      <c r="D150" s="25" t="s">
        <v>205</v>
      </c>
      <c r="E150" s="30" t="s">
        <v>206</v>
      </c>
      <c r="F150" s="29" t="s">
        <v>60</v>
      </c>
      <c r="G150" s="30" t="s">
        <v>207</v>
      </c>
      <c r="H150" s="30" t="s">
        <v>208</v>
      </c>
      <c r="I150" s="29" t="s">
        <v>64</v>
      </c>
      <c r="J150" s="29" t="s">
        <v>63</v>
      </c>
      <c r="K150" s="29" t="s">
        <v>64</v>
      </c>
      <c r="L150" s="29" t="s">
        <v>65</v>
      </c>
    </row>
    <row r="151" customFormat="false" ht="76.5" hidden="false" customHeight="false" outlineLevel="0" collapsed="false">
      <c r="A151" s="31" t="n">
        <v>37019</v>
      </c>
      <c r="B151" s="25" t="s">
        <v>209</v>
      </c>
      <c r="C151" s="29" t="s">
        <v>57</v>
      </c>
      <c r="D151" s="25" t="s">
        <v>209</v>
      </c>
      <c r="E151" s="30" t="s">
        <v>59</v>
      </c>
      <c r="F151" s="29" t="s">
        <v>60</v>
      </c>
      <c r="G151" s="30" t="s">
        <v>270</v>
      </c>
      <c r="H151" s="30" t="s">
        <v>211</v>
      </c>
      <c r="I151" s="29" t="s">
        <v>63</v>
      </c>
      <c r="J151" s="29" t="s">
        <v>63</v>
      </c>
      <c r="K151" s="29" t="s">
        <v>63</v>
      </c>
      <c r="L151" s="29" t="s">
        <v>65</v>
      </c>
    </row>
    <row r="152" customFormat="false" ht="78.75" hidden="false" customHeight="true" outlineLevel="0" collapsed="false">
      <c r="A152" s="31" t="n">
        <v>37019</v>
      </c>
      <c r="B152" s="25" t="s">
        <v>112</v>
      </c>
      <c r="C152" s="29" t="s">
        <v>57</v>
      </c>
      <c r="D152" s="25" t="s">
        <v>112</v>
      </c>
      <c r="E152" s="30" t="s">
        <v>59</v>
      </c>
      <c r="F152" s="29" t="s">
        <v>60</v>
      </c>
      <c r="G152" s="30" t="s">
        <v>271</v>
      </c>
      <c r="H152" s="30" t="s">
        <v>269</v>
      </c>
      <c r="I152" s="29" t="s">
        <v>64</v>
      </c>
      <c r="J152" s="29" t="s">
        <v>64</v>
      </c>
      <c r="K152" s="29" t="s">
        <v>64</v>
      </c>
      <c r="L152" s="29" t="s">
        <v>65</v>
      </c>
    </row>
    <row r="153" customFormat="false" ht="51" hidden="false" customHeight="false" outlineLevel="0" collapsed="false">
      <c r="A153" s="31" t="n">
        <v>37033</v>
      </c>
      <c r="B153" s="25" t="s">
        <v>112</v>
      </c>
      <c r="C153" s="29" t="s">
        <v>57</v>
      </c>
      <c r="D153" s="25" t="s">
        <v>112</v>
      </c>
      <c r="E153" s="30" t="s">
        <v>59</v>
      </c>
      <c r="F153" s="29" t="s">
        <v>60</v>
      </c>
      <c r="G153" s="30" t="s">
        <v>201</v>
      </c>
      <c r="H153" s="30" t="s">
        <v>202</v>
      </c>
      <c r="I153" s="29" t="s">
        <v>64</v>
      </c>
      <c r="J153" s="29" t="s">
        <v>64</v>
      </c>
      <c r="K153" s="29" t="s">
        <v>64</v>
      </c>
      <c r="L153" s="29" t="s">
        <v>65</v>
      </c>
    </row>
    <row r="154" customFormat="false" ht="25.5" hidden="false" customHeight="false" outlineLevel="0" collapsed="false">
      <c r="A154" s="31" t="n">
        <v>37032</v>
      </c>
      <c r="B154" s="25" t="s">
        <v>203</v>
      </c>
      <c r="C154" s="29" t="s">
        <v>204</v>
      </c>
      <c r="D154" s="25" t="s">
        <v>205</v>
      </c>
      <c r="E154" s="30" t="s">
        <v>206</v>
      </c>
      <c r="F154" s="29" t="s">
        <v>60</v>
      </c>
      <c r="G154" s="30" t="s">
        <v>207</v>
      </c>
      <c r="H154" s="30" t="s">
        <v>208</v>
      </c>
      <c r="I154" s="29" t="s">
        <v>64</v>
      </c>
      <c r="J154" s="29" t="s">
        <v>63</v>
      </c>
      <c r="K154" s="29" t="s">
        <v>64</v>
      </c>
      <c r="L154" s="29" t="s">
        <v>65</v>
      </c>
    </row>
    <row r="155" customFormat="false" ht="127.5" hidden="false" customHeight="false" outlineLevel="0" collapsed="false">
      <c r="A155" s="31" t="n">
        <v>37019</v>
      </c>
      <c r="B155" s="25" t="s">
        <v>209</v>
      </c>
      <c r="C155" s="29" t="s">
        <v>57</v>
      </c>
      <c r="D155" s="25" t="s">
        <v>209</v>
      </c>
      <c r="E155" s="30" t="s">
        <v>59</v>
      </c>
      <c r="F155" s="29" t="s">
        <v>60</v>
      </c>
      <c r="G155" s="30" t="s">
        <v>210</v>
      </c>
      <c r="H155" s="30" t="s">
        <v>211</v>
      </c>
      <c r="I155" s="29" t="s">
        <v>63</v>
      </c>
      <c r="J155" s="29" t="s">
        <v>63</v>
      </c>
      <c r="K155" s="29" t="s">
        <v>63</v>
      </c>
      <c r="L155" s="29" t="s">
        <v>65</v>
      </c>
    </row>
    <row r="156" customFormat="false" ht="114.75" hidden="false" customHeight="false" outlineLevel="0" collapsed="false">
      <c r="A156" s="31" t="n">
        <v>37019</v>
      </c>
      <c r="B156" s="25" t="s">
        <v>112</v>
      </c>
      <c r="C156" s="29" t="s">
        <v>57</v>
      </c>
      <c r="D156" s="25" t="s">
        <v>112</v>
      </c>
      <c r="E156" s="30" t="s">
        <v>59</v>
      </c>
      <c r="F156" s="29" t="s">
        <v>60</v>
      </c>
      <c r="G156" s="30" t="s">
        <v>268</v>
      </c>
      <c r="H156" s="30" t="s">
        <v>269</v>
      </c>
      <c r="I156" s="29" t="s">
        <v>64</v>
      </c>
      <c r="J156" s="29" t="s">
        <v>64</v>
      </c>
      <c r="K156" s="29" t="s">
        <v>64</v>
      </c>
      <c r="L156" s="29" t="s">
        <v>65</v>
      </c>
    </row>
    <row r="157" customFormat="false" ht="12.75" hidden="false" customHeight="false" outlineLevel="0" collapsed="false">
      <c r="A157" s="31"/>
      <c r="B157" s="25"/>
      <c r="C157" s="29"/>
      <c r="D157" s="25"/>
      <c r="E157" s="30"/>
      <c r="F157" s="29"/>
      <c r="G157" s="30"/>
      <c r="H157" s="30"/>
      <c r="I157" s="29"/>
      <c r="J157" s="29"/>
      <c r="K157" s="29"/>
      <c r="L157" s="29"/>
    </row>
    <row r="158" customFormat="false" ht="12.75" hidden="false" customHeight="false" outlineLevel="0" collapsed="false">
      <c r="A158" s="31"/>
      <c r="B158" s="25"/>
      <c r="C158" s="29"/>
      <c r="D158" s="25"/>
      <c r="E158" s="30"/>
      <c r="F158" s="29"/>
      <c r="G158" s="30"/>
      <c r="H158" s="30"/>
      <c r="I158" s="29"/>
      <c r="J158" s="29"/>
      <c r="K158" s="29"/>
      <c r="L158" s="29"/>
    </row>
    <row r="159" customFormat="false" ht="12.75" hidden="false" customHeight="false" outlineLevel="0" collapsed="false">
      <c r="A159" s="31"/>
      <c r="B159" s="25"/>
      <c r="C159" s="29"/>
      <c r="D159" s="25"/>
      <c r="E159" s="25"/>
      <c r="F159" s="29"/>
      <c r="G159" s="25"/>
      <c r="H159" s="25"/>
      <c r="I159" s="29"/>
      <c r="J159" s="29"/>
      <c r="K159" s="29"/>
      <c r="L159" s="21"/>
    </row>
    <row r="160" customFormat="false" ht="12.75" hidden="false" customHeight="false" outlineLevel="0" collapsed="false">
      <c r="A160" s="32"/>
      <c r="B160" s="27"/>
      <c r="C160" s="33"/>
      <c r="D160" s="27"/>
      <c r="E160" s="34"/>
      <c r="F160" s="33"/>
      <c r="G160" s="27"/>
      <c r="H160" s="27"/>
      <c r="I160" s="33"/>
      <c r="J160" s="33"/>
      <c r="K160" s="33"/>
      <c r="L160" s="33"/>
    </row>
    <row r="161" customFormat="false" ht="12.75" hidden="false" customHeight="false" outlineLevel="0" collapsed="false">
      <c r="A161" s="31"/>
      <c r="B161" s="25"/>
      <c r="C161" s="29"/>
      <c r="D161" s="25"/>
      <c r="E161" s="30"/>
      <c r="F161" s="29"/>
      <c r="G161" s="25"/>
      <c r="H161" s="25"/>
      <c r="I161" s="29"/>
      <c r="J161" s="29"/>
      <c r="K161" s="29"/>
      <c r="L161" s="29"/>
    </row>
    <row r="162" customFormat="false" ht="12.75" hidden="false" customHeight="false" outlineLevel="0" collapsed="false">
      <c r="A162" s="31"/>
      <c r="B162" s="25"/>
      <c r="C162" s="29"/>
      <c r="D162" s="25"/>
      <c r="E162" s="30"/>
      <c r="F162" s="29"/>
      <c r="G162" s="25"/>
      <c r="H162" s="25"/>
      <c r="I162" s="29"/>
      <c r="J162" s="29"/>
      <c r="K162" s="29"/>
      <c r="L162" s="29"/>
    </row>
    <row r="164" customFormat="false" ht="12.75" hidden="false" customHeight="false" outlineLevel="0" collapsed="false">
      <c r="A164" s="1" t="s">
        <v>212</v>
      </c>
      <c r="B164" s="1" t="s">
        <v>213</v>
      </c>
      <c r="C164" s="0" t="s">
        <v>214</v>
      </c>
      <c r="D164" s="35" t="s">
        <v>215</v>
      </c>
      <c r="E164" s="35" t="s">
        <v>216</v>
      </c>
    </row>
    <row r="165" customFormat="false" ht="12.75" hidden="false" customHeight="false" outlineLevel="0" collapsed="false">
      <c r="A165" s="36" t="s">
        <v>217</v>
      </c>
      <c r="B165" s="37" t="n">
        <f aca="false">C165/$C$174</f>
        <v>0</v>
      </c>
      <c r="C165" s="4" t="n">
        <f aca="false">'summary 0730'!I24</f>
        <v>0</v>
      </c>
      <c r="D165" s="0" t="n">
        <f aca="false">33+1+1+1+1+1+8+1+1+1+2+1</f>
        <v>52</v>
      </c>
      <c r="E165" s="38" t="n">
        <f aca="false">(C165/D165)*100</f>
        <v>0</v>
      </c>
    </row>
    <row r="166" customFormat="false" ht="12.75" hidden="false" customHeight="false" outlineLevel="0" collapsed="false">
      <c r="A166" s="36" t="s">
        <v>67</v>
      </c>
      <c r="B166" s="37" t="n">
        <f aca="false">C166/$C$174</f>
        <v>0.166666666666667</v>
      </c>
      <c r="C166" s="4" t="n">
        <f aca="false">'summary 0730'!I25</f>
        <v>5</v>
      </c>
      <c r="D166" s="0" t="n">
        <f aca="false">540+17+1+1+6+10+1+2+12+2+1+1+1+3+4+3+1+1+1+8</f>
        <v>616</v>
      </c>
      <c r="E166" s="38" t="n">
        <f aca="false">(C166/D166)*100</f>
        <v>0.811688311688312</v>
      </c>
    </row>
    <row r="167" customFormat="false" ht="12.75" hidden="false" customHeight="false" outlineLevel="0" collapsed="false">
      <c r="A167" s="36" t="s">
        <v>57</v>
      </c>
      <c r="B167" s="37" t="n">
        <f aca="false">C167/$C$174</f>
        <v>0.2</v>
      </c>
      <c r="C167" s="4" t="n">
        <f aca="false">'summary 0730'!I26</f>
        <v>6</v>
      </c>
      <c r="D167" s="0" t="n">
        <f aca="false">13+1+1+1+16</f>
        <v>32</v>
      </c>
      <c r="E167" s="38" t="n">
        <f aca="false">(C167/D167)*100</f>
        <v>18.75</v>
      </c>
    </row>
    <row r="168" customFormat="false" ht="12.75" hidden="false" customHeight="false" outlineLevel="0" collapsed="false">
      <c r="A168" s="36" t="s">
        <v>218</v>
      </c>
      <c r="B168" s="37" t="n">
        <f aca="false">C168/$C$174</f>
        <v>0</v>
      </c>
      <c r="C168" s="4" t="n">
        <f aca="false">'summary 0730'!I27</f>
        <v>0</v>
      </c>
      <c r="D168" s="0" t="n">
        <f aca="false">36+1</f>
        <v>37</v>
      </c>
      <c r="E168" s="38" t="n">
        <f aca="false">(C168/D168)*100</f>
        <v>0</v>
      </c>
    </row>
    <row r="169" customFormat="false" ht="12.75" hidden="false" customHeight="false" outlineLevel="0" collapsed="false">
      <c r="A169" s="36" t="s">
        <v>219</v>
      </c>
      <c r="B169" s="37" t="n">
        <f aca="false">C169/$C$174</f>
        <v>0.4</v>
      </c>
      <c r="C169" s="4" t="n">
        <f aca="false">'summary 0730'!I28</f>
        <v>12</v>
      </c>
      <c r="D169" s="0" t="n">
        <f aca="false">288+2+13+2+5+56+59+14</f>
        <v>439</v>
      </c>
      <c r="E169" s="38" t="n">
        <f aca="false">(C169/D169)*100</f>
        <v>2.73348519362187</v>
      </c>
    </row>
    <row r="170" customFormat="false" ht="12.75" hidden="false" customHeight="false" outlineLevel="0" collapsed="false">
      <c r="A170" s="36" t="s">
        <v>220</v>
      </c>
      <c r="B170" s="37" t="n">
        <f aca="false">C170/$C$174</f>
        <v>0.166666666666667</v>
      </c>
      <c r="C170" s="4" t="n">
        <f aca="false">'summary 0730'!I29</f>
        <v>5</v>
      </c>
      <c r="D170" s="0" t="n">
        <f aca="false">132+2+1+2+7+3</f>
        <v>147</v>
      </c>
      <c r="E170" s="38" t="n">
        <f aca="false">(C170/D170)*100</f>
        <v>3.40136054421769</v>
      </c>
    </row>
    <row r="171" customFormat="false" ht="12.75" hidden="false" customHeight="false" outlineLevel="0" collapsed="false">
      <c r="A171" s="36" t="s">
        <v>108</v>
      </c>
      <c r="B171" s="37" t="n">
        <f aca="false">C171/$C$174</f>
        <v>0</v>
      </c>
      <c r="C171" s="4" t="n">
        <f aca="false">'summary 0730'!I30</f>
        <v>0</v>
      </c>
      <c r="D171" s="0" t="n">
        <v>9</v>
      </c>
      <c r="E171" s="38" t="n">
        <f aca="false">(C171/D171)*100</f>
        <v>0</v>
      </c>
    </row>
    <row r="172" customFormat="false" ht="12.75" hidden="false" customHeight="false" outlineLevel="0" collapsed="false">
      <c r="A172" s="36" t="s">
        <v>190</v>
      </c>
      <c r="B172" s="37" t="n">
        <f aca="false">C172/$C$174</f>
        <v>0</v>
      </c>
      <c r="C172" s="4" t="n">
        <f aca="false">'summary 0730'!I31</f>
        <v>0</v>
      </c>
      <c r="D172" s="0" t="n">
        <f aca="false">10+5+2</f>
        <v>17</v>
      </c>
      <c r="E172" s="38" t="n">
        <f aca="false">(C172/D172)</f>
        <v>0</v>
      </c>
    </row>
    <row r="173" customFormat="false" ht="12.75" hidden="false" customHeight="false" outlineLevel="0" collapsed="false">
      <c r="A173" s="39" t="s">
        <v>221</v>
      </c>
      <c r="B173" s="37" t="n">
        <f aca="false">C173/$C$174</f>
        <v>0.0666666666666667</v>
      </c>
      <c r="C173" s="4" t="n">
        <f aca="false">'summary 0730'!I32</f>
        <v>2</v>
      </c>
    </row>
    <row r="174" customFormat="false" ht="12.75" hidden="false" customHeight="false" outlineLevel="0" collapsed="false">
      <c r="A174" s="39" t="s">
        <v>222</v>
      </c>
      <c r="B174" s="40" t="n">
        <f aca="false">SUM(B165:B173)</f>
        <v>1</v>
      </c>
      <c r="C174" s="0" t="n">
        <f aca="false">SUM(C165:C173)</f>
        <v>30</v>
      </c>
      <c r="D174" s="0" t="n">
        <f aca="false">SUM(D165:D173)</f>
        <v>1349</v>
      </c>
    </row>
  </sheetData>
  <printOptions headings="false" gridLines="false" gridLinesSet="true" horizontalCentered="true" verticalCentered="false"/>
  <pageMargins left="0.25" right="0.25" top="0.984027777777778" bottom="0.5" header="0.5" footer="0.25"/>
  <pageSetup paperSize="5" scale="100" fitToWidth="1" fitToHeight="3"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July 30</oddHeader>
    <oddFooter>&amp;L&amp;"Arial,Bold"Questions Call Nancy ext 54751</oddFooter>
  </headerFooter>
  <rowBreaks count="1" manualBreakCount="1">
    <brk id="88" man="true" max="16383" min="0"/>
  </rowBreaks>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86" zoomScaleNormal="86"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N116"/>
  <sheetViews>
    <sheetView showFormulas="false" showGridLines="true" showRowColHeaders="true" showZeros="true" rightToLeft="false" tabSelected="false" showOutlineSymbols="true" defaultGridColor="true" view="normal" topLeftCell="A31" colorId="64" zoomScale="100" zoomScaleNormal="100" zoomScalePageLayoutView="100" workbookViewId="0">
      <selection pane="topLeft" activeCell="G8" activeCellId="0" sqref="G8"/>
    </sheetView>
  </sheetViews>
  <sheetFormatPr defaultColWidth="9.0546875" defaultRowHeight="12.75" customHeight="true" zeroHeight="false" outlineLevelRow="0" outlineLevelCol="0"/>
  <cols>
    <col collapsed="false" customWidth="true" hidden="false" outlineLevel="0" max="2" min="2" style="0" width="30.7"/>
    <col collapsed="false" customWidth="true" hidden="false" outlineLevel="0" max="3" min="3" style="0" width="8.14"/>
    <col collapsed="false" customWidth="true" hidden="false" outlineLevel="0" max="4" min="4" style="0" width="19.99"/>
    <col collapsed="false" customWidth="true" hidden="false" outlineLevel="0" max="5" min="5" style="0" width="14.28"/>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8.41"/>
    <col collapsed="false" customWidth="true" hidden="false" outlineLevel="0" max="13" min="13" style="0" width="13.28"/>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row>
    <row r="2" customFormat="false" ht="12.75" hidden="false" customHeight="false" outlineLevel="0" collapsed="false">
      <c r="A2" s="2" t="s">
        <v>19</v>
      </c>
      <c r="B2" s="3"/>
      <c r="H2" s="0" t="n">
        <f aca="false">1+1</f>
        <v>2</v>
      </c>
      <c r="J2" s="0" t="n">
        <f aca="false">1</f>
        <v>1</v>
      </c>
      <c r="K2" s="3"/>
      <c r="L2" s="4"/>
      <c r="M2" s="3"/>
      <c r="N2" s="3"/>
    </row>
    <row r="3" customFormat="false" ht="12.75" hidden="false" customHeight="false" outlineLevel="0" collapsed="false">
      <c r="A3" s="2" t="s">
        <v>20</v>
      </c>
      <c r="B3" s="4"/>
      <c r="K3" s="4"/>
      <c r="L3" s="4"/>
      <c r="M3" s="4"/>
      <c r="N3" s="5" t="n">
        <v>1</v>
      </c>
    </row>
    <row r="4" customFormat="false" ht="12.75" hidden="false" customHeight="false" outlineLevel="0" collapsed="false">
      <c r="A4" s="2" t="s">
        <v>21</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row>
    <row r="5" customFormat="false" ht="12.75" hidden="false" customHeight="false" outlineLevel="0" collapsed="false">
      <c r="A5" s="2" t="s">
        <v>22</v>
      </c>
      <c r="B5" s="4"/>
      <c r="G5" s="0" t="n">
        <f aca="false">1+1+1+1+1</f>
        <v>5</v>
      </c>
      <c r="H5" s="0" t="n">
        <f aca="false">1+1+1</f>
        <v>3</v>
      </c>
      <c r="I5" s="0" t="n">
        <f aca="false">1+1+1</f>
        <v>3</v>
      </c>
      <c r="J5" s="0" t="n">
        <f aca="false">1+1</f>
        <v>2</v>
      </c>
      <c r="K5" s="4" t="n">
        <v>6</v>
      </c>
      <c r="L5" s="4" t="n">
        <v>5</v>
      </c>
      <c r="M5" s="4" t="n">
        <v>6</v>
      </c>
      <c r="N5" s="5" t="n">
        <f aca="false">4</f>
        <v>4</v>
      </c>
    </row>
    <row r="6" customFormat="false" ht="12.75" hidden="false" customHeight="false" outlineLevel="0" collapsed="false">
      <c r="A6" s="2" t="s">
        <v>23</v>
      </c>
      <c r="B6" s="4"/>
      <c r="G6" s="0" t="n">
        <f aca="false">1+1</f>
        <v>2</v>
      </c>
      <c r="H6" s="0" t="n">
        <f aca="false">1+1+1+1</f>
        <v>4</v>
      </c>
      <c r="I6" s="0" t="n">
        <f aca="false">1</f>
        <v>1</v>
      </c>
      <c r="J6" s="0" t="n">
        <f aca="false">1+1+1</f>
        <v>3</v>
      </c>
      <c r="K6" s="4"/>
      <c r="L6" s="4"/>
      <c r="M6" s="4" t="n">
        <v>1</v>
      </c>
      <c r="N6" s="5"/>
    </row>
    <row r="7" customFormat="false" ht="12.75" hidden="false" customHeight="false" outlineLevel="0" collapsed="false">
      <c r="A7" s="2" t="s">
        <v>24</v>
      </c>
      <c r="B7" s="4"/>
      <c r="G7" s="0" t="n">
        <f aca="false">1+1+1</f>
        <v>3</v>
      </c>
      <c r="K7" s="4"/>
      <c r="L7" s="4"/>
      <c r="M7" s="4" t="n">
        <v>1</v>
      </c>
      <c r="N7" s="5" t="n">
        <f aca="false">1</f>
        <v>1</v>
      </c>
    </row>
    <row r="8" customFormat="false" ht="12.75" hidden="false" customHeight="false" outlineLevel="0" collapsed="false">
      <c r="A8" s="2" t="s">
        <v>25</v>
      </c>
      <c r="B8" s="4"/>
      <c r="G8" s="0" t="n">
        <f aca="false">1+1+1+1</f>
        <v>4</v>
      </c>
      <c r="H8" s="0" t="n">
        <f aca="false">1</f>
        <v>1</v>
      </c>
      <c r="I8" s="0" t="n">
        <f aca="false">1+1+1+1+1</f>
        <v>5</v>
      </c>
      <c r="J8" s="0" t="n">
        <f aca="false">1</f>
        <v>1</v>
      </c>
      <c r="K8" s="4" t="n">
        <v>2</v>
      </c>
      <c r="L8" s="4" t="n">
        <v>1</v>
      </c>
      <c r="M8" s="4"/>
      <c r="N8" s="5" t="n">
        <f aca="false">3</f>
        <v>3</v>
      </c>
    </row>
    <row r="9" customFormat="false" ht="12.75" hidden="false" customHeight="false" outlineLevel="0" collapsed="false">
      <c r="A9" s="2" t="s">
        <v>26</v>
      </c>
      <c r="B9" s="4"/>
      <c r="K9" s="4" t="n">
        <v>1</v>
      </c>
      <c r="L9" s="4"/>
      <c r="M9" s="4" t="n">
        <v>1</v>
      </c>
      <c r="N9" s="5"/>
    </row>
    <row r="10" customFormat="false" ht="12.75" hidden="false" customHeight="false" outlineLevel="0" collapsed="false">
      <c r="A10" s="7" t="s">
        <v>28</v>
      </c>
      <c r="B10" s="4"/>
      <c r="G10" s="0" t="n">
        <v>44</v>
      </c>
      <c r="H10" s="0" t="n">
        <v>16</v>
      </c>
      <c r="I10" s="0" t="n">
        <v>19</v>
      </c>
      <c r="J10" s="0" t="n">
        <f aca="false">SUM(J2:J8)</f>
        <v>26</v>
      </c>
      <c r="K10" s="4" t="n">
        <f aca="false">SUM(K2:K9)</f>
        <v>22</v>
      </c>
      <c r="L10" s="4" t="n">
        <f aca="false">SUM(L2:L9)</f>
        <v>13</v>
      </c>
      <c r="M10" s="4" t="n">
        <f aca="false">SUM(M2:M9)</f>
        <v>11</v>
      </c>
      <c r="N10" s="4" t="n">
        <f aca="false">SUM(N2:N9)</f>
        <v>17</v>
      </c>
    </row>
    <row r="11" customFormat="false" ht="12.75" hidden="false" customHeight="false" outlineLevel="0" collapsed="false">
      <c r="A11" s="1" t="s">
        <v>0</v>
      </c>
      <c r="B11" s="1"/>
      <c r="C11" s="1"/>
      <c r="D11" s="1"/>
      <c r="E11" s="1"/>
      <c r="F11" s="1"/>
      <c r="G11" s="8" t="n">
        <v>36986</v>
      </c>
      <c r="H11" s="8" t="n">
        <v>36993</v>
      </c>
      <c r="I11" s="8" t="n">
        <v>37000</v>
      </c>
      <c r="J11" s="8" t="n">
        <v>37007</v>
      </c>
      <c r="K11" s="8" t="n">
        <v>37013</v>
      </c>
      <c r="L11" s="8" t="n">
        <v>37021</v>
      </c>
      <c r="M11" s="8" t="n">
        <v>37029</v>
      </c>
      <c r="N11" s="8" t="n">
        <v>37039</v>
      </c>
    </row>
    <row r="72" customFormat="false" ht="15.75" hidden="false" customHeight="false" outlineLevel="0" collapsed="false">
      <c r="A72" s="9" t="s">
        <v>29</v>
      </c>
      <c r="B72" s="10"/>
      <c r="C72" s="10"/>
      <c r="D72" s="10"/>
      <c r="E72" s="10"/>
      <c r="F72" s="11"/>
      <c r="G72" s="10"/>
      <c r="H72" s="10"/>
      <c r="I72" s="11"/>
      <c r="J72" s="11"/>
      <c r="K72" s="11"/>
      <c r="L72" s="10"/>
    </row>
    <row r="73" customFormat="false" ht="12.75" hidden="false" customHeight="false" outlineLevel="0" collapsed="false">
      <c r="A73" s="10"/>
      <c r="B73" s="10"/>
      <c r="C73" s="10"/>
      <c r="D73" s="10"/>
      <c r="E73" s="10"/>
      <c r="F73" s="11"/>
      <c r="G73" s="10"/>
      <c r="H73" s="10"/>
      <c r="I73" s="11"/>
      <c r="J73" s="11"/>
      <c r="K73" s="11"/>
      <c r="L73" s="10"/>
    </row>
    <row r="74" customFormat="false" ht="12.75" hidden="false" customHeight="false" outlineLevel="0" collapsed="false">
      <c r="A74" s="12" t="s">
        <v>30</v>
      </c>
      <c r="B74" s="10"/>
      <c r="C74" s="10"/>
      <c r="D74" s="10"/>
      <c r="E74" s="10"/>
      <c r="F74" s="11"/>
      <c r="G74" s="10"/>
      <c r="H74" s="10"/>
      <c r="I74" s="11"/>
      <c r="J74" s="11"/>
      <c r="K74" s="11"/>
      <c r="L74" s="10"/>
    </row>
    <row r="75" customFormat="false" ht="12.75" hidden="false" customHeight="false" outlineLevel="0" collapsed="false">
      <c r="A75" s="10" t="s">
        <v>31</v>
      </c>
      <c r="B75" s="10"/>
      <c r="C75" s="10"/>
      <c r="D75" s="10"/>
      <c r="E75" s="10"/>
      <c r="F75" s="11"/>
      <c r="G75" s="10"/>
      <c r="H75" s="10"/>
      <c r="I75" s="11"/>
      <c r="J75" s="11"/>
      <c r="K75" s="11"/>
      <c r="L75" s="10"/>
    </row>
    <row r="76" customFormat="false" ht="12.75" hidden="false" customHeight="false" outlineLevel="0" collapsed="false">
      <c r="A76" s="10" t="s">
        <v>32</v>
      </c>
      <c r="B76" s="10"/>
      <c r="C76" s="10"/>
      <c r="D76" s="10"/>
      <c r="E76" s="10"/>
      <c r="F76" s="11"/>
      <c r="G76" s="10"/>
      <c r="H76" s="10"/>
      <c r="I76" s="11"/>
      <c r="J76" s="11"/>
      <c r="K76" s="11"/>
      <c r="L76" s="10"/>
    </row>
    <row r="77" customFormat="false" ht="12.75" hidden="false" customHeight="false" outlineLevel="0" collapsed="false">
      <c r="A77" s="10" t="s">
        <v>33</v>
      </c>
      <c r="B77" s="10"/>
      <c r="C77" s="10"/>
      <c r="D77" s="10"/>
      <c r="E77" s="10"/>
      <c r="F77" s="11"/>
      <c r="G77" s="10"/>
      <c r="H77" s="10"/>
      <c r="I77" s="11"/>
      <c r="J77" s="11"/>
      <c r="K77" s="11"/>
      <c r="L77" s="10"/>
    </row>
    <row r="78" customFormat="false" ht="12.75" hidden="false" customHeight="false" outlineLevel="0" collapsed="false">
      <c r="A78" s="10" t="s">
        <v>34</v>
      </c>
      <c r="B78" s="10"/>
      <c r="C78" s="10"/>
      <c r="D78" s="10"/>
      <c r="E78" s="10"/>
      <c r="F78" s="11"/>
      <c r="G78" s="10"/>
      <c r="H78" s="10"/>
      <c r="I78" s="11"/>
      <c r="J78" s="11"/>
      <c r="K78" s="11"/>
      <c r="L78" s="10"/>
    </row>
    <row r="79" customFormat="false" ht="12.75" hidden="false" customHeight="false" outlineLevel="0" collapsed="false">
      <c r="A79" s="10" t="s">
        <v>35</v>
      </c>
      <c r="B79" s="10"/>
      <c r="C79" s="10"/>
      <c r="D79" s="10"/>
      <c r="E79" s="10"/>
      <c r="F79" s="11"/>
      <c r="G79" s="10"/>
      <c r="H79" s="10"/>
      <c r="I79" s="11"/>
      <c r="J79" s="11"/>
      <c r="K79" s="11"/>
      <c r="L79" s="10"/>
    </row>
    <row r="80" customFormat="false" ht="12.75" hidden="false" customHeight="false" outlineLevel="0" collapsed="false">
      <c r="A80" s="10" t="s">
        <v>36</v>
      </c>
      <c r="B80" s="10"/>
      <c r="C80" s="10"/>
      <c r="D80" s="10"/>
      <c r="E80" s="10"/>
      <c r="F80" s="11"/>
      <c r="G80" s="10"/>
      <c r="H80" s="10"/>
      <c r="I80" s="11"/>
      <c r="J80" s="11"/>
      <c r="K80" s="11"/>
      <c r="L80" s="10"/>
    </row>
    <row r="81" customFormat="false" ht="12.75" hidden="false" customHeight="false" outlineLevel="0" collapsed="false">
      <c r="A81" s="10" t="s">
        <v>37</v>
      </c>
      <c r="B81" s="10"/>
      <c r="C81" s="10"/>
      <c r="D81" s="10"/>
      <c r="E81" s="10"/>
      <c r="F81" s="11"/>
      <c r="G81" s="10"/>
      <c r="H81" s="10"/>
      <c r="I81" s="11"/>
      <c r="J81" s="11"/>
      <c r="K81" s="11"/>
      <c r="L81" s="10"/>
    </row>
    <row r="82" customFormat="false" ht="12.75" hidden="false" customHeight="false" outlineLevel="0" collapsed="false">
      <c r="A82" s="10" t="s">
        <v>38</v>
      </c>
      <c r="B82" s="10"/>
      <c r="C82" s="10"/>
      <c r="D82" s="10"/>
      <c r="E82" s="10"/>
      <c r="F82" s="11"/>
      <c r="G82" s="10"/>
      <c r="H82" s="10"/>
      <c r="I82" s="11"/>
      <c r="J82" s="11"/>
      <c r="K82" s="11"/>
      <c r="L82" s="10"/>
    </row>
    <row r="83" customFormat="false" ht="12.75" hidden="false" customHeight="false" outlineLevel="0" collapsed="false">
      <c r="A83" s="10" t="s">
        <v>39</v>
      </c>
      <c r="B83" s="10"/>
      <c r="C83" s="10"/>
      <c r="D83" s="10"/>
      <c r="E83" s="10"/>
      <c r="F83" s="11"/>
      <c r="G83" s="10"/>
      <c r="H83" s="10"/>
      <c r="I83" s="11"/>
      <c r="J83" s="11"/>
      <c r="K83" s="11"/>
      <c r="L83" s="10"/>
    </row>
    <row r="84" customFormat="false" ht="12.75" hidden="false" customHeight="false" outlineLevel="0" collapsed="false">
      <c r="A84" s="10"/>
      <c r="B84" s="10"/>
      <c r="C84" s="10"/>
      <c r="D84" s="10"/>
      <c r="E84" s="10"/>
      <c r="F84" s="11"/>
      <c r="G84" s="10"/>
      <c r="H84" s="10"/>
      <c r="I84" s="11"/>
      <c r="J84" s="11"/>
      <c r="K84" s="11"/>
      <c r="L84" s="10"/>
    </row>
    <row r="85" customFormat="false" ht="12.75" hidden="false" customHeight="false" outlineLevel="0" collapsed="false">
      <c r="A85" s="13"/>
      <c r="B85" s="13"/>
      <c r="C85" s="13"/>
      <c r="D85" s="13"/>
      <c r="E85" s="13" t="s">
        <v>40</v>
      </c>
      <c r="F85" s="13"/>
      <c r="G85" s="13"/>
      <c r="H85" s="13"/>
      <c r="I85" s="13" t="s">
        <v>41</v>
      </c>
      <c r="J85" s="13" t="s">
        <v>42</v>
      </c>
      <c r="K85" s="13" t="s">
        <v>43</v>
      </c>
      <c r="L85" s="13" t="s">
        <v>44</v>
      </c>
    </row>
    <row r="86" customFormat="false" ht="12.75" hidden="false" customHeight="false" outlineLevel="0" collapsed="false">
      <c r="A86" s="13" t="s">
        <v>45</v>
      </c>
      <c r="B86" s="13" t="s">
        <v>46</v>
      </c>
      <c r="C86" s="13" t="s">
        <v>47</v>
      </c>
      <c r="D86" s="13" t="s">
        <v>48</v>
      </c>
      <c r="E86" s="13" t="s">
        <v>49</v>
      </c>
      <c r="F86" s="13" t="s">
        <v>30</v>
      </c>
      <c r="G86" s="13" t="s">
        <v>50</v>
      </c>
      <c r="H86" s="13" t="s">
        <v>51</v>
      </c>
      <c r="I86" s="13" t="s">
        <v>52</v>
      </c>
      <c r="J86" s="13" t="s">
        <v>53</v>
      </c>
      <c r="K86" s="13" t="s">
        <v>54</v>
      </c>
      <c r="L86" s="13" t="s">
        <v>55</v>
      </c>
    </row>
    <row r="87" customFormat="false" ht="12.75" hidden="false" customHeight="false" outlineLevel="0" collapsed="false">
      <c r="A87" s="13"/>
      <c r="B87" s="13"/>
      <c r="C87" s="13"/>
      <c r="D87" s="13"/>
      <c r="E87" s="13"/>
      <c r="F87" s="13"/>
      <c r="G87" s="13"/>
      <c r="H87" s="13"/>
      <c r="I87" s="13"/>
      <c r="J87" s="13"/>
      <c r="K87" s="13"/>
      <c r="L87" s="13"/>
    </row>
    <row r="88" customFormat="false" ht="12.75" hidden="false" customHeight="false" outlineLevel="0" collapsed="false">
      <c r="A88" s="70" t="n">
        <v>37043</v>
      </c>
      <c r="B88" s="77" t="s">
        <v>189</v>
      </c>
      <c r="C88" s="15" t="s">
        <v>190</v>
      </c>
      <c r="D88" s="15" t="s">
        <v>191</v>
      </c>
      <c r="E88" s="15" t="s">
        <v>192</v>
      </c>
      <c r="F88" s="15" t="s">
        <v>89</v>
      </c>
      <c r="G88" s="15" t="s">
        <v>193</v>
      </c>
      <c r="H88" s="15" t="s">
        <v>194</v>
      </c>
      <c r="I88" s="15" t="s">
        <v>63</v>
      </c>
      <c r="J88" s="15" t="s">
        <v>64</v>
      </c>
      <c r="K88" s="15" t="s">
        <v>64</v>
      </c>
      <c r="L88" s="15" t="s">
        <v>65</v>
      </c>
    </row>
    <row r="89" customFormat="false" ht="38.25" hidden="false" customHeight="false" outlineLevel="0" collapsed="false">
      <c r="A89" s="71" t="n">
        <v>37043</v>
      </c>
      <c r="B89" s="27" t="s">
        <v>261</v>
      </c>
      <c r="C89" s="33" t="s">
        <v>57</v>
      </c>
      <c r="D89" s="27" t="s">
        <v>261</v>
      </c>
      <c r="E89" s="34" t="s">
        <v>59</v>
      </c>
      <c r="F89" s="33" t="s">
        <v>74</v>
      </c>
      <c r="G89" s="27" t="s">
        <v>262</v>
      </c>
      <c r="H89" s="34"/>
      <c r="I89" s="15" t="s">
        <v>63</v>
      </c>
      <c r="J89" s="15" t="s">
        <v>63</v>
      </c>
      <c r="K89" s="15" t="s">
        <v>63</v>
      </c>
      <c r="L89" s="15" t="s">
        <v>65</v>
      </c>
    </row>
    <row r="90" customFormat="false" ht="38.25" hidden="false" customHeight="false" outlineLevel="0" collapsed="false">
      <c r="A90" s="71" t="n">
        <v>37043</v>
      </c>
      <c r="B90" s="27" t="s">
        <v>58</v>
      </c>
      <c r="C90" s="33" t="s">
        <v>57</v>
      </c>
      <c r="D90" s="27" t="s">
        <v>58</v>
      </c>
      <c r="E90" s="34" t="s">
        <v>59</v>
      </c>
      <c r="F90" s="33" t="s">
        <v>60</v>
      </c>
      <c r="G90" s="27" t="s">
        <v>335</v>
      </c>
      <c r="H90" s="34" t="s">
        <v>336</v>
      </c>
      <c r="I90" s="15" t="s">
        <v>64</v>
      </c>
      <c r="J90" s="15" t="s">
        <v>64</v>
      </c>
      <c r="K90" s="15" t="s">
        <v>64</v>
      </c>
      <c r="L90" s="15" t="s">
        <v>65</v>
      </c>
    </row>
    <row r="91" customFormat="false" ht="51" hidden="false" customHeight="false" outlineLevel="0" collapsed="false">
      <c r="A91" s="71" t="n">
        <v>37043</v>
      </c>
      <c r="B91" s="27" t="s">
        <v>112</v>
      </c>
      <c r="C91" s="66" t="s">
        <v>57</v>
      </c>
      <c r="D91" s="27" t="s">
        <v>112</v>
      </c>
      <c r="E91" s="34" t="s">
        <v>59</v>
      </c>
      <c r="F91" s="33" t="s">
        <v>74</v>
      </c>
      <c r="G91" s="27" t="s">
        <v>263</v>
      </c>
      <c r="H91" s="34" t="s">
        <v>264</v>
      </c>
      <c r="I91" s="15" t="s">
        <v>64</v>
      </c>
      <c r="J91" s="15" t="s">
        <v>63</v>
      </c>
      <c r="K91" s="15" t="s">
        <v>63</v>
      </c>
      <c r="L91" s="15" t="s">
        <v>65</v>
      </c>
    </row>
    <row r="92" customFormat="false" ht="25.5" hidden="false" customHeight="false" outlineLevel="0" collapsed="false">
      <c r="A92" s="32" t="n">
        <v>37042</v>
      </c>
      <c r="B92" s="27" t="s">
        <v>58</v>
      </c>
      <c r="C92" s="33" t="s">
        <v>57</v>
      </c>
      <c r="D92" s="27" t="s">
        <v>58</v>
      </c>
      <c r="E92" s="34" t="s">
        <v>59</v>
      </c>
      <c r="F92" s="33" t="s">
        <v>60</v>
      </c>
      <c r="G92" s="34" t="s">
        <v>335</v>
      </c>
      <c r="H92" s="34" t="s">
        <v>337</v>
      </c>
      <c r="I92" s="66" t="s">
        <v>63</v>
      </c>
      <c r="J92" s="66" t="s">
        <v>63</v>
      </c>
      <c r="K92" s="66" t="s">
        <v>64</v>
      </c>
      <c r="L92" s="66" t="s">
        <v>65</v>
      </c>
    </row>
    <row r="93" customFormat="false" ht="38.25" hidden="false" customHeight="false" outlineLevel="0" collapsed="false">
      <c r="A93" s="32" t="n">
        <v>37040</v>
      </c>
      <c r="B93" s="27" t="s">
        <v>112</v>
      </c>
      <c r="C93" s="33" t="s">
        <v>57</v>
      </c>
      <c r="D93" s="27" t="s">
        <v>112</v>
      </c>
      <c r="E93" s="34" t="s">
        <v>59</v>
      </c>
      <c r="F93" s="33" t="s">
        <v>60</v>
      </c>
      <c r="G93" s="34" t="s">
        <v>265</v>
      </c>
      <c r="H93" s="34" t="s">
        <v>198</v>
      </c>
      <c r="I93" s="66" t="s">
        <v>64</v>
      </c>
      <c r="J93" s="66" t="s">
        <v>64</v>
      </c>
      <c r="K93" s="66" t="s">
        <v>64</v>
      </c>
      <c r="L93" s="66" t="s">
        <v>65</v>
      </c>
    </row>
    <row r="94" customFormat="false" ht="38.25" hidden="false" customHeight="false" outlineLevel="0" collapsed="false">
      <c r="A94" s="32" t="n">
        <v>37035</v>
      </c>
      <c r="B94" s="27" t="s">
        <v>195</v>
      </c>
      <c r="C94" s="33" t="s">
        <v>57</v>
      </c>
      <c r="D94" s="34" t="s">
        <v>196</v>
      </c>
      <c r="E94" s="34" t="s">
        <v>59</v>
      </c>
      <c r="F94" s="33" t="s">
        <v>60</v>
      </c>
      <c r="G94" s="34" t="s">
        <v>197</v>
      </c>
      <c r="H94" s="34" t="s">
        <v>198</v>
      </c>
      <c r="I94" s="33" t="s">
        <v>64</v>
      </c>
      <c r="J94" s="33" t="s">
        <v>63</v>
      </c>
      <c r="K94" s="33" t="s">
        <v>63</v>
      </c>
      <c r="L94" s="33" t="s">
        <v>65</v>
      </c>
    </row>
    <row r="95" customFormat="false" ht="12.75" hidden="false" customHeight="false" outlineLevel="0" collapsed="false">
      <c r="A95" s="32" t="n">
        <v>37035</v>
      </c>
      <c r="B95" s="27" t="s">
        <v>58</v>
      </c>
      <c r="C95" s="33" t="s">
        <v>57</v>
      </c>
      <c r="D95" s="27" t="s">
        <v>58</v>
      </c>
      <c r="E95" s="34" t="s">
        <v>59</v>
      </c>
      <c r="F95" s="33" t="s">
        <v>60</v>
      </c>
      <c r="G95" s="34" t="s">
        <v>266</v>
      </c>
      <c r="H95" s="34" t="s">
        <v>267</v>
      </c>
      <c r="I95" s="33"/>
      <c r="J95" s="33"/>
      <c r="K95" s="33"/>
      <c r="L95" s="33" t="s">
        <v>65</v>
      </c>
    </row>
    <row r="96" customFormat="false" ht="38.25" hidden="false" customHeight="false" outlineLevel="0" collapsed="false">
      <c r="A96" s="32" t="n">
        <v>37033</v>
      </c>
      <c r="B96" s="27" t="s">
        <v>124</v>
      </c>
      <c r="C96" s="33" t="s">
        <v>57</v>
      </c>
      <c r="D96" s="27" t="s">
        <v>124</v>
      </c>
      <c r="E96" s="34" t="s">
        <v>59</v>
      </c>
      <c r="F96" s="33" t="s">
        <v>89</v>
      </c>
      <c r="G96" s="34" t="s">
        <v>199</v>
      </c>
      <c r="H96" s="34" t="s">
        <v>200</v>
      </c>
      <c r="I96" s="33" t="s">
        <v>63</v>
      </c>
      <c r="J96" s="33" t="s">
        <v>64</v>
      </c>
      <c r="K96" s="33" t="s">
        <v>64</v>
      </c>
      <c r="L96" s="33" t="s">
        <v>65</v>
      </c>
    </row>
    <row r="97" customFormat="false" ht="51" hidden="false" customHeight="false" outlineLevel="0" collapsed="false">
      <c r="A97" s="32" t="n">
        <v>37033</v>
      </c>
      <c r="B97" s="27" t="s">
        <v>112</v>
      </c>
      <c r="C97" s="33" t="s">
        <v>57</v>
      </c>
      <c r="D97" s="27" t="s">
        <v>112</v>
      </c>
      <c r="E97" s="34" t="s">
        <v>59</v>
      </c>
      <c r="F97" s="33" t="s">
        <v>60</v>
      </c>
      <c r="G97" s="34" t="s">
        <v>201</v>
      </c>
      <c r="H97" s="34" t="s">
        <v>202</v>
      </c>
      <c r="I97" s="33" t="s">
        <v>64</v>
      </c>
      <c r="J97" s="33" t="s">
        <v>64</v>
      </c>
      <c r="K97" s="33" t="s">
        <v>64</v>
      </c>
      <c r="L97" s="33" t="s">
        <v>65</v>
      </c>
    </row>
    <row r="98" customFormat="false" ht="25.5" hidden="false" customHeight="false" outlineLevel="0" collapsed="false">
      <c r="A98" s="31" t="n">
        <v>37032</v>
      </c>
      <c r="B98" s="25" t="s">
        <v>203</v>
      </c>
      <c r="C98" s="33" t="s">
        <v>204</v>
      </c>
      <c r="D98" s="25" t="s">
        <v>205</v>
      </c>
      <c r="E98" s="30" t="s">
        <v>206</v>
      </c>
      <c r="F98" s="29" t="s">
        <v>60</v>
      </c>
      <c r="G98" s="30" t="s">
        <v>207</v>
      </c>
      <c r="H98" s="30" t="s">
        <v>208</v>
      </c>
      <c r="I98" s="29" t="s">
        <v>64</v>
      </c>
      <c r="J98" s="29" t="s">
        <v>63</v>
      </c>
      <c r="K98" s="29" t="s">
        <v>64</v>
      </c>
      <c r="L98" s="33" t="s">
        <v>65</v>
      </c>
    </row>
    <row r="99" customFormat="false" ht="38.25" hidden="false" customHeight="false" outlineLevel="0" collapsed="false">
      <c r="A99" s="31" t="n">
        <v>37029</v>
      </c>
      <c r="B99" s="25" t="s">
        <v>112</v>
      </c>
      <c r="C99" s="33" t="s">
        <v>57</v>
      </c>
      <c r="D99" s="25" t="s">
        <v>112</v>
      </c>
      <c r="E99" s="30" t="s">
        <v>59</v>
      </c>
      <c r="F99" s="29" t="s">
        <v>60</v>
      </c>
      <c r="G99" s="30" t="s">
        <v>341</v>
      </c>
      <c r="H99" s="30" t="s">
        <v>342</v>
      </c>
      <c r="I99" s="29" t="s">
        <v>63</v>
      </c>
      <c r="J99" s="29" t="s">
        <v>63</v>
      </c>
      <c r="K99" s="29" t="s">
        <v>64</v>
      </c>
      <c r="L99" s="29" t="s">
        <v>65</v>
      </c>
    </row>
    <row r="100" customFormat="false" ht="127.5" hidden="false" customHeight="false" outlineLevel="0" collapsed="false">
      <c r="A100" s="31" t="n">
        <v>37019</v>
      </c>
      <c r="B100" s="25" t="s">
        <v>209</v>
      </c>
      <c r="C100" s="33" t="s">
        <v>57</v>
      </c>
      <c r="D100" s="25" t="s">
        <v>209</v>
      </c>
      <c r="E100" s="30" t="s">
        <v>59</v>
      </c>
      <c r="F100" s="29" t="s">
        <v>60</v>
      </c>
      <c r="G100" s="30" t="s">
        <v>210</v>
      </c>
      <c r="H100" s="30" t="s">
        <v>211</v>
      </c>
      <c r="I100" s="29" t="s">
        <v>63</v>
      </c>
      <c r="J100" s="29" t="s">
        <v>63</v>
      </c>
      <c r="K100" s="29" t="s">
        <v>63</v>
      </c>
      <c r="L100" s="29" t="s">
        <v>65</v>
      </c>
    </row>
    <row r="101" customFormat="false" ht="114.75" hidden="false" customHeight="false" outlineLevel="0" collapsed="false">
      <c r="A101" s="31" t="n">
        <v>37019</v>
      </c>
      <c r="B101" s="25" t="s">
        <v>112</v>
      </c>
      <c r="C101" s="33" t="s">
        <v>57</v>
      </c>
      <c r="D101" s="25" t="s">
        <v>112</v>
      </c>
      <c r="E101" s="30" t="s">
        <v>59</v>
      </c>
      <c r="F101" s="29" t="s">
        <v>60</v>
      </c>
      <c r="G101" s="30" t="s">
        <v>268</v>
      </c>
      <c r="H101" s="30" t="s">
        <v>269</v>
      </c>
      <c r="I101" s="29" t="s">
        <v>64</v>
      </c>
      <c r="J101" s="29" t="s">
        <v>64</v>
      </c>
      <c r="K101" s="29" t="s">
        <v>64</v>
      </c>
      <c r="L101" s="29" t="s">
        <v>65</v>
      </c>
    </row>
    <row r="102" customFormat="false" ht="74.25" hidden="false" customHeight="true" outlineLevel="0" collapsed="false">
      <c r="A102" s="31" t="n">
        <v>37011</v>
      </c>
      <c r="B102" s="25" t="s">
        <v>343</v>
      </c>
      <c r="C102" s="33" t="s">
        <v>218</v>
      </c>
      <c r="D102" s="25" t="s">
        <v>344</v>
      </c>
      <c r="E102" s="30" t="s">
        <v>247</v>
      </c>
      <c r="F102" s="29" t="s">
        <v>74</v>
      </c>
      <c r="G102" s="25" t="s">
        <v>345</v>
      </c>
      <c r="H102" s="25" t="s">
        <v>346</v>
      </c>
      <c r="I102" s="29" t="s">
        <v>63</v>
      </c>
      <c r="J102" s="29" t="s">
        <v>63</v>
      </c>
      <c r="K102" s="29" t="s">
        <v>63</v>
      </c>
      <c r="L102" s="33" t="s">
        <v>65</v>
      </c>
    </row>
    <row r="103" customFormat="false" ht="38.25" hidden="false" customHeight="false" outlineLevel="0" collapsed="false">
      <c r="A103" s="31" t="n">
        <v>37008</v>
      </c>
      <c r="B103" s="25" t="s">
        <v>306</v>
      </c>
      <c r="C103" s="29" t="s">
        <v>190</v>
      </c>
      <c r="D103" s="25" t="s">
        <v>307</v>
      </c>
      <c r="E103" s="25"/>
      <c r="F103" s="29" t="s">
        <v>169</v>
      </c>
      <c r="G103" s="25" t="s">
        <v>308</v>
      </c>
      <c r="H103" s="25" t="s">
        <v>309</v>
      </c>
      <c r="I103" s="29" t="s">
        <v>64</v>
      </c>
      <c r="J103" s="29" t="s">
        <v>64</v>
      </c>
      <c r="K103" s="29" t="s">
        <v>64</v>
      </c>
      <c r="L103" s="21" t="s">
        <v>65</v>
      </c>
    </row>
    <row r="104" customFormat="false" ht="12.75" hidden="false" customHeight="false" outlineLevel="0" collapsed="false">
      <c r="A104" s="32"/>
      <c r="B104" s="27"/>
      <c r="C104" s="33"/>
      <c r="D104" s="27"/>
      <c r="E104" s="34"/>
      <c r="F104" s="33"/>
      <c r="G104" s="27"/>
      <c r="H104" s="27"/>
      <c r="I104" s="33"/>
      <c r="J104" s="33"/>
      <c r="K104" s="33"/>
      <c r="L104" s="33"/>
    </row>
    <row r="105" customFormat="false" ht="12.75" hidden="false" customHeight="false" outlineLevel="0" collapsed="false">
      <c r="A105" s="31"/>
      <c r="B105" s="25"/>
      <c r="C105" s="29"/>
      <c r="D105" s="25"/>
      <c r="E105" s="30"/>
      <c r="F105" s="29"/>
      <c r="G105" s="25"/>
      <c r="H105" s="25"/>
      <c r="I105" s="29"/>
      <c r="J105" s="29"/>
      <c r="K105" s="29"/>
      <c r="L105" s="29"/>
    </row>
    <row r="106" customFormat="false" ht="12.75" hidden="false" customHeight="false" outlineLevel="0" collapsed="false">
      <c r="A106" s="31"/>
      <c r="B106" s="25"/>
      <c r="C106" s="29"/>
      <c r="D106" s="25"/>
      <c r="E106" s="30"/>
      <c r="F106" s="29"/>
      <c r="G106" s="25"/>
      <c r="H106" s="25"/>
      <c r="I106" s="29"/>
      <c r="J106" s="29"/>
      <c r="K106" s="29"/>
      <c r="L106" s="29"/>
    </row>
    <row r="108" customFormat="false" ht="12.75" hidden="false" customHeight="false" outlineLevel="0" collapsed="false">
      <c r="A108" s="1" t="s">
        <v>212</v>
      </c>
      <c r="B108" s="1" t="s">
        <v>372</v>
      </c>
      <c r="C108" s="0" t="s">
        <v>214</v>
      </c>
      <c r="D108" s="61" t="s">
        <v>314</v>
      </c>
      <c r="E108" s="61"/>
    </row>
    <row r="109" customFormat="false" ht="12.75" hidden="false" customHeight="false" outlineLevel="0" collapsed="false">
      <c r="A109" s="36" t="s">
        <v>217</v>
      </c>
      <c r="B109" s="37" t="n">
        <f aca="false">C109/D109</f>
        <v>0</v>
      </c>
      <c r="C109" s="4" t="n">
        <v>0</v>
      </c>
      <c r="D109" s="0" t="n">
        <v>33</v>
      </c>
      <c r="E109" s="62"/>
    </row>
    <row r="110" customFormat="false" ht="12.75" hidden="false" customHeight="false" outlineLevel="0" collapsed="false">
      <c r="A110" s="36" t="s">
        <v>67</v>
      </c>
      <c r="B110" s="37" t="n">
        <f aca="false">C110/D110</f>
        <v>0.00185185185185185</v>
      </c>
      <c r="C110" s="4" t="n">
        <f aca="false">1</f>
        <v>1</v>
      </c>
      <c r="D110" s="0" t="n">
        <v>540</v>
      </c>
      <c r="E110" s="62"/>
    </row>
    <row r="111" customFormat="false" ht="12.75" hidden="false" customHeight="false" outlineLevel="0" collapsed="false">
      <c r="A111" s="36" t="s">
        <v>57</v>
      </c>
      <c r="B111" s="37" t="n">
        <f aca="false">C111/D111</f>
        <v>0.615384615384615</v>
      </c>
      <c r="C111" s="4" t="n">
        <f aca="false">1+1+1+1+1+1+1+1</f>
        <v>8</v>
      </c>
      <c r="D111" s="0" t="n">
        <v>13</v>
      </c>
      <c r="E111" s="62"/>
    </row>
    <row r="112" customFormat="false" ht="12.75" hidden="false" customHeight="false" outlineLevel="0" collapsed="false">
      <c r="A112" s="36" t="s">
        <v>218</v>
      </c>
      <c r="B112" s="37" t="n">
        <f aca="false">C112/D112</f>
        <v>0</v>
      </c>
      <c r="C112" s="4" t="n">
        <v>0</v>
      </c>
      <c r="D112" s="0" t="n">
        <v>36</v>
      </c>
      <c r="E112" s="62"/>
    </row>
    <row r="113" customFormat="false" ht="12.75" hidden="false" customHeight="false" outlineLevel="0" collapsed="false">
      <c r="A113" s="36" t="s">
        <v>219</v>
      </c>
      <c r="B113" s="37" t="n">
        <f aca="false">C113/D113</f>
        <v>0.0138888888888889</v>
      </c>
      <c r="C113" s="4" t="n">
        <f aca="false">1+1+1+1</f>
        <v>4</v>
      </c>
      <c r="D113" s="0" t="n">
        <v>288</v>
      </c>
      <c r="E113" s="62"/>
    </row>
    <row r="114" customFormat="false" ht="12.75" hidden="false" customHeight="false" outlineLevel="0" collapsed="false">
      <c r="A114" s="36" t="s">
        <v>220</v>
      </c>
      <c r="B114" s="37" t="n">
        <f aca="false">C114/D114</f>
        <v>0.0151515151515152</v>
      </c>
      <c r="C114" s="4" t="n">
        <f aca="false">1+1</f>
        <v>2</v>
      </c>
      <c r="D114" s="0" t="n">
        <v>132</v>
      </c>
      <c r="E114" s="62"/>
    </row>
    <row r="115" customFormat="false" ht="12.75" hidden="false" customHeight="false" outlineLevel="0" collapsed="false">
      <c r="A115" s="36" t="s">
        <v>108</v>
      </c>
      <c r="B115" s="37" t="n">
        <f aca="false">C115/D115</f>
        <v>0</v>
      </c>
      <c r="C115" s="4" t="n">
        <v>0</v>
      </c>
      <c r="D115" s="0" t="n">
        <v>9</v>
      </c>
      <c r="E115" s="62"/>
    </row>
    <row r="116" customFormat="false" ht="12.75" hidden="false" customHeight="false" outlineLevel="0" collapsed="false">
      <c r="A116" s="36" t="s">
        <v>190</v>
      </c>
      <c r="B116" s="37" t="n">
        <f aca="false">C116/D116</f>
        <v>0.2</v>
      </c>
      <c r="C116" s="4" t="n">
        <f aca="false">1+1</f>
        <v>2</v>
      </c>
      <c r="D116" s="0" t="n">
        <v>10</v>
      </c>
      <c r="E116" s="62"/>
    </row>
  </sheetData>
  <printOptions headings="false" gridLines="false" gridLinesSet="true" horizontalCentered="false" verticalCentered="false"/>
  <pageMargins left="0.747916666666667" right="0.747916666666667" top="0.5" bottom="0.5" header="0.5" footer="0.511811023622047"/>
  <pageSetup paperSize="5" scale="100" fitToWidth="1" fitToHeight="1" pageOrder="downThenOver" orientation="landscape" blackAndWhite="false" draft="false" cellComments="none" horizontalDpi="300" verticalDpi="300" copies="1"/>
  <headerFooter differentFirst="false" differentOddEven="false">
    <oddHeader>&amp;C&amp;F</oddHeader>
    <oddFooter/>
  </headerFooter>
  <rowBreaks count="1" manualBreakCount="1">
    <brk id="71" man="true" max="16383" min="0"/>
  </rowBreaks>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9"/>
  <sheetViews>
    <sheetView showFormulas="false" showGridLines="true" showRowColHeaders="true" showZeros="true" rightToLeft="false" tabSelected="false" showOutlineSymbols="true" defaultGridColor="true" view="normal" topLeftCell="H1" colorId="64" zoomScale="100" zoomScaleNormal="100" zoomScalePageLayoutView="100" workbookViewId="0">
      <selection pane="topLeft" activeCell="I2" activeCellId="0" sqref="I2:I9"/>
    </sheetView>
  </sheetViews>
  <sheetFormatPr defaultColWidth="9.0546875" defaultRowHeight="12.75" customHeight="true" zeroHeight="false" outlineLevelRow="0" outlineLevelCol="0"/>
  <cols>
    <col collapsed="false" customWidth="true" hidden="false" outlineLevel="0" max="1" min="1" style="0" width="36.56"/>
    <col collapsed="false" customWidth="true" hidden="false" outlineLevel="0" max="4" min="4" style="0" width="36.56"/>
    <col collapsed="false" customWidth="true" hidden="false" outlineLevel="0" max="7" min="7" style="0" width="21.42"/>
    <col collapsed="false" customWidth="true" hidden="false" outlineLevel="0" max="8" min="8" style="0" width="12.42"/>
    <col collapsed="false" customWidth="true" hidden="false" outlineLevel="0" max="9" min="9" style="0" width="15.7"/>
  </cols>
  <sheetData>
    <row r="1" customFormat="false" ht="12.75" hidden="false" customHeight="false" outlineLevel="0" collapsed="false">
      <c r="A1" s="1" t="s">
        <v>363</v>
      </c>
      <c r="D1" s="1" t="s">
        <v>367</v>
      </c>
      <c r="G1" s="1" t="s">
        <v>373</v>
      </c>
      <c r="H1" s="61" t="n">
        <v>37028</v>
      </c>
      <c r="I1" s="61" t="n">
        <v>37041</v>
      </c>
    </row>
    <row r="2" customFormat="false" ht="12.75" hidden="false" customHeight="false" outlineLevel="0" collapsed="false">
      <c r="A2" s="2" t="s">
        <v>19</v>
      </c>
      <c r="B2" s="4"/>
      <c r="D2" s="2" t="s">
        <v>19</v>
      </c>
      <c r="E2" s="3"/>
      <c r="F2" s="3"/>
      <c r="G2" s="36" t="s">
        <v>217</v>
      </c>
      <c r="H2" s="0" t="n">
        <v>30</v>
      </c>
      <c r="I2" s="0" t="n">
        <v>33</v>
      </c>
      <c r="K2" s="36"/>
    </row>
    <row r="3" customFormat="false" ht="12.75" hidden="false" customHeight="false" outlineLevel="0" collapsed="false">
      <c r="A3" s="2" t="s">
        <v>20</v>
      </c>
      <c r="B3" s="4"/>
      <c r="D3" s="2" t="s">
        <v>20</v>
      </c>
      <c r="E3" s="4"/>
      <c r="F3" s="4"/>
      <c r="G3" s="36" t="s">
        <v>67</v>
      </c>
      <c r="H3" s="0" t="n">
        <v>530</v>
      </c>
      <c r="I3" s="0" t="n">
        <v>540</v>
      </c>
      <c r="K3" s="36"/>
    </row>
    <row r="4" customFormat="false" ht="12.75" hidden="false" customHeight="false" outlineLevel="0" collapsed="false">
      <c r="A4" s="2" t="s">
        <v>21</v>
      </c>
      <c r="B4" s="4" t="n">
        <v>7</v>
      </c>
      <c r="D4" s="2" t="s">
        <v>21</v>
      </c>
      <c r="E4" s="4" t="n">
        <v>13</v>
      </c>
      <c r="F4" s="4"/>
      <c r="G4" s="36" t="s">
        <v>57</v>
      </c>
      <c r="H4" s="0" t="n">
        <v>13</v>
      </c>
      <c r="I4" s="0" t="n">
        <v>13</v>
      </c>
    </row>
    <row r="5" customFormat="false" ht="12.75" hidden="false" customHeight="false" outlineLevel="0" collapsed="false">
      <c r="A5" s="2" t="s">
        <v>361</v>
      </c>
      <c r="B5" s="4" t="n">
        <v>5</v>
      </c>
      <c r="D5" s="2" t="s">
        <v>361</v>
      </c>
      <c r="E5" s="4" t="n">
        <v>6</v>
      </c>
      <c r="F5" s="4"/>
      <c r="G5" s="36" t="s">
        <v>218</v>
      </c>
      <c r="H5" s="0" t="n">
        <v>36</v>
      </c>
      <c r="I5" s="0" t="n">
        <v>36</v>
      </c>
    </row>
    <row r="6" customFormat="false" ht="12.75" hidden="false" customHeight="false" outlineLevel="0" collapsed="false">
      <c r="A6" s="2" t="s">
        <v>24</v>
      </c>
      <c r="B6" s="4"/>
      <c r="D6" s="2" t="s">
        <v>24</v>
      </c>
      <c r="E6" s="4"/>
      <c r="F6" s="4"/>
      <c r="G6" s="36" t="s">
        <v>219</v>
      </c>
      <c r="H6" s="0" t="n">
        <v>285</v>
      </c>
      <c r="I6" s="0" t="n">
        <v>288</v>
      </c>
    </row>
    <row r="7" customFormat="false" ht="12.75" hidden="false" customHeight="false" outlineLevel="0" collapsed="false">
      <c r="A7" s="2" t="s">
        <v>25</v>
      </c>
      <c r="B7" s="4" t="n">
        <v>1</v>
      </c>
      <c r="D7" s="2" t="s">
        <v>25</v>
      </c>
      <c r="E7" s="4" t="n">
        <v>2</v>
      </c>
      <c r="F7" s="4"/>
      <c r="G7" s="36" t="s">
        <v>220</v>
      </c>
      <c r="H7" s="0" t="n">
        <v>126</v>
      </c>
      <c r="I7" s="0" t="n">
        <v>132</v>
      </c>
    </row>
    <row r="8" customFormat="false" ht="12.75" hidden="false" customHeight="false" outlineLevel="0" collapsed="false">
      <c r="A8" s="2" t="s">
        <v>26</v>
      </c>
      <c r="B8" s="4"/>
      <c r="D8" s="2" t="s">
        <v>26</v>
      </c>
      <c r="E8" s="4" t="n">
        <v>1</v>
      </c>
      <c r="F8" s="4"/>
      <c r="G8" s="36" t="s">
        <v>108</v>
      </c>
      <c r="H8" s="0" t="n">
        <v>9</v>
      </c>
      <c r="I8" s="0" t="n">
        <v>9</v>
      </c>
    </row>
    <row r="9" customFormat="false" ht="12.75" hidden="false" customHeight="false" outlineLevel="0" collapsed="false">
      <c r="A9" s="2" t="s">
        <v>27</v>
      </c>
      <c r="B9" s="4"/>
      <c r="D9" s="2" t="s">
        <v>27</v>
      </c>
      <c r="E9" s="4"/>
      <c r="F9" s="4"/>
      <c r="G9" s="36" t="s">
        <v>190</v>
      </c>
      <c r="H9" s="0" t="n">
        <v>10</v>
      </c>
      <c r="I9" s="0" t="n">
        <v>10</v>
      </c>
    </row>
    <row r="11" customFormat="false" ht="12.75" hidden="false" customHeight="false" outlineLevel="0" collapsed="false">
      <c r="A11" s="1" t="s">
        <v>374</v>
      </c>
      <c r="D11" s="1" t="s">
        <v>375</v>
      </c>
    </row>
    <row r="12" customFormat="false" ht="12.75" hidden="false" customHeight="false" outlineLevel="0" collapsed="false">
      <c r="A12" s="36" t="s">
        <v>217</v>
      </c>
      <c r="B12" s="4" t="n">
        <v>1</v>
      </c>
      <c r="D12" s="36" t="s">
        <v>217</v>
      </c>
      <c r="E12" s="4" t="n">
        <v>1</v>
      </c>
      <c r="G12" s="1"/>
    </row>
    <row r="13" customFormat="false" ht="12.75" hidden="false" customHeight="false" outlineLevel="0" collapsed="false">
      <c r="A13" s="36" t="s">
        <v>67</v>
      </c>
      <c r="B13" s="4" t="n">
        <v>3</v>
      </c>
      <c r="D13" s="36" t="s">
        <v>67</v>
      </c>
      <c r="E13" s="4" t="n">
        <v>2</v>
      </c>
      <c r="H13" s="36"/>
      <c r="I13" s="36"/>
      <c r="J13" s="36"/>
    </row>
    <row r="14" customFormat="false" ht="12.75" hidden="false" customHeight="false" outlineLevel="0" collapsed="false">
      <c r="A14" s="36" t="s">
        <v>57</v>
      </c>
      <c r="B14" s="4" t="n">
        <v>5</v>
      </c>
      <c r="D14" s="36" t="s">
        <v>57</v>
      </c>
      <c r="E14" s="4" t="n">
        <v>8</v>
      </c>
      <c r="H14" s="36"/>
    </row>
    <row r="15" customFormat="false" ht="12.75" hidden="false" customHeight="false" outlineLevel="0" collapsed="false">
      <c r="A15" s="36" t="s">
        <v>218</v>
      </c>
      <c r="B15" s="4" t="n">
        <v>1</v>
      </c>
      <c r="D15" s="36" t="s">
        <v>218</v>
      </c>
      <c r="E15" s="4" t="n">
        <v>2</v>
      </c>
      <c r="H15" s="36"/>
    </row>
    <row r="16" customFormat="false" ht="12.75" hidden="false" customHeight="false" outlineLevel="0" collapsed="false">
      <c r="A16" s="36" t="s">
        <v>219</v>
      </c>
      <c r="B16" s="4" t="n">
        <v>1</v>
      </c>
      <c r="D16" s="36" t="s">
        <v>219</v>
      </c>
      <c r="E16" s="4" t="n">
        <v>6</v>
      </c>
      <c r="H16" s="36"/>
    </row>
    <row r="17" customFormat="false" ht="12.75" hidden="false" customHeight="false" outlineLevel="0" collapsed="false">
      <c r="A17" s="36" t="s">
        <v>220</v>
      </c>
      <c r="B17" s="4" t="n">
        <v>2</v>
      </c>
      <c r="D17" s="36" t="s">
        <v>220</v>
      </c>
      <c r="E17" s="4" t="n">
        <v>3</v>
      </c>
      <c r="H17" s="36"/>
    </row>
    <row r="18" customFormat="false" ht="12.75" hidden="false" customHeight="false" outlineLevel="0" collapsed="false">
      <c r="A18" s="36" t="s">
        <v>108</v>
      </c>
      <c r="B18" s="4"/>
      <c r="D18" s="36" t="s">
        <v>108</v>
      </c>
      <c r="E18" s="4"/>
      <c r="H18" s="36"/>
    </row>
    <row r="19" customFormat="false" ht="12.75" hidden="false" customHeight="false" outlineLevel="0" collapsed="false">
      <c r="A19" s="36" t="s">
        <v>190</v>
      </c>
      <c r="B19" s="4"/>
      <c r="D19" s="36" t="s">
        <v>190</v>
      </c>
      <c r="E19" s="4"/>
      <c r="H19" s="36"/>
    </row>
    <row r="20" customFormat="false" ht="12.75" hidden="false" customHeight="false" outlineLevel="0" collapsed="false">
      <c r="E20" s="4"/>
      <c r="H20" s="36"/>
    </row>
    <row r="21" customFormat="false" ht="12.75" hidden="false" customHeight="false" outlineLevel="0" collapsed="false">
      <c r="A21" s="1" t="s">
        <v>359</v>
      </c>
      <c r="D21" s="1" t="s">
        <v>376</v>
      </c>
    </row>
    <row r="22" customFormat="false" ht="12.75" hidden="false" customHeight="false" outlineLevel="0" collapsed="false">
      <c r="A22" s="2" t="s">
        <v>19</v>
      </c>
      <c r="B22" s="4"/>
      <c r="D22" s="36" t="s">
        <v>217</v>
      </c>
      <c r="E22" s="4"/>
    </row>
    <row r="23" customFormat="false" ht="12.75" hidden="false" customHeight="false" outlineLevel="0" collapsed="false">
      <c r="A23" s="2" t="s">
        <v>20</v>
      </c>
      <c r="B23" s="4"/>
      <c r="D23" s="36" t="s">
        <v>67</v>
      </c>
      <c r="E23" s="4"/>
    </row>
    <row r="24" customFormat="false" ht="12.75" hidden="false" customHeight="false" outlineLevel="0" collapsed="false">
      <c r="A24" s="2" t="s">
        <v>21</v>
      </c>
      <c r="B24" s="4"/>
      <c r="D24" s="36" t="s">
        <v>57</v>
      </c>
      <c r="E24" s="4"/>
    </row>
    <row r="25" customFormat="false" ht="12.75" hidden="false" customHeight="false" outlineLevel="0" collapsed="false">
      <c r="A25" s="2" t="s">
        <v>361</v>
      </c>
      <c r="B25" s="4"/>
      <c r="D25" s="36" t="s">
        <v>218</v>
      </c>
      <c r="E25" s="4"/>
    </row>
    <row r="26" customFormat="false" ht="12.75" hidden="false" customHeight="false" outlineLevel="0" collapsed="false">
      <c r="A26" s="2" t="s">
        <v>24</v>
      </c>
      <c r="B26" s="4"/>
      <c r="D26" s="36" t="s">
        <v>219</v>
      </c>
      <c r="E26" s="4"/>
    </row>
    <row r="27" customFormat="false" ht="12.75" hidden="false" customHeight="false" outlineLevel="0" collapsed="false">
      <c r="A27" s="2" t="s">
        <v>25</v>
      </c>
      <c r="B27" s="4"/>
      <c r="D27" s="36" t="s">
        <v>220</v>
      </c>
      <c r="E27" s="4"/>
    </row>
    <row r="28" customFormat="false" ht="12.75" hidden="false" customHeight="false" outlineLevel="0" collapsed="false">
      <c r="A28" s="2" t="s">
        <v>26</v>
      </c>
      <c r="B28" s="4"/>
      <c r="D28" s="36" t="s">
        <v>108</v>
      </c>
      <c r="E28" s="4"/>
    </row>
    <row r="29" customFormat="false" ht="12.75" hidden="false" customHeight="false" outlineLevel="0" collapsed="false">
      <c r="A29" s="2" t="s">
        <v>27</v>
      </c>
      <c r="B29" s="4"/>
      <c r="D29" s="36" t="s">
        <v>190</v>
      </c>
      <c r="E29" s="4"/>
    </row>
    <row r="31" customFormat="false" ht="12.75" hidden="false" customHeight="false" outlineLevel="0" collapsed="false">
      <c r="A31" s="1" t="s">
        <v>377</v>
      </c>
      <c r="D31" s="1" t="s">
        <v>378</v>
      </c>
    </row>
    <row r="32" customFormat="false" ht="12.75" hidden="false" customHeight="false" outlineLevel="0" collapsed="false">
      <c r="A32" s="2" t="s">
        <v>19</v>
      </c>
      <c r="B32" s="3"/>
      <c r="D32" s="36" t="s">
        <v>217</v>
      </c>
      <c r="E32" s="78"/>
    </row>
    <row r="33" customFormat="false" ht="12.75" hidden="false" customHeight="false" outlineLevel="0" collapsed="false">
      <c r="A33" s="2" t="s">
        <v>20</v>
      </c>
      <c r="B33" s="4"/>
      <c r="D33" s="36" t="s">
        <v>67</v>
      </c>
      <c r="E33" s="78" t="n">
        <v>1</v>
      </c>
    </row>
    <row r="34" customFormat="false" ht="12.75" hidden="false" customHeight="false" outlineLevel="0" collapsed="false">
      <c r="A34" s="2" t="s">
        <v>21</v>
      </c>
      <c r="B34" s="4" t="n">
        <v>2</v>
      </c>
      <c r="D34" s="36" t="s">
        <v>57</v>
      </c>
      <c r="E34" s="78" t="n">
        <v>8</v>
      </c>
    </row>
    <row r="35" customFormat="false" ht="12.75" hidden="false" customHeight="false" outlineLevel="0" collapsed="false">
      <c r="A35" s="2" t="s">
        <v>361</v>
      </c>
      <c r="B35" s="4" t="n">
        <v>7</v>
      </c>
      <c r="D35" s="36" t="s">
        <v>218</v>
      </c>
      <c r="E35" s="78"/>
    </row>
    <row r="36" customFormat="false" ht="12.75" hidden="false" customHeight="false" outlineLevel="0" collapsed="false">
      <c r="A36" s="2" t="s">
        <v>24</v>
      </c>
      <c r="B36" s="4" t="n">
        <v>1</v>
      </c>
      <c r="D36" s="36" t="s">
        <v>219</v>
      </c>
      <c r="E36" s="78"/>
    </row>
    <row r="37" customFormat="false" ht="12.75" hidden="false" customHeight="false" outlineLevel="0" collapsed="false">
      <c r="A37" s="2" t="s">
        <v>25</v>
      </c>
      <c r="B37" s="4"/>
      <c r="D37" s="36" t="s">
        <v>220</v>
      </c>
      <c r="E37" s="78" t="n">
        <v>2</v>
      </c>
    </row>
    <row r="38" customFormat="false" ht="12.75" hidden="false" customHeight="false" outlineLevel="0" collapsed="false">
      <c r="A38" s="2" t="s">
        <v>26</v>
      </c>
      <c r="B38" s="4" t="n">
        <v>1</v>
      </c>
      <c r="D38" s="36" t="s">
        <v>108</v>
      </c>
      <c r="E38" s="78"/>
    </row>
    <row r="39" customFormat="false" ht="12.75" hidden="false" customHeight="false" outlineLevel="0" collapsed="false">
      <c r="A39" s="2" t="s">
        <v>27</v>
      </c>
      <c r="B39" s="4"/>
      <c r="D39" s="36" t="s">
        <v>190</v>
      </c>
      <c r="E39" s="7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42"/>
  <sheetViews>
    <sheetView showFormulas="false" showGridLines="true" showRowColHeaders="true" showZeros="true" rightToLeft="false" tabSelected="false" showOutlineSymbols="true" defaultGridColor="true" view="normal" topLeftCell="A10" colorId="64" zoomScale="100" zoomScaleNormal="100" zoomScalePageLayoutView="100" workbookViewId="0">
      <selection pane="topLeft" activeCell="K19" activeCellId="0" sqref="K19"/>
    </sheetView>
  </sheetViews>
  <sheetFormatPr defaultColWidth="9.0546875" defaultRowHeight="12.75" customHeight="true" zeroHeight="false" outlineLevelRow="0" outlineLevelCol="0"/>
  <sheetData>
    <row r="1" customFormat="false" ht="12.75" hidden="false" customHeight="false" outlineLevel="0" collapsed="false">
      <c r="A1" s="2"/>
      <c r="B1" s="2"/>
      <c r="C1" s="2"/>
      <c r="D1" s="2"/>
      <c r="E1" s="2"/>
      <c r="F1" s="2"/>
      <c r="G1" s="2"/>
      <c r="H1" s="2"/>
      <c r="I1" s="2"/>
    </row>
    <row r="2" customFormat="false" ht="12.75" hidden="false" customHeight="false" outlineLevel="0" collapsed="false">
      <c r="A2" s="2"/>
      <c r="B2" s="2"/>
      <c r="C2" s="2"/>
      <c r="D2" s="2"/>
      <c r="E2" s="2"/>
      <c r="F2" s="2"/>
      <c r="G2" s="2"/>
      <c r="H2" s="2"/>
      <c r="I2" s="2"/>
    </row>
    <row r="3" customFormat="false" ht="12.75" hidden="false" customHeight="false" outlineLevel="0" collapsed="false">
      <c r="A3" s="2"/>
      <c r="B3" s="2"/>
      <c r="C3" s="2"/>
      <c r="D3" s="2"/>
      <c r="E3" s="2"/>
      <c r="F3" s="2"/>
      <c r="G3" s="2"/>
      <c r="H3" s="2"/>
      <c r="I3" s="2"/>
    </row>
    <row r="4" customFormat="false" ht="12.75" hidden="false" customHeight="false" outlineLevel="0" collapsed="false">
      <c r="A4" s="2"/>
      <c r="B4" s="2"/>
      <c r="C4" s="2"/>
      <c r="D4" s="2"/>
      <c r="E4" s="2"/>
      <c r="F4" s="2"/>
      <c r="G4" s="2"/>
      <c r="H4" s="2"/>
      <c r="I4" s="2"/>
    </row>
    <row r="5" customFormat="false" ht="12.75" hidden="false" customHeight="false" outlineLevel="0" collapsed="false">
      <c r="A5" s="2"/>
      <c r="B5" s="2"/>
      <c r="C5" s="2"/>
      <c r="D5" s="2"/>
      <c r="E5" s="2"/>
      <c r="F5" s="2"/>
      <c r="G5" s="2"/>
      <c r="H5" s="2"/>
      <c r="I5" s="2"/>
    </row>
    <row r="6" customFormat="false" ht="12.75" hidden="false" customHeight="false" outlineLevel="0" collapsed="false">
      <c r="A6" s="2"/>
      <c r="B6" s="2"/>
      <c r="C6" s="2"/>
      <c r="D6" s="2"/>
      <c r="E6" s="2"/>
      <c r="F6" s="2"/>
      <c r="G6" s="2"/>
      <c r="H6" s="2"/>
      <c r="I6" s="2"/>
    </row>
    <row r="7" customFormat="false" ht="12.75" hidden="false" customHeight="false" outlineLevel="0" collapsed="false">
      <c r="A7" s="2"/>
      <c r="B7" s="2"/>
      <c r="C7" s="2"/>
      <c r="D7" s="2"/>
      <c r="E7" s="2"/>
      <c r="F7" s="2"/>
      <c r="G7" s="2"/>
      <c r="H7" s="2"/>
      <c r="I7" s="2"/>
    </row>
    <row r="8" customFormat="false" ht="12.75" hidden="false" customHeight="false" outlineLevel="0" collapsed="false">
      <c r="A8" s="2"/>
      <c r="B8" s="2"/>
      <c r="C8" s="2"/>
      <c r="D8" s="2"/>
      <c r="E8" s="2"/>
      <c r="F8" s="2"/>
      <c r="G8" s="2"/>
      <c r="H8" s="2"/>
      <c r="I8" s="2"/>
    </row>
    <row r="9" customFormat="false" ht="12.75" hidden="false" customHeight="false" outlineLevel="0" collapsed="false">
      <c r="A9" s="2"/>
      <c r="B9" s="2"/>
      <c r="C9" s="2"/>
      <c r="D9" s="2"/>
      <c r="E9" s="2"/>
      <c r="F9" s="2"/>
      <c r="G9" s="2"/>
      <c r="H9" s="2"/>
      <c r="I9" s="2"/>
    </row>
    <row r="10" customFormat="false" ht="12.75" hidden="false" customHeight="false" outlineLevel="0" collapsed="false">
      <c r="A10" s="2"/>
      <c r="B10" s="2"/>
      <c r="C10" s="2"/>
      <c r="D10" s="2"/>
      <c r="E10" s="2"/>
      <c r="F10" s="2"/>
      <c r="G10" s="2"/>
      <c r="H10" s="2"/>
      <c r="I10" s="2"/>
    </row>
    <row r="11" customFormat="false" ht="12.75" hidden="false" customHeight="false" outlineLevel="0" collapsed="false">
      <c r="A11" s="2"/>
      <c r="B11" s="2"/>
      <c r="C11" s="2"/>
      <c r="D11" s="2"/>
      <c r="E11" s="2"/>
      <c r="F11" s="2"/>
      <c r="G11" s="2"/>
      <c r="H11" s="2"/>
      <c r="I11" s="2"/>
    </row>
    <row r="12" customFormat="false" ht="12.75" hidden="false" customHeight="false" outlineLevel="0" collapsed="false">
      <c r="A12" s="2"/>
      <c r="B12" s="2"/>
      <c r="C12" s="2"/>
      <c r="D12" s="2"/>
      <c r="E12" s="2"/>
      <c r="F12" s="2"/>
      <c r="G12" s="2"/>
      <c r="H12" s="2"/>
      <c r="I12" s="2"/>
    </row>
    <row r="13" customFormat="false" ht="12.75" hidden="false" customHeight="false" outlineLevel="0" collapsed="false">
      <c r="A13" s="2"/>
      <c r="B13" s="2"/>
      <c r="C13" s="2"/>
      <c r="D13" s="2"/>
      <c r="E13" s="2"/>
      <c r="F13" s="2"/>
      <c r="G13" s="2"/>
      <c r="H13" s="2"/>
      <c r="I13" s="2"/>
    </row>
    <row r="14" customFormat="false" ht="12.75" hidden="false" customHeight="false" outlineLevel="0" collapsed="false">
      <c r="A14" s="2"/>
      <c r="B14" s="2"/>
      <c r="C14" s="2"/>
      <c r="D14" s="2"/>
      <c r="E14" s="2"/>
      <c r="F14" s="2"/>
      <c r="G14" s="2"/>
      <c r="H14" s="2"/>
      <c r="I14" s="2"/>
    </row>
    <row r="15" customFormat="false" ht="12.75" hidden="false" customHeight="false" outlineLevel="0" collapsed="false">
      <c r="A15" s="2"/>
      <c r="B15" s="2"/>
      <c r="C15" s="2"/>
      <c r="D15" s="2"/>
      <c r="E15" s="2"/>
      <c r="F15" s="2"/>
      <c r="G15" s="2"/>
      <c r="H15" s="2"/>
      <c r="I15" s="2"/>
    </row>
    <row r="16" customFormat="false" ht="12.75" hidden="false" customHeight="false" outlineLevel="0" collapsed="false">
      <c r="A16" s="2"/>
      <c r="B16" s="2"/>
      <c r="C16" s="2"/>
      <c r="D16" s="2"/>
      <c r="E16" s="2"/>
      <c r="F16" s="2"/>
      <c r="G16" s="2"/>
      <c r="H16" s="2"/>
      <c r="I16" s="2"/>
    </row>
    <row r="17" customFormat="false" ht="12.75" hidden="false" customHeight="false" outlineLevel="0" collapsed="false">
      <c r="A17" s="2"/>
      <c r="B17" s="2"/>
      <c r="C17" s="2"/>
      <c r="D17" s="2"/>
      <c r="E17" s="2"/>
      <c r="F17" s="2"/>
      <c r="G17" s="2"/>
      <c r="H17" s="2"/>
      <c r="I17" s="2"/>
    </row>
    <row r="18" customFormat="false" ht="12.75" hidden="false" customHeight="false" outlineLevel="0" collapsed="false">
      <c r="A18" s="2"/>
      <c r="B18" s="2"/>
      <c r="C18" s="2"/>
      <c r="D18" s="2"/>
      <c r="E18" s="2"/>
      <c r="F18" s="2"/>
      <c r="G18" s="2"/>
      <c r="H18" s="2"/>
      <c r="I18" s="2"/>
    </row>
    <row r="19" customFormat="false" ht="12.75" hidden="false" customHeight="false" outlineLevel="0" collapsed="false">
      <c r="A19" s="2"/>
      <c r="B19" s="2"/>
      <c r="C19" s="2"/>
      <c r="D19" s="2"/>
      <c r="E19" s="2"/>
      <c r="F19" s="2"/>
      <c r="G19" s="2"/>
      <c r="H19" s="2"/>
      <c r="I19" s="2"/>
    </row>
    <row r="20" customFormat="false" ht="12.75" hidden="false" customHeight="false" outlineLevel="0" collapsed="false">
      <c r="A20" s="2"/>
      <c r="B20" s="2"/>
      <c r="C20" s="2"/>
      <c r="D20" s="2"/>
      <c r="E20" s="2"/>
      <c r="F20" s="2"/>
      <c r="G20" s="2"/>
      <c r="H20" s="2"/>
      <c r="I20" s="2"/>
    </row>
    <row r="22" customFormat="false" ht="12.75" hidden="false" customHeight="false" outlineLevel="0" collapsed="false">
      <c r="A22" s="2"/>
      <c r="B22" s="2"/>
      <c r="C22" s="2"/>
      <c r="D22" s="2"/>
      <c r="E22" s="2"/>
      <c r="F22" s="2"/>
      <c r="G22" s="2"/>
      <c r="H22" s="2"/>
      <c r="I22" s="2"/>
    </row>
    <row r="23" customFormat="false" ht="12.75" hidden="false" customHeight="false" outlineLevel="0" collapsed="false">
      <c r="A23" s="2"/>
      <c r="B23" s="2"/>
      <c r="C23" s="2"/>
      <c r="D23" s="2"/>
      <c r="E23" s="2"/>
      <c r="F23" s="2"/>
      <c r="G23" s="2"/>
      <c r="H23" s="2"/>
      <c r="I23" s="2"/>
    </row>
    <row r="24" customFormat="false" ht="12.75" hidden="false" customHeight="false" outlineLevel="0" collapsed="false">
      <c r="A24" s="2"/>
      <c r="B24" s="2"/>
      <c r="C24" s="2"/>
      <c r="D24" s="2"/>
      <c r="E24" s="2"/>
      <c r="F24" s="2"/>
      <c r="G24" s="2"/>
      <c r="H24" s="2"/>
      <c r="I24" s="2"/>
    </row>
    <row r="25" customFormat="false" ht="12.75" hidden="false" customHeight="false" outlineLevel="0" collapsed="false">
      <c r="A25" s="2"/>
      <c r="B25" s="2"/>
      <c r="C25" s="2"/>
      <c r="D25" s="2"/>
      <c r="E25" s="2"/>
      <c r="F25" s="2"/>
      <c r="G25" s="2"/>
      <c r="H25" s="2"/>
      <c r="I25" s="2"/>
    </row>
    <row r="26" customFormat="false" ht="12.75" hidden="false" customHeight="false" outlineLevel="0" collapsed="false">
      <c r="A26" s="2"/>
      <c r="B26" s="2"/>
      <c r="C26" s="2"/>
      <c r="D26" s="2"/>
      <c r="E26" s="2"/>
      <c r="F26" s="2"/>
      <c r="G26" s="2"/>
      <c r="H26" s="2"/>
      <c r="I26" s="2"/>
    </row>
    <row r="27" customFormat="false" ht="12.75" hidden="false" customHeight="false" outlineLevel="0" collapsed="false">
      <c r="A27" s="2"/>
      <c r="B27" s="2"/>
      <c r="C27" s="2"/>
      <c r="D27" s="2"/>
      <c r="E27" s="2"/>
      <c r="F27" s="2"/>
      <c r="G27" s="2"/>
      <c r="H27" s="2"/>
      <c r="I27" s="2"/>
    </row>
    <row r="28" customFormat="false" ht="12.75" hidden="false" customHeight="false" outlineLevel="0" collapsed="false">
      <c r="A28" s="2"/>
      <c r="B28" s="2"/>
      <c r="C28" s="2"/>
      <c r="D28" s="2"/>
      <c r="E28" s="2"/>
      <c r="F28" s="2"/>
      <c r="G28" s="2"/>
      <c r="H28" s="2"/>
      <c r="I28" s="2"/>
    </row>
    <row r="29" customFormat="false" ht="12.75" hidden="false" customHeight="false" outlineLevel="0" collapsed="false">
      <c r="A29" s="2"/>
      <c r="B29" s="2"/>
      <c r="C29" s="2"/>
      <c r="D29" s="2"/>
      <c r="E29" s="2"/>
      <c r="F29" s="2"/>
      <c r="G29" s="2"/>
      <c r="H29" s="2"/>
      <c r="I29" s="2"/>
    </row>
    <row r="30" customFormat="false" ht="12.75" hidden="false" customHeight="false" outlineLevel="0" collapsed="false">
      <c r="A30" s="2"/>
      <c r="B30" s="2"/>
      <c r="C30" s="2"/>
      <c r="D30" s="2"/>
      <c r="E30" s="2"/>
      <c r="F30" s="2"/>
      <c r="G30" s="2"/>
      <c r="H30" s="2"/>
      <c r="I30" s="2"/>
    </row>
    <row r="31" customFormat="false" ht="12.75" hidden="false" customHeight="false" outlineLevel="0" collapsed="false">
      <c r="A31" s="2"/>
      <c r="B31" s="2"/>
      <c r="C31" s="2"/>
      <c r="D31" s="2"/>
      <c r="E31" s="2"/>
      <c r="F31" s="2"/>
      <c r="G31" s="2"/>
      <c r="H31" s="2"/>
      <c r="I31" s="2"/>
    </row>
    <row r="32" customFormat="false" ht="12.75" hidden="false" customHeight="false" outlineLevel="0" collapsed="false">
      <c r="A32" s="2"/>
      <c r="B32" s="2"/>
      <c r="C32" s="2"/>
      <c r="D32" s="2"/>
      <c r="E32" s="2"/>
      <c r="F32" s="2"/>
      <c r="G32" s="2"/>
      <c r="H32" s="2"/>
      <c r="I32" s="2"/>
    </row>
    <row r="33" customFormat="false" ht="12.75" hidden="false" customHeight="false" outlineLevel="0" collapsed="false">
      <c r="A33" s="2"/>
      <c r="B33" s="2"/>
      <c r="C33" s="2"/>
      <c r="D33" s="2"/>
      <c r="E33" s="2"/>
      <c r="F33" s="2"/>
      <c r="G33" s="2"/>
      <c r="H33" s="2"/>
      <c r="I33" s="2"/>
    </row>
    <row r="34" customFormat="false" ht="12.75" hidden="false" customHeight="false" outlineLevel="0" collapsed="false">
      <c r="A34" s="2"/>
      <c r="B34" s="2"/>
      <c r="C34" s="2"/>
      <c r="D34" s="2"/>
      <c r="E34" s="2"/>
      <c r="F34" s="2"/>
      <c r="G34" s="2"/>
      <c r="H34" s="2"/>
      <c r="I34" s="2"/>
    </row>
    <row r="35" customFormat="false" ht="12.75" hidden="false" customHeight="false" outlineLevel="0" collapsed="false">
      <c r="A35" s="2"/>
      <c r="B35" s="2"/>
      <c r="C35" s="2"/>
      <c r="D35" s="2"/>
      <c r="E35" s="2"/>
      <c r="F35" s="2"/>
      <c r="G35" s="2"/>
      <c r="H35" s="2"/>
      <c r="I35" s="2"/>
    </row>
    <row r="36" customFormat="false" ht="12.75" hidden="false" customHeight="false" outlineLevel="0" collapsed="false">
      <c r="A36" s="2"/>
      <c r="B36" s="2"/>
      <c r="C36" s="2"/>
      <c r="D36" s="2"/>
      <c r="E36" s="2"/>
      <c r="F36" s="2"/>
      <c r="G36" s="2"/>
      <c r="H36" s="2"/>
      <c r="I36" s="2"/>
    </row>
    <row r="37" customFormat="false" ht="12.75" hidden="false" customHeight="false" outlineLevel="0" collapsed="false">
      <c r="A37" s="2"/>
      <c r="B37" s="2"/>
      <c r="C37" s="2"/>
      <c r="D37" s="2"/>
      <c r="E37" s="2"/>
      <c r="F37" s="2"/>
      <c r="G37" s="2"/>
      <c r="H37" s="2"/>
      <c r="I37" s="2"/>
    </row>
    <row r="38" customFormat="false" ht="12.75" hidden="false" customHeight="false" outlineLevel="0" collapsed="false">
      <c r="A38" s="2"/>
      <c r="B38" s="2"/>
      <c r="C38" s="2"/>
      <c r="D38" s="2"/>
      <c r="E38" s="2"/>
      <c r="F38" s="2"/>
      <c r="G38" s="2"/>
      <c r="H38" s="2"/>
      <c r="I38" s="2"/>
    </row>
    <row r="39" customFormat="false" ht="12.75" hidden="false" customHeight="false" outlineLevel="0" collapsed="false">
      <c r="A39" s="2"/>
      <c r="B39" s="2"/>
      <c r="C39" s="2"/>
      <c r="D39" s="2"/>
      <c r="E39" s="2"/>
      <c r="F39" s="2"/>
      <c r="G39" s="2"/>
      <c r="H39" s="2"/>
      <c r="I39" s="2"/>
    </row>
    <row r="40" customFormat="false" ht="12.75" hidden="false" customHeight="false" outlineLevel="0" collapsed="false">
      <c r="A40" s="2"/>
      <c r="B40" s="2"/>
      <c r="C40" s="2"/>
      <c r="D40" s="2"/>
      <c r="E40" s="2"/>
      <c r="F40" s="2"/>
      <c r="G40" s="2"/>
      <c r="H40" s="2"/>
      <c r="I40" s="2"/>
    </row>
    <row r="41" customFormat="false" ht="12.75" hidden="false" customHeight="false" outlineLevel="0" collapsed="false">
      <c r="A41" s="2"/>
      <c r="B41" s="2"/>
      <c r="C41" s="2"/>
      <c r="D41" s="2"/>
      <c r="E41" s="2"/>
      <c r="F41" s="2"/>
      <c r="G41" s="2"/>
      <c r="H41" s="2"/>
      <c r="I41" s="2"/>
    </row>
    <row r="42" customFormat="false" ht="12.75" hidden="false" customHeight="false" outlineLevel="0" collapsed="false">
      <c r="A42" s="2"/>
      <c r="B42" s="2"/>
      <c r="C42" s="2"/>
      <c r="D42" s="2"/>
      <c r="E42" s="2"/>
      <c r="F42" s="2"/>
      <c r="G42" s="2"/>
      <c r="H42" s="2"/>
      <c r="I42" s="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59"/>
  <sheetViews>
    <sheetView showFormulas="false" showGridLines="true" showRowColHeaders="true" showZeros="true" rightToLeft="false" tabSelected="false" showOutlineSymbols="true" defaultGridColor="true" view="normal" topLeftCell="A31" colorId="64" zoomScale="100" zoomScaleNormal="100" zoomScalePageLayoutView="100" workbookViewId="0">
      <selection pane="topLeft" activeCell="A1" activeCellId="0" sqref="A1:K59"/>
    </sheetView>
  </sheetViews>
  <sheetFormatPr defaultColWidth="9.0546875" defaultRowHeight="12.75" customHeight="true" zeroHeight="false" outlineLevelRow="0" outlineLevelCol="0"/>
  <sheetData>
    <row r="1" customFormat="false" ht="16.5" hidden="false" customHeight="false" outlineLevel="0" collapsed="false">
      <c r="A1" s="79" t="s">
        <v>379</v>
      </c>
      <c r="B1" s="79"/>
      <c r="C1" s="79"/>
      <c r="D1" s="79"/>
      <c r="E1" s="79"/>
      <c r="F1" s="79"/>
      <c r="G1" s="79"/>
      <c r="H1" s="79"/>
      <c r="I1" s="79"/>
      <c r="J1" s="79"/>
      <c r="K1" s="79"/>
    </row>
    <row r="2" customFormat="false" ht="6.75" hidden="false" customHeight="true" outlineLevel="0" collapsed="false">
      <c r="A2" s="80"/>
      <c r="B2" s="80"/>
      <c r="C2" s="80"/>
      <c r="D2" s="80"/>
      <c r="E2" s="80"/>
      <c r="F2" s="80"/>
      <c r="G2" s="80"/>
      <c r="H2" s="80"/>
      <c r="I2" s="80"/>
      <c r="J2" s="80"/>
      <c r="K2" s="80"/>
    </row>
    <row r="21" customFormat="false" ht="7.5" hidden="false" customHeight="true" outlineLevel="0" collapsed="false">
      <c r="A21" s="81"/>
      <c r="B21" s="81"/>
      <c r="C21" s="81"/>
      <c r="D21" s="81"/>
      <c r="E21" s="81"/>
      <c r="F21" s="81"/>
      <c r="G21" s="81"/>
      <c r="H21" s="81"/>
      <c r="I21" s="81"/>
      <c r="J21" s="81"/>
      <c r="K21" s="81"/>
    </row>
    <row r="39" customFormat="false" ht="13.5" hidden="false" customHeight="false" outlineLevel="0" collapsed="false">
      <c r="A39" s="81"/>
      <c r="B39" s="81"/>
      <c r="C39" s="81"/>
      <c r="D39" s="81"/>
      <c r="E39" s="81"/>
      <c r="F39" s="81"/>
      <c r="G39" s="81"/>
      <c r="H39" s="81"/>
      <c r="I39" s="81"/>
      <c r="J39" s="81"/>
      <c r="K39" s="81"/>
      <c r="L39" s="2"/>
    </row>
    <row r="59" customFormat="false" ht="6" hidden="false" customHeight="true" outlineLevel="0" collapsed="false">
      <c r="A59" s="81"/>
      <c r="B59" s="81"/>
      <c r="C59" s="81"/>
      <c r="D59" s="81"/>
      <c r="E59" s="81"/>
      <c r="F59" s="81"/>
      <c r="G59" s="81"/>
      <c r="H59" s="81"/>
      <c r="I59" s="81"/>
      <c r="J59" s="81"/>
      <c r="K59" s="81"/>
    </row>
  </sheetData>
  <mergeCells count="1">
    <mergeCell ref="A1:K1"/>
  </mergeCells>
  <printOptions headings="false" gridLines="false" gridLinesSet="true" horizontalCentered="false" verticalCentered="false"/>
  <pageMargins left="0.25" right="0.25"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7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57" activeCellId="0" sqref="C57"/>
    </sheetView>
  </sheetViews>
  <sheetFormatPr defaultColWidth="9.0546875" defaultRowHeight="12.75" customHeight="true" zeroHeight="false" outlineLevelRow="0" outlineLevelCol="0"/>
  <cols>
    <col collapsed="false" customWidth="true" hidden="false" outlineLevel="0" max="8" min="8" style="0" width="12.7"/>
  </cols>
  <sheetData>
    <row r="1" customFormat="false" ht="17.1" hidden="false" customHeight="true" outlineLevel="0" collapsed="false">
      <c r="B1" s="41" t="s">
        <v>380</v>
      </c>
      <c r="C1" s="41"/>
      <c r="D1" s="41"/>
      <c r="E1" s="41"/>
      <c r="F1" s="41"/>
      <c r="G1" s="41"/>
      <c r="H1" s="41"/>
      <c r="I1" s="41"/>
      <c r="J1" s="41"/>
      <c r="K1" s="41"/>
      <c r="L1" s="41"/>
      <c r="M1" s="41"/>
      <c r="N1" s="41"/>
    </row>
    <row r="2" customFormat="false" ht="17.1" hidden="false" customHeight="true" outlineLevel="0" collapsed="false">
      <c r="B2" s="82"/>
      <c r="C2" s="82"/>
      <c r="D2" s="82"/>
      <c r="E2" s="82"/>
      <c r="F2" s="82"/>
      <c r="G2" s="82"/>
      <c r="H2" s="82"/>
      <c r="I2" s="82"/>
      <c r="J2" s="82"/>
      <c r="K2" s="82"/>
      <c r="L2" s="82"/>
      <c r="M2" s="82"/>
      <c r="N2" s="82"/>
    </row>
    <row r="3" customFormat="false" ht="18" hidden="false" customHeight="true" outlineLevel="0" collapsed="false">
      <c r="A3" s="83"/>
      <c r="B3" s="84" t="s">
        <v>381</v>
      </c>
      <c r="C3" s="84"/>
      <c r="D3" s="84"/>
      <c r="E3" s="84"/>
      <c r="F3" s="84"/>
      <c r="G3" s="84"/>
      <c r="H3" s="84"/>
      <c r="I3" s="84"/>
      <c r="J3" s="84"/>
      <c r="K3" s="84"/>
      <c r="L3" s="84"/>
      <c r="M3" s="84"/>
      <c r="N3" s="84"/>
      <c r="O3" s="85"/>
    </row>
    <row r="4" customFormat="false" ht="5.1" hidden="false" customHeight="true" outlineLevel="0" collapsed="false">
      <c r="A4" s="86"/>
      <c r="B4" s="41"/>
      <c r="C4" s="41"/>
      <c r="D4" s="41"/>
      <c r="E4" s="41"/>
      <c r="F4" s="41"/>
      <c r="G4" s="41"/>
      <c r="H4" s="41"/>
      <c r="I4" s="41"/>
      <c r="J4" s="41"/>
      <c r="K4" s="41"/>
      <c r="L4" s="41"/>
      <c r="M4" s="41"/>
      <c r="N4" s="41"/>
      <c r="O4" s="87"/>
    </row>
    <row r="5" customFormat="false" ht="12.75" hidden="false" customHeight="false" outlineLevel="0" collapsed="false">
      <c r="A5" s="86"/>
      <c r="B5" s="2"/>
      <c r="C5" s="2"/>
      <c r="D5" s="2"/>
      <c r="E5" s="2"/>
      <c r="F5" s="2"/>
      <c r="G5" s="2"/>
      <c r="H5" s="2"/>
      <c r="I5" s="2"/>
      <c r="J5" s="2"/>
      <c r="K5" s="2"/>
      <c r="L5" s="2"/>
      <c r="M5" s="2"/>
      <c r="N5" s="2"/>
      <c r="O5" s="87"/>
    </row>
    <row r="6" customFormat="false" ht="12.75" hidden="false" customHeight="false" outlineLevel="0" collapsed="false">
      <c r="A6" s="86"/>
      <c r="B6" s="2"/>
      <c r="C6" s="2"/>
      <c r="D6" s="2"/>
      <c r="E6" s="2"/>
      <c r="F6" s="2"/>
      <c r="G6" s="2"/>
      <c r="H6" s="2"/>
      <c r="I6" s="2"/>
      <c r="J6" s="2"/>
      <c r="K6" s="2"/>
      <c r="L6" s="2"/>
      <c r="M6" s="2"/>
      <c r="N6" s="2"/>
      <c r="O6" s="87"/>
    </row>
    <row r="7" customFormat="false" ht="12.75" hidden="false" customHeight="false" outlineLevel="0" collapsed="false">
      <c r="A7" s="86"/>
      <c r="B7" s="2"/>
      <c r="C7" s="2"/>
      <c r="D7" s="2"/>
      <c r="E7" s="2"/>
      <c r="F7" s="2"/>
      <c r="G7" s="2"/>
      <c r="H7" s="2"/>
      <c r="I7" s="2"/>
      <c r="J7" s="2"/>
      <c r="K7" s="2"/>
      <c r="L7" s="2"/>
      <c r="M7" s="2"/>
      <c r="N7" s="2"/>
      <c r="O7" s="87"/>
    </row>
    <row r="8" customFormat="false" ht="12.75" hidden="false" customHeight="false" outlineLevel="0" collapsed="false">
      <c r="A8" s="86"/>
      <c r="B8" s="2"/>
      <c r="C8" s="2"/>
      <c r="D8" s="2"/>
      <c r="E8" s="2"/>
      <c r="F8" s="2"/>
      <c r="G8" s="2"/>
      <c r="H8" s="2"/>
      <c r="I8" s="2"/>
      <c r="J8" s="2"/>
      <c r="K8" s="2"/>
      <c r="L8" s="2"/>
      <c r="M8" s="2"/>
      <c r="N8" s="2"/>
      <c r="O8" s="87"/>
    </row>
    <row r="9" customFormat="false" ht="12.75" hidden="false" customHeight="false" outlineLevel="0" collapsed="false">
      <c r="A9" s="86"/>
      <c r="B9" s="2"/>
      <c r="C9" s="2"/>
      <c r="D9" s="2"/>
      <c r="E9" s="2"/>
      <c r="F9" s="2"/>
      <c r="G9" s="2"/>
      <c r="H9" s="2"/>
      <c r="I9" s="2"/>
      <c r="J9" s="2"/>
      <c r="K9" s="2"/>
      <c r="L9" s="2"/>
      <c r="M9" s="2"/>
      <c r="N9" s="2"/>
      <c r="O9" s="87"/>
    </row>
    <row r="10" customFormat="false" ht="12.75" hidden="false" customHeight="false" outlineLevel="0" collapsed="false">
      <c r="A10" s="86"/>
      <c r="B10" s="2"/>
      <c r="C10" s="2"/>
      <c r="D10" s="2"/>
      <c r="E10" s="2"/>
      <c r="F10" s="2"/>
      <c r="G10" s="2"/>
      <c r="H10" s="2"/>
      <c r="I10" s="2"/>
      <c r="J10" s="2"/>
      <c r="K10" s="2"/>
      <c r="L10" s="2"/>
      <c r="M10" s="2"/>
      <c r="N10" s="2"/>
      <c r="O10" s="87"/>
    </row>
    <row r="11" customFormat="false" ht="12.75" hidden="false" customHeight="false" outlineLevel="0" collapsed="false">
      <c r="A11" s="86"/>
      <c r="B11" s="2"/>
      <c r="C11" s="2"/>
      <c r="D11" s="2"/>
      <c r="E11" s="2"/>
      <c r="F11" s="2"/>
      <c r="G11" s="2"/>
      <c r="H11" s="2"/>
      <c r="I11" s="2"/>
      <c r="J11" s="2"/>
      <c r="K11" s="2"/>
      <c r="L11" s="2"/>
      <c r="M11" s="2"/>
      <c r="N11" s="2"/>
      <c r="O11" s="87"/>
    </row>
    <row r="12" customFormat="false" ht="12.75" hidden="false" customHeight="false" outlineLevel="0" collapsed="false">
      <c r="A12" s="86"/>
      <c r="B12" s="2"/>
      <c r="C12" s="2"/>
      <c r="D12" s="2"/>
      <c r="E12" s="2"/>
      <c r="F12" s="2"/>
      <c r="G12" s="2"/>
      <c r="H12" s="2"/>
      <c r="I12" s="2"/>
      <c r="J12" s="2"/>
      <c r="K12" s="2"/>
      <c r="L12" s="2"/>
      <c r="M12" s="2"/>
      <c r="N12" s="2"/>
      <c r="O12" s="87"/>
    </row>
    <row r="13" customFormat="false" ht="12.75" hidden="false" customHeight="false" outlineLevel="0" collapsed="false">
      <c r="A13" s="86"/>
      <c r="B13" s="2"/>
      <c r="C13" s="2"/>
      <c r="D13" s="2"/>
      <c r="E13" s="2"/>
      <c r="F13" s="2"/>
      <c r="G13" s="2"/>
      <c r="H13" s="2"/>
      <c r="I13" s="2"/>
      <c r="J13" s="2"/>
      <c r="K13" s="2"/>
      <c r="L13" s="2"/>
      <c r="M13" s="2"/>
      <c r="N13" s="2"/>
      <c r="O13" s="87"/>
    </row>
    <row r="14" customFormat="false" ht="12.75" hidden="false" customHeight="false" outlineLevel="0" collapsed="false">
      <c r="A14" s="86"/>
      <c r="B14" s="2"/>
      <c r="C14" s="2"/>
      <c r="D14" s="2"/>
      <c r="E14" s="2"/>
      <c r="F14" s="2"/>
      <c r="G14" s="2"/>
      <c r="H14" s="2"/>
      <c r="I14" s="2"/>
      <c r="J14" s="2"/>
      <c r="K14" s="2"/>
      <c r="L14" s="2"/>
      <c r="M14" s="2"/>
      <c r="N14" s="2"/>
      <c r="O14" s="87"/>
    </row>
    <row r="15" customFormat="false" ht="12.75" hidden="false" customHeight="false" outlineLevel="0" collapsed="false">
      <c r="A15" s="86"/>
      <c r="B15" s="2"/>
      <c r="C15" s="2"/>
      <c r="D15" s="2"/>
      <c r="E15" s="2"/>
      <c r="F15" s="2"/>
      <c r="G15" s="2"/>
      <c r="H15" s="2"/>
      <c r="I15" s="2"/>
      <c r="J15" s="2"/>
      <c r="K15" s="2"/>
      <c r="L15" s="2"/>
      <c r="M15" s="2"/>
      <c r="N15" s="2"/>
      <c r="O15" s="87"/>
    </row>
    <row r="16" customFormat="false" ht="12.75" hidden="false" customHeight="false" outlineLevel="0" collapsed="false">
      <c r="A16" s="86"/>
      <c r="B16" s="2"/>
      <c r="C16" s="2"/>
      <c r="D16" s="2"/>
      <c r="E16" s="2"/>
      <c r="F16" s="2"/>
      <c r="G16" s="2"/>
      <c r="H16" s="2"/>
      <c r="I16" s="2"/>
      <c r="J16" s="2"/>
      <c r="K16" s="2"/>
      <c r="L16" s="2"/>
      <c r="M16" s="2"/>
      <c r="N16" s="2"/>
      <c r="O16" s="87"/>
    </row>
    <row r="17" customFormat="false" ht="12.75" hidden="false" customHeight="false" outlineLevel="0" collapsed="false">
      <c r="A17" s="86"/>
      <c r="B17" s="2"/>
      <c r="C17" s="2"/>
      <c r="D17" s="2"/>
      <c r="E17" s="2"/>
      <c r="F17" s="2"/>
      <c r="G17" s="2"/>
      <c r="H17" s="2"/>
      <c r="I17" s="2"/>
      <c r="J17" s="2"/>
      <c r="K17" s="2"/>
      <c r="L17" s="2"/>
      <c r="M17" s="2"/>
      <c r="N17" s="2"/>
      <c r="O17" s="87"/>
    </row>
    <row r="18" customFormat="false" ht="12.75" hidden="false" customHeight="false" outlineLevel="0" collapsed="false">
      <c r="A18" s="86"/>
      <c r="B18" s="2"/>
      <c r="C18" s="2"/>
      <c r="D18" s="2"/>
      <c r="E18" s="2"/>
      <c r="F18" s="2"/>
      <c r="G18" s="2"/>
      <c r="H18" s="2"/>
      <c r="I18" s="2"/>
      <c r="J18" s="2"/>
      <c r="K18" s="2"/>
      <c r="L18" s="2"/>
      <c r="M18" s="2"/>
      <c r="N18" s="2"/>
      <c r="O18" s="87"/>
    </row>
    <row r="19" customFormat="false" ht="12.75" hidden="false" customHeight="false" outlineLevel="0" collapsed="false">
      <c r="A19" s="86"/>
      <c r="B19" s="2"/>
      <c r="C19" s="2"/>
      <c r="D19" s="2"/>
      <c r="E19" s="2"/>
      <c r="F19" s="2"/>
      <c r="G19" s="2"/>
      <c r="H19" s="2"/>
      <c r="I19" s="2"/>
      <c r="J19" s="2"/>
      <c r="K19" s="2"/>
      <c r="L19" s="2"/>
      <c r="M19" s="2"/>
      <c r="N19" s="2"/>
      <c r="O19" s="87"/>
    </row>
    <row r="20" customFormat="false" ht="12.75" hidden="false" customHeight="false" outlineLevel="0" collapsed="false">
      <c r="A20" s="86"/>
      <c r="B20" s="2"/>
      <c r="C20" s="2"/>
      <c r="D20" s="2"/>
      <c r="E20" s="2"/>
      <c r="F20" s="2"/>
      <c r="G20" s="2"/>
      <c r="H20" s="2"/>
      <c r="I20" s="2"/>
      <c r="J20" s="2"/>
      <c r="K20" s="2"/>
      <c r="L20" s="2"/>
      <c r="M20" s="2"/>
      <c r="N20" s="2"/>
      <c r="O20" s="87"/>
    </row>
    <row r="21" customFormat="false" ht="12.75" hidden="false" customHeight="false" outlineLevel="0" collapsed="false">
      <c r="A21" s="86"/>
      <c r="B21" s="2"/>
      <c r="C21" s="2"/>
      <c r="D21" s="2"/>
      <c r="E21" s="2"/>
      <c r="F21" s="2"/>
      <c r="G21" s="2"/>
      <c r="H21" s="2"/>
      <c r="I21" s="2"/>
      <c r="J21" s="2"/>
      <c r="K21" s="2"/>
      <c r="L21" s="2"/>
      <c r="M21" s="2"/>
      <c r="N21" s="2"/>
      <c r="O21" s="87"/>
    </row>
    <row r="22" customFormat="false" ht="12.75" hidden="false" customHeight="false" outlineLevel="0" collapsed="false">
      <c r="A22" s="86"/>
      <c r="B22" s="2"/>
      <c r="C22" s="2"/>
      <c r="D22" s="2"/>
      <c r="E22" s="2"/>
      <c r="F22" s="2"/>
      <c r="G22" s="2"/>
      <c r="H22" s="2"/>
      <c r="I22" s="2"/>
      <c r="J22" s="2"/>
      <c r="K22" s="2"/>
      <c r="L22" s="2"/>
      <c r="M22" s="2"/>
      <c r="N22" s="2"/>
      <c r="O22" s="87"/>
    </row>
    <row r="23" customFormat="false" ht="12.75" hidden="false" customHeight="false" outlineLevel="0" collapsed="false">
      <c r="A23" s="86"/>
      <c r="B23" s="2"/>
      <c r="C23" s="2"/>
      <c r="D23" s="2"/>
      <c r="E23" s="2"/>
      <c r="F23" s="2"/>
      <c r="G23" s="2"/>
      <c r="H23" s="2"/>
      <c r="I23" s="2"/>
      <c r="J23" s="2"/>
      <c r="K23" s="2"/>
      <c r="L23" s="2"/>
      <c r="M23" s="2"/>
      <c r="N23" s="2"/>
      <c r="O23" s="87"/>
    </row>
    <row r="24" customFormat="false" ht="13.5" hidden="false" customHeight="false" outlineLevel="0" collapsed="false">
      <c r="A24" s="88"/>
      <c r="B24" s="89"/>
      <c r="C24" s="89"/>
      <c r="D24" s="89"/>
      <c r="E24" s="89"/>
      <c r="F24" s="89"/>
      <c r="G24" s="89"/>
      <c r="H24" s="89"/>
      <c r="I24" s="89"/>
      <c r="J24" s="89"/>
      <c r="K24" s="89"/>
      <c r="L24" s="89"/>
      <c r="M24" s="89"/>
      <c r="N24" s="89"/>
      <c r="O24" s="90"/>
    </row>
    <row r="25" customFormat="false" ht="14.25" hidden="false" customHeight="false" outlineLevel="0" collapsed="false">
      <c r="A25" s="2"/>
      <c r="B25" s="2"/>
      <c r="C25" s="2"/>
      <c r="D25" s="2"/>
      <c r="E25" s="2"/>
      <c r="F25" s="2"/>
      <c r="G25" s="2"/>
      <c r="H25" s="2"/>
      <c r="I25" s="2"/>
      <c r="J25" s="2"/>
      <c r="K25" s="2"/>
      <c r="L25" s="2"/>
      <c r="M25" s="2"/>
      <c r="N25" s="2"/>
      <c r="O25" s="2"/>
    </row>
    <row r="26" customFormat="false" ht="18" hidden="false" customHeight="true" outlineLevel="0" collapsed="false">
      <c r="A26" s="83"/>
      <c r="B26" s="84" t="s">
        <v>382</v>
      </c>
      <c r="C26" s="84"/>
      <c r="D26" s="84"/>
      <c r="E26" s="84"/>
      <c r="F26" s="84"/>
      <c r="G26" s="84"/>
      <c r="H26" s="84"/>
      <c r="I26" s="84"/>
      <c r="J26" s="84"/>
      <c r="K26" s="84"/>
      <c r="L26" s="84"/>
      <c r="M26" s="84"/>
      <c r="N26" s="84"/>
      <c r="O26" s="85"/>
    </row>
    <row r="27" customFormat="false" ht="5.1" hidden="false" customHeight="true" outlineLevel="0" collapsed="false">
      <c r="A27" s="86"/>
      <c r="B27" s="41"/>
      <c r="C27" s="41"/>
      <c r="D27" s="41"/>
      <c r="E27" s="41"/>
      <c r="F27" s="41"/>
      <c r="G27" s="41"/>
      <c r="H27" s="41"/>
      <c r="I27" s="41"/>
      <c r="J27" s="41"/>
      <c r="K27" s="41"/>
      <c r="L27" s="41"/>
      <c r="M27" s="41"/>
      <c r="N27" s="41"/>
      <c r="O27" s="87"/>
    </row>
    <row r="28" customFormat="false" ht="12.75" hidden="false" customHeight="false" outlineLevel="0" collapsed="false">
      <c r="A28" s="86"/>
      <c r="B28" s="2"/>
      <c r="C28" s="2"/>
      <c r="D28" s="2"/>
      <c r="E28" s="2"/>
      <c r="F28" s="2"/>
      <c r="G28" s="2"/>
      <c r="H28" s="2"/>
      <c r="I28" s="2"/>
      <c r="J28" s="2"/>
      <c r="K28" s="2"/>
      <c r="L28" s="2"/>
      <c r="M28" s="2"/>
      <c r="N28" s="2"/>
      <c r="O28" s="87"/>
    </row>
    <row r="29" customFormat="false" ht="12.75" hidden="false" customHeight="false" outlineLevel="0" collapsed="false">
      <c r="A29" s="86"/>
      <c r="B29" s="2"/>
      <c r="C29" s="2"/>
      <c r="D29" s="2"/>
      <c r="E29" s="2"/>
      <c r="F29" s="2"/>
      <c r="G29" s="2"/>
      <c r="H29" s="2"/>
      <c r="I29" s="2"/>
      <c r="J29" s="2"/>
      <c r="K29" s="2"/>
      <c r="L29" s="2"/>
      <c r="M29" s="2"/>
      <c r="N29" s="2"/>
      <c r="O29" s="87"/>
    </row>
    <row r="30" customFormat="false" ht="12.75" hidden="false" customHeight="false" outlineLevel="0" collapsed="false">
      <c r="A30" s="86"/>
      <c r="B30" s="2"/>
      <c r="C30" s="2"/>
      <c r="D30" s="2"/>
      <c r="E30" s="2"/>
      <c r="F30" s="2"/>
      <c r="G30" s="2"/>
      <c r="H30" s="2"/>
      <c r="I30" s="2"/>
      <c r="J30" s="2"/>
      <c r="K30" s="2"/>
      <c r="L30" s="2"/>
      <c r="M30" s="2"/>
      <c r="N30" s="2"/>
      <c r="O30" s="87"/>
    </row>
    <row r="31" customFormat="false" ht="12.75" hidden="false" customHeight="false" outlineLevel="0" collapsed="false">
      <c r="A31" s="86"/>
      <c r="B31" s="2"/>
      <c r="C31" s="2"/>
      <c r="D31" s="2"/>
      <c r="E31" s="2"/>
      <c r="F31" s="2"/>
      <c r="G31" s="2"/>
      <c r="H31" s="2"/>
      <c r="I31" s="2"/>
      <c r="J31" s="2"/>
      <c r="K31" s="2"/>
      <c r="L31" s="2"/>
      <c r="M31" s="2"/>
      <c r="N31" s="2"/>
      <c r="O31" s="87"/>
    </row>
    <row r="32" customFormat="false" ht="12.75" hidden="false" customHeight="false" outlineLevel="0" collapsed="false">
      <c r="A32" s="86"/>
      <c r="B32" s="2"/>
      <c r="C32" s="2"/>
      <c r="D32" s="2"/>
      <c r="E32" s="2"/>
      <c r="F32" s="2"/>
      <c r="G32" s="2"/>
      <c r="H32" s="2"/>
      <c r="I32" s="2"/>
      <c r="J32" s="2"/>
      <c r="K32" s="2"/>
      <c r="L32" s="2"/>
      <c r="M32" s="2"/>
      <c r="N32" s="2"/>
      <c r="O32" s="87"/>
    </row>
    <row r="33" customFormat="false" ht="12.75" hidden="false" customHeight="false" outlineLevel="0" collapsed="false">
      <c r="A33" s="86"/>
      <c r="B33" s="2"/>
      <c r="C33" s="2"/>
      <c r="D33" s="2"/>
      <c r="E33" s="2"/>
      <c r="F33" s="2"/>
      <c r="G33" s="2"/>
      <c r="H33" s="2"/>
      <c r="I33" s="2"/>
      <c r="J33" s="2"/>
      <c r="K33" s="2"/>
      <c r="L33" s="2"/>
      <c r="M33" s="2"/>
      <c r="N33" s="2"/>
      <c r="O33" s="87"/>
    </row>
    <row r="34" customFormat="false" ht="12.75" hidden="false" customHeight="false" outlineLevel="0" collapsed="false">
      <c r="A34" s="86"/>
      <c r="B34" s="2"/>
      <c r="C34" s="2"/>
      <c r="D34" s="2"/>
      <c r="E34" s="2"/>
      <c r="F34" s="2"/>
      <c r="G34" s="2"/>
      <c r="H34" s="2"/>
      <c r="I34" s="2"/>
      <c r="J34" s="2"/>
      <c r="K34" s="2"/>
      <c r="L34" s="2"/>
      <c r="M34" s="2"/>
      <c r="N34" s="2"/>
      <c r="O34" s="87"/>
    </row>
    <row r="35" customFormat="false" ht="12.75" hidden="false" customHeight="false" outlineLevel="0" collapsed="false">
      <c r="A35" s="86"/>
      <c r="B35" s="2"/>
      <c r="C35" s="2"/>
      <c r="D35" s="2"/>
      <c r="E35" s="2"/>
      <c r="F35" s="2"/>
      <c r="G35" s="2"/>
      <c r="H35" s="2"/>
      <c r="I35" s="2"/>
      <c r="J35" s="2"/>
      <c r="K35" s="2"/>
      <c r="L35" s="2"/>
      <c r="M35" s="2"/>
      <c r="N35" s="2"/>
      <c r="O35" s="87"/>
    </row>
    <row r="36" customFormat="false" ht="12.75" hidden="false" customHeight="false" outlineLevel="0" collapsed="false">
      <c r="A36" s="86"/>
      <c r="B36" s="2"/>
      <c r="C36" s="2"/>
      <c r="D36" s="2"/>
      <c r="E36" s="2"/>
      <c r="F36" s="2"/>
      <c r="G36" s="2"/>
      <c r="H36" s="2"/>
      <c r="I36" s="2"/>
      <c r="J36" s="2"/>
      <c r="K36" s="2"/>
      <c r="L36" s="2"/>
      <c r="M36" s="2"/>
      <c r="N36" s="2"/>
      <c r="O36" s="87"/>
    </row>
    <row r="37" customFormat="false" ht="12.75" hidden="false" customHeight="false" outlineLevel="0" collapsed="false">
      <c r="A37" s="86"/>
      <c r="B37" s="2"/>
      <c r="C37" s="2"/>
      <c r="D37" s="2"/>
      <c r="E37" s="2"/>
      <c r="F37" s="2"/>
      <c r="G37" s="2"/>
      <c r="H37" s="2"/>
      <c r="I37" s="2"/>
      <c r="J37" s="2"/>
      <c r="K37" s="2"/>
      <c r="L37" s="2"/>
      <c r="M37" s="2"/>
      <c r="N37" s="2"/>
      <c r="O37" s="87"/>
    </row>
    <row r="38" customFormat="false" ht="12.75" hidden="false" customHeight="false" outlineLevel="0" collapsed="false">
      <c r="A38" s="86"/>
      <c r="B38" s="2"/>
      <c r="C38" s="2"/>
      <c r="D38" s="2"/>
      <c r="E38" s="2"/>
      <c r="F38" s="2"/>
      <c r="G38" s="2"/>
      <c r="H38" s="2"/>
      <c r="I38" s="2"/>
      <c r="J38" s="2"/>
      <c r="K38" s="2"/>
      <c r="L38" s="2"/>
      <c r="M38" s="2"/>
      <c r="N38" s="2"/>
      <c r="O38" s="87"/>
    </row>
    <row r="39" customFormat="false" ht="12.75" hidden="false" customHeight="false" outlineLevel="0" collapsed="false">
      <c r="A39" s="86"/>
      <c r="B39" s="2"/>
      <c r="C39" s="2"/>
      <c r="D39" s="2"/>
      <c r="E39" s="2"/>
      <c r="F39" s="2"/>
      <c r="G39" s="2"/>
      <c r="H39" s="2"/>
      <c r="I39" s="2"/>
      <c r="J39" s="2"/>
      <c r="K39" s="2"/>
      <c r="L39" s="2"/>
      <c r="M39" s="2"/>
      <c r="N39" s="2"/>
      <c r="O39" s="87"/>
    </row>
    <row r="40" customFormat="false" ht="12.75" hidden="false" customHeight="false" outlineLevel="0" collapsed="false">
      <c r="A40" s="86"/>
      <c r="B40" s="2"/>
      <c r="C40" s="2"/>
      <c r="D40" s="2"/>
      <c r="E40" s="2"/>
      <c r="F40" s="2"/>
      <c r="G40" s="2"/>
      <c r="H40" s="2"/>
      <c r="I40" s="2"/>
      <c r="J40" s="2"/>
      <c r="K40" s="2"/>
      <c r="L40" s="2"/>
      <c r="M40" s="2"/>
      <c r="N40" s="2"/>
      <c r="O40" s="87"/>
    </row>
    <row r="41" customFormat="false" ht="12.75" hidden="false" customHeight="false" outlineLevel="0" collapsed="false">
      <c r="A41" s="86"/>
      <c r="B41" s="2"/>
      <c r="C41" s="2"/>
      <c r="D41" s="2"/>
      <c r="E41" s="2"/>
      <c r="F41" s="2"/>
      <c r="G41" s="2"/>
      <c r="H41" s="2"/>
      <c r="I41" s="2"/>
      <c r="J41" s="2"/>
      <c r="K41" s="2"/>
      <c r="L41" s="2"/>
      <c r="M41" s="2"/>
      <c r="N41" s="2"/>
      <c r="O41" s="87"/>
    </row>
    <row r="42" customFormat="false" ht="12.75" hidden="false" customHeight="false" outlineLevel="0" collapsed="false">
      <c r="A42" s="86"/>
      <c r="B42" s="2"/>
      <c r="C42" s="2"/>
      <c r="D42" s="2"/>
      <c r="E42" s="2"/>
      <c r="F42" s="2"/>
      <c r="G42" s="2"/>
      <c r="H42" s="2"/>
      <c r="I42" s="2"/>
      <c r="J42" s="2"/>
      <c r="K42" s="2"/>
      <c r="L42" s="2"/>
      <c r="M42" s="2"/>
      <c r="N42" s="2"/>
      <c r="O42" s="87"/>
    </row>
    <row r="43" customFormat="false" ht="12.75" hidden="false" customHeight="false" outlineLevel="0" collapsed="false">
      <c r="A43" s="86"/>
      <c r="B43" s="2"/>
      <c r="C43" s="2"/>
      <c r="D43" s="2"/>
      <c r="E43" s="2"/>
      <c r="F43" s="2"/>
      <c r="G43" s="2"/>
      <c r="H43" s="2"/>
      <c r="I43" s="2"/>
      <c r="J43" s="2"/>
      <c r="K43" s="2"/>
      <c r="L43" s="2"/>
      <c r="M43" s="2"/>
      <c r="N43" s="2"/>
      <c r="O43" s="87"/>
    </row>
    <row r="44" customFormat="false" ht="12.75" hidden="false" customHeight="false" outlineLevel="0" collapsed="false">
      <c r="A44" s="86"/>
      <c r="B44" s="2"/>
      <c r="C44" s="2"/>
      <c r="D44" s="2"/>
      <c r="E44" s="2"/>
      <c r="F44" s="2"/>
      <c r="G44" s="2"/>
      <c r="H44" s="2"/>
      <c r="I44" s="2"/>
      <c r="J44" s="2"/>
      <c r="K44" s="2"/>
      <c r="L44" s="2"/>
      <c r="M44" s="2"/>
      <c r="N44" s="2"/>
      <c r="O44" s="87"/>
    </row>
    <row r="45" customFormat="false" ht="12.75" hidden="false" customHeight="false" outlineLevel="0" collapsed="false">
      <c r="A45" s="86"/>
      <c r="B45" s="2"/>
      <c r="C45" s="2"/>
      <c r="D45" s="2"/>
      <c r="E45" s="2"/>
      <c r="F45" s="2"/>
      <c r="G45" s="2"/>
      <c r="H45" s="2"/>
      <c r="I45" s="2"/>
      <c r="J45" s="2"/>
      <c r="K45" s="2"/>
      <c r="L45" s="2"/>
      <c r="M45" s="2"/>
      <c r="N45" s="2"/>
      <c r="O45" s="87"/>
    </row>
    <row r="46" customFormat="false" ht="12.75" hidden="false" customHeight="false" outlineLevel="0" collapsed="false">
      <c r="A46" s="86"/>
      <c r="B46" s="2"/>
      <c r="C46" s="2"/>
      <c r="D46" s="2"/>
      <c r="E46" s="2"/>
      <c r="F46" s="2"/>
      <c r="G46" s="2"/>
      <c r="H46" s="2"/>
      <c r="I46" s="2"/>
      <c r="J46" s="2"/>
      <c r="K46" s="2"/>
      <c r="L46" s="2"/>
      <c r="M46" s="2"/>
      <c r="N46" s="2"/>
      <c r="O46" s="87"/>
    </row>
    <row r="47" customFormat="false" ht="13.5" hidden="false" customHeight="false" outlineLevel="0" collapsed="false">
      <c r="A47" s="88"/>
      <c r="B47" s="89"/>
      <c r="C47" s="89"/>
      <c r="D47" s="89"/>
      <c r="E47" s="89"/>
      <c r="F47" s="89"/>
      <c r="G47" s="89"/>
      <c r="H47" s="89"/>
      <c r="I47" s="89"/>
      <c r="J47" s="89"/>
      <c r="K47" s="89"/>
      <c r="L47" s="89"/>
      <c r="M47" s="89"/>
      <c r="N47" s="89"/>
      <c r="O47" s="90"/>
    </row>
    <row r="48" customFormat="false" ht="13.5" hidden="false" customHeight="false" outlineLevel="0" collapsed="false">
      <c r="A48" s="2"/>
      <c r="B48" s="2"/>
      <c r="C48" s="2"/>
      <c r="D48" s="2"/>
      <c r="E48" s="2"/>
      <c r="F48" s="2"/>
      <c r="G48" s="2"/>
      <c r="H48" s="2"/>
      <c r="I48" s="2"/>
      <c r="J48" s="2"/>
      <c r="K48" s="2"/>
      <c r="L48" s="2"/>
      <c r="M48" s="2"/>
      <c r="N48" s="2"/>
      <c r="O48" s="2"/>
    </row>
    <row r="49" customFormat="false" ht="13.5" hidden="false" customHeight="false" outlineLevel="0" collapsed="false"/>
    <row r="50" customFormat="false" ht="12.75" hidden="false" customHeight="false" outlineLevel="0" collapsed="false">
      <c r="A50" s="91"/>
      <c r="B50" s="92"/>
      <c r="C50" s="92"/>
      <c r="D50" s="92"/>
      <c r="E50" s="92"/>
      <c r="F50" s="92"/>
      <c r="G50" s="92"/>
      <c r="H50" s="92"/>
      <c r="I50" s="92"/>
      <c r="J50" s="92"/>
      <c r="K50" s="92"/>
      <c r="L50" s="92"/>
      <c r="M50" s="92"/>
      <c r="N50" s="92"/>
      <c r="O50" s="93"/>
    </row>
    <row r="51" customFormat="false" ht="12.75" hidden="false" customHeight="false" outlineLevel="0" collapsed="false">
      <c r="A51" s="94"/>
      <c r="B51" s="94"/>
      <c r="C51" s="94"/>
      <c r="D51" s="94"/>
      <c r="E51" s="94"/>
      <c r="F51" s="94"/>
      <c r="G51" s="94"/>
      <c r="H51" s="94"/>
      <c r="I51" s="94"/>
      <c r="J51" s="94"/>
      <c r="K51" s="94"/>
      <c r="L51" s="94"/>
      <c r="M51" s="94"/>
      <c r="N51" s="94"/>
      <c r="O51" s="94"/>
    </row>
    <row r="52" customFormat="false" ht="12.75" hidden="false" customHeight="false" outlineLevel="0" collapsed="false">
      <c r="A52" s="95"/>
      <c r="B52" s="2"/>
      <c r="C52" s="2"/>
      <c r="D52" s="2"/>
      <c r="E52" s="2"/>
      <c r="F52" s="2"/>
      <c r="G52" s="2"/>
      <c r="H52" s="2"/>
      <c r="I52" s="2"/>
      <c r="J52" s="2"/>
      <c r="K52" s="2"/>
      <c r="L52" s="2"/>
      <c r="M52" s="2"/>
      <c r="N52" s="2"/>
      <c r="O52" s="96"/>
    </row>
    <row r="53" customFormat="false" ht="12.75" hidden="false" customHeight="false" outlineLevel="0" collapsed="false">
      <c r="A53" s="95"/>
      <c r="B53" s="2"/>
      <c r="C53" s="2"/>
      <c r="D53" s="2"/>
      <c r="E53" s="2"/>
      <c r="F53" s="2"/>
      <c r="G53" s="2"/>
      <c r="H53" s="2"/>
      <c r="I53" s="2"/>
      <c r="J53" s="2"/>
      <c r="K53" s="2"/>
      <c r="L53" s="2"/>
      <c r="M53" s="2"/>
      <c r="N53" s="2"/>
      <c r="O53" s="96"/>
    </row>
    <row r="54" customFormat="false" ht="12.75" hidden="false" customHeight="false" outlineLevel="0" collapsed="false">
      <c r="A54" s="95"/>
      <c r="B54" s="2"/>
      <c r="C54" s="2"/>
      <c r="D54" s="2"/>
      <c r="E54" s="2"/>
      <c r="F54" s="2"/>
      <c r="G54" s="2"/>
      <c r="H54" s="2"/>
      <c r="I54" s="2"/>
      <c r="J54" s="2"/>
      <c r="K54" s="2"/>
      <c r="L54" s="2"/>
      <c r="M54" s="2"/>
      <c r="N54" s="2"/>
      <c r="O54" s="96"/>
    </row>
    <row r="55" customFormat="false" ht="12.75" hidden="false" customHeight="false" outlineLevel="0" collapsed="false">
      <c r="A55" s="95"/>
      <c r="B55" s="2"/>
      <c r="C55" s="2"/>
      <c r="D55" s="2"/>
      <c r="E55" s="2"/>
      <c r="F55" s="2"/>
      <c r="G55" s="2"/>
      <c r="H55" s="2"/>
      <c r="I55" s="2"/>
      <c r="J55" s="2"/>
      <c r="K55" s="2"/>
      <c r="L55" s="2"/>
      <c r="M55" s="2"/>
      <c r="N55" s="2"/>
      <c r="O55" s="96"/>
    </row>
    <row r="56" customFormat="false" ht="12.75" hidden="false" customHeight="false" outlineLevel="0" collapsed="false">
      <c r="A56" s="95"/>
      <c r="B56" s="2"/>
      <c r="C56" s="2"/>
      <c r="D56" s="2"/>
      <c r="E56" s="2"/>
      <c r="F56" s="2"/>
      <c r="G56" s="2"/>
      <c r="H56" s="2"/>
      <c r="I56" s="2"/>
      <c r="J56" s="2"/>
      <c r="K56" s="2"/>
      <c r="L56" s="2"/>
      <c r="M56" s="2"/>
      <c r="N56" s="2"/>
      <c r="O56" s="96"/>
    </row>
    <row r="57" customFormat="false" ht="12.75" hidden="false" customHeight="false" outlineLevel="0" collapsed="false">
      <c r="A57" s="95"/>
      <c r="B57" s="2"/>
      <c r="C57" s="2" t="s">
        <v>377</v>
      </c>
      <c r="D57" s="2"/>
      <c r="E57" s="2"/>
      <c r="F57" s="2"/>
      <c r="G57" s="2"/>
      <c r="H57" s="2"/>
      <c r="I57" s="2"/>
      <c r="J57" s="2"/>
      <c r="K57" s="2"/>
      <c r="L57" s="2"/>
      <c r="M57" s="2"/>
      <c r="N57" s="2"/>
      <c r="O57" s="96"/>
    </row>
    <row r="58" customFormat="false" ht="12.75" hidden="false" customHeight="false" outlineLevel="0" collapsed="false">
      <c r="A58" s="95"/>
      <c r="B58" s="2"/>
      <c r="C58" s="2"/>
      <c r="D58" s="2"/>
      <c r="E58" s="2"/>
      <c r="F58" s="2"/>
      <c r="G58" s="2"/>
      <c r="H58" s="2"/>
      <c r="I58" s="2"/>
      <c r="J58" s="2"/>
      <c r="K58" s="2"/>
      <c r="L58" s="2"/>
      <c r="M58" s="2"/>
      <c r="N58" s="2"/>
      <c r="O58" s="96"/>
    </row>
    <row r="59" customFormat="false" ht="12.75" hidden="false" customHeight="false" outlineLevel="0" collapsed="false">
      <c r="A59" s="95"/>
      <c r="B59" s="2"/>
      <c r="C59" s="2"/>
      <c r="D59" s="2"/>
      <c r="E59" s="2"/>
      <c r="F59" s="2"/>
      <c r="G59" s="2"/>
      <c r="H59" s="2"/>
      <c r="I59" s="2"/>
      <c r="J59" s="2"/>
      <c r="K59" s="2"/>
      <c r="L59" s="2"/>
      <c r="M59" s="2"/>
      <c r="N59" s="2"/>
      <c r="O59" s="96"/>
    </row>
    <row r="60" customFormat="false" ht="12.75" hidden="false" customHeight="false" outlineLevel="0" collapsed="false">
      <c r="A60" s="95"/>
      <c r="B60" s="2"/>
      <c r="C60" s="2"/>
      <c r="D60" s="2"/>
      <c r="E60" s="2"/>
      <c r="F60" s="2"/>
      <c r="G60" s="2"/>
      <c r="H60" s="2"/>
      <c r="I60" s="2"/>
      <c r="J60" s="2"/>
      <c r="K60" s="2"/>
      <c r="L60" s="2"/>
      <c r="M60" s="2"/>
      <c r="N60" s="2"/>
      <c r="O60" s="96"/>
    </row>
    <row r="61" customFormat="false" ht="12.75" hidden="false" customHeight="false" outlineLevel="0" collapsed="false">
      <c r="A61" s="95"/>
      <c r="B61" s="2"/>
      <c r="C61" s="2"/>
      <c r="D61" s="2"/>
      <c r="E61" s="2"/>
      <c r="F61" s="2"/>
      <c r="G61" s="2"/>
      <c r="H61" s="2"/>
      <c r="I61" s="2"/>
      <c r="J61" s="2"/>
      <c r="K61" s="2"/>
      <c r="L61" s="2"/>
      <c r="M61" s="2"/>
      <c r="N61" s="2"/>
      <c r="O61" s="96"/>
    </row>
    <row r="62" customFormat="false" ht="12.75" hidden="false" customHeight="false" outlineLevel="0" collapsed="false">
      <c r="A62" s="95"/>
      <c r="B62" s="2"/>
      <c r="C62" s="2"/>
      <c r="D62" s="2"/>
      <c r="E62" s="2"/>
      <c r="F62" s="2"/>
      <c r="G62" s="2"/>
      <c r="H62" s="2"/>
      <c r="I62" s="2"/>
      <c r="J62" s="2"/>
      <c r="K62" s="2"/>
      <c r="L62" s="2"/>
      <c r="M62" s="2"/>
      <c r="N62" s="2"/>
      <c r="O62" s="96"/>
    </row>
    <row r="63" customFormat="false" ht="12.75" hidden="false" customHeight="false" outlineLevel="0" collapsed="false">
      <c r="A63" s="95"/>
      <c r="B63" s="2"/>
      <c r="C63" s="2"/>
      <c r="D63" s="2"/>
      <c r="E63" s="2"/>
      <c r="F63" s="2"/>
      <c r="G63" s="2"/>
      <c r="H63" s="2"/>
      <c r="I63" s="2"/>
      <c r="J63" s="2"/>
      <c r="K63" s="2"/>
      <c r="L63" s="2"/>
      <c r="M63" s="2"/>
      <c r="N63" s="2"/>
      <c r="O63" s="96"/>
    </row>
    <row r="64" customFormat="false" ht="12.75" hidden="false" customHeight="false" outlineLevel="0" collapsed="false">
      <c r="A64" s="95"/>
      <c r="B64" s="2"/>
      <c r="C64" s="2"/>
      <c r="D64" s="2"/>
      <c r="E64" s="2"/>
      <c r="F64" s="2"/>
      <c r="G64" s="2"/>
      <c r="H64" s="2"/>
      <c r="I64" s="2"/>
      <c r="J64" s="2"/>
      <c r="K64" s="2"/>
      <c r="L64" s="2"/>
      <c r="M64" s="2"/>
      <c r="N64" s="2"/>
      <c r="O64" s="96"/>
    </row>
    <row r="65" customFormat="false" ht="12.75" hidden="false" customHeight="false" outlineLevel="0" collapsed="false">
      <c r="A65" s="95"/>
      <c r="B65" s="2"/>
      <c r="C65" s="2"/>
      <c r="D65" s="2"/>
      <c r="E65" s="2"/>
      <c r="F65" s="2"/>
      <c r="G65" s="2"/>
      <c r="H65" s="2"/>
      <c r="I65" s="2"/>
      <c r="J65" s="2"/>
      <c r="K65" s="2"/>
      <c r="L65" s="2"/>
      <c r="M65" s="2"/>
      <c r="N65" s="2"/>
      <c r="O65" s="96"/>
    </row>
    <row r="66" customFormat="false" ht="12.75" hidden="false" customHeight="false" outlineLevel="0" collapsed="false">
      <c r="A66" s="95"/>
      <c r="B66" s="2"/>
      <c r="C66" s="2"/>
      <c r="D66" s="2"/>
      <c r="E66" s="2"/>
      <c r="F66" s="2"/>
      <c r="G66" s="2"/>
      <c r="H66" s="2"/>
      <c r="I66" s="2"/>
      <c r="J66" s="2"/>
      <c r="K66" s="2"/>
      <c r="L66" s="2"/>
      <c r="M66" s="2"/>
      <c r="N66" s="2"/>
      <c r="O66" s="96"/>
    </row>
    <row r="67" customFormat="false" ht="12.75" hidden="false" customHeight="false" outlineLevel="0" collapsed="false">
      <c r="A67" s="95"/>
      <c r="B67" s="2"/>
      <c r="C67" s="2"/>
      <c r="D67" s="2"/>
      <c r="E67" s="2"/>
      <c r="F67" s="2"/>
      <c r="G67" s="2"/>
      <c r="H67" s="2"/>
      <c r="I67" s="2"/>
      <c r="J67" s="2"/>
      <c r="K67" s="2"/>
      <c r="L67" s="2"/>
      <c r="M67" s="2"/>
      <c r="N67" s="2"/>
      <c r="O67" s="96"/>
    </row>
    <row r="68" customFormat="false" ht="12.75" hidden="false" customHeight="false" outlineLevel="0" collapsed="false">
      <c r="A68" s="95"/>
      <c r="B68" s="2"/>
      <c r="C68" s="2"/>
      <c r="D68" s="2"/>
      <c r="E68" s="2"/>
      <c r="F68" s="2"/>
      <c r="G68" s="2"/>
      <c r="H68" s="2"/>
      <c r="I68" s="2"/>
      <c r="J68" s="2"/>
      <c r="K68" s="2"/>
      <c r="L68" s="2"/>
      <c r="M68" s="2"/>
      <c r="N68" s="2"/>
      <c r="O68" s="96"/>
    </row>
    <row r="69" customFormat="false" ht="12.75" hidden="false" customHeight="false" outlineLevel="0" collapsed="false">
      <c r="A69" s="95"/>
      <c r="B69" s="2"/>
      <c r="C69" s="2"/>
      <c r="D69" s="2"/>
      <c r="E69" s="2"/>
      <c r="F69" s="2"/>
      <c r="G69" s="2"/>
      <c r="H69" s="2"/>
      <c r="I69" s="2"/>
      <c r="J69" s="2"/>
      <c r="K69" s="2"/>
      <c r="L69" s="2"/>
      <c r="M69" s="2"/>
      <c r="N69" s="2"/>
      <c r="O69" s="96"/>
    </row>
    <row r="70" customFormat="false" ht="12.75" hidden="false" customHeight="false" outlineLevel="0" collapsed="false">
      <c r="A70" s="95"/>
      <c r="B70" s="2"/>
      <c r="C70" s="2"/>
      <c r="D70" s="2"/>
      <c r="E70" s="2"/>
      <c r="F70" s="2"/>
      <c r="G70" s="2"/>
      <c r="H70" s="2"/>
      <c r="I70" s="2"/>
      <c r="J70" s="2"/>
      <c r="K70" s="2"/>
      <c r="L70" s="2"/>
      <c r="M70" s="2"/>
      <c r="N70" s="2"/>
      <c r="O70" s="96"/>
    </row>
    <row r="71" customFormat="false" ht="12.75" hidden="false" customHeight="false" outlineLevel="0" collapsed="false">
      <c r="A71" s="95"/>
      <c r="B71" s="2"/>
      <c r="C71" s="2"/>
      <c r="D71" s="2"/>
      <c r="E71" s="2"/>
      <c r="F71" s="2"/>
      <c r="G71" s="2"/>
      <c r="H71" s="2"/>
      <c r="I71" s="2"/>
      <c r="J71" s="2"/>
      <c r="K71" s="2"/>
      <c r="L71" s="2"/>
      <c r="M71" s="2"/>
      <c r="N71" s="2"/>
      <c r="O71" s="96"/>
    </row>
    <row r="72" customFormat="false" ht="12.75" hidden="false" customHeight="false" outlineLevel="0" collapsed="false">
      <c r="A72" s="95"/>
      <c r="B72" s="2"/>
      <c r="C72" s="2"/>
      <c r="D72" s="2"/>
      <c r="E72" s="2"/>
      <c r="F72" s="2"/>
      <c r="G72" s="2"/>
      <c r="H72" s="2"/>
      <c r="I72" s="2"/>
      <c r="J72" s="2"/>
      <c r="K72" s="2"/>
      <c r="L72" s="2"/>
      <c r="M72" s="2"/>
      <c r="N72" s="2"/>
      <c r="O72" s="96"/>
    </row>
    <row r="73" customFormat="false" ht="13.5" hidden="false" customHeight="false" outlineLevel="0" collapsed="false">
      <c r="A73" s="97"/>
      <c r="B73" s="81"/>
      <c r="C73" s="81"/>
      <c r="D73" s="81"/>
      <c r="E73" s="81"/>
      <c r="F73" s="81"/>
      <c r="G73" s="81"/>
      <c r="H73" s="81"/>
      <c r="I73" s="81"/>
      <c r="J73" s="81"/>
      <c r="K73" s="81"/>
      <c r="L73" s="81"/>
      <c r="M73" s="81"/>
      <c r="N73" s="81"/>
      <c r="O73" s="98"/>
    </row>
  </sheetData>
  <mergeCells count="4">
    <mergeCell ref="B1:N1"/>
    <mergeCell ref="B3:N3"/>
    <mergeCell ref="B26:N26"/>
    <mergeCell ref="A51:O51"/>
  </mergeCells>
  <printOptions headings="false" gridLines="false" gridLinesSet="true" horizontalCentered="false" verticalCentered="false"/>
  <pageMargins left="0.5" right="0.5"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5" colorId="64" zoomScale="80" zoomScaleNormal="80" zoomScalePageLayoutView="100" workbookViewId="0">
      <selection pane="topLeft" activeCell="K32" activeCellId="0" sqref="K32"/>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272</v>
      </c>
      <c r="B1" s="41"/>
      <c r="C1" s="41"/>
      <c r="D1" s="41"/>
      <c r="E1" s="41"/>
      <c r="F1" s="41"/>
      <c r="G1" s="41"/>
      <c r="H1" s="41"/>
      <c r="I1" s="41"/>
      <c r="J1" s="41"/>
      <c r="K1" s="41"/>
    </row>
    <row r="3" customFormat="false" ht="15" hidden="false" customHeight="false" outlineLevel="0" collapsed="false">
      <c r="K3" s="42"/>
    </row>
    <row r="4" customFormat="false" ht="13.5" hidden="false" customHeight="false" outlineLevel="0" collapsed="false">
      <c r="I4" s="43"/>
      <c r="J4" s="43"/>
      <c r="K4" s="43"/>
    </row>
    <row r="5" customFormat="false" ht="13.5" hidden="false" customHeight="false" outlineLevel="0" collapsed="false">
      <c r="A5" s="44" t="s">
        <v>224</v>
      </c>
      <c r="B5" s="45"/>
      <c r="C5" s="45"/>
      <c r="D5" s="45"/>
      <c r="E5" s="45"/>
      <c r="F5" s="45"/>
      <c r="G5" s="45"/>
      <c r="H5" s="45"/>
      <c r="I5" s="45"/>
      <c r="J5" s="45"/>
      <c r="K5" s="46" t="n">
        <f aca="false">SUM(K10:K18)</f>
        <v>29</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2"/>
    </row>
    <row r="11" customFormat="false" ht="12.75" hidden="false" customHeight="false" outlineLevel="0" collapsed="false">
      <c r="A11" s="5" t="s">
        <v>228</v>
      </c>
      <c r="B11" s="6"/>
      <c r="C11" s="6" t="s">
        <v>20</v>
      </c>
      <c r="D11" s="6"/>
      <c r="E11" s="6"/>
      <c r="F11" s="6"/>
      <c r="G11" s="6"/>
      <c r="H11" s="6"/>
      <c r="I11" s="6"/>
      <c r="J11" s="6"/>
      <c r="K11" s="6"/>
    </row>
    <row r="12" customFormat="false" ht="12.75" hidden="false" customHeight="false" outlineLevel="0" collapsed="false">
      <c r="A12" s="5" t="s">
        <v>74</v>
      </c>
      <c r="B12" s="6"/>
      <c r="C12" s="6" t="s">
        <v>21</v>
      </c>
      <c r="D12" s="6"/>
      <c r="E12" s="6"/>
      <c r="F12" s="6"/>
      <c r="G12" s="6"/>
      <c r="H12" s="6"/>
      <c r="I12" s="6"/>
      <c r="J12" s="6"/>
      <c r="K12" s="6" t="n">
        <f aca="false">13+2+2</f>
        <v>17</v>
      </c>
    </row>
    <row r="13" customFormat="false" ht="12.75" hidden="false" customHeight="false" outlineLevel="0" collapsed="false">
      <c r="A13" s="5" t="s">
        <v>60</v>
      </c>
      <c r="B13" s="6"/>
      <c r="C13" s="6" t="s">
        <v>229</v>
      </c>
      <c r="D13" s="6"/>
      <c r="E13" s="6"/>
      <c r="F13" s="6"/>
      <c r="G13" s="6"/>
      <c r="H13" s="6"/>
      <c r="I13" s="6"/>
      <c r="J13" s="6"/>
      <c r="K13" s="6" t="n">
        <f aca="false">1+2+1</f>
        <v>4</v>
      </c>
    </row>
    <row r="14" customFormat="false" ht="12.75" hidden="false" customHeight="false" outlineLevel="0" collapsed="false">
      <c r="A14" s="5" t="s">
        <v>169</v>
      </c>
      <c r="B14" s="6"/>
      <c r="C14" s="6" t="s">
        <v>23</v>
      </c>
      <c r="D14" s="6"/>
      <c r="E14" s="6"/>
      <c r="F14" s="6"/>
      <c r="G14" s="6"/>
      <c r="H14" s="6"/>
      <c r="I14" s="6"/>
      <c r="J14" s="6"/>
      <c r="K14" s="6" t="n">
        <f aca="false">1</f>
        <v>1</v>
      </c>
    </row>
    <row r="15" customFormat="false" ht="12.75" hidden="false" customHeight="false" outlineLevel="0" collapsed="false">
      <c r="A15" s="5" t="s">
        <v>89</v>
      </c>
      <c r="B15" s="6"/>
      <c r="C15" s="6" t="s">
        <v>24</v>
      </c>
      <c r="D15" s="6"/>
      <c r="E15" s="6"/>
      <c r="F15" s="6"/>
      <c r="G15" s="6"/>
      <c r="H15" s="6"/>
      <c r="I15" s="6"/>
      <c r="J15" s="6"/>
      <c r="K15" s="6" t="n">
        <f aca="false">1+1</f>
        <v>2</v>
      </c>
    </row>
    <row r="16" customFormat="false" ht="12.75" hidden="false" customHeight="false" outlineLevel="0" collapsed="false">
      <c r="A16" s="5" t="s">
        <v>230</v>
      </c>
      <c r="B16" s="6"/>
      <c r="C16" s="6" t="s">
        <v>25</v>
      </c>
      <c r="D16" s="6"/>
      <c r="E16" s="6"/>
      <c r="F16" s="6"/>
      <c r="G16" s="6"/>
      <c r="H16" s="6"/>
      <c r="I16" s="6"/>
      <c r="J16" s="6"/>
      <c r="K16" s="6"/>
    </row>
    <row r="17" customFormat="false" ht="12.75" hidden="false" customHeight="false" outlineLevel="0" collapsed="false">
      <c r="A17" s="5" t="s">
        <v>69</v>
      </c>
      <c r="B17" s="6"/>
      <c r="C17" s="6" t="s">
        <v>26</v>
      </c>
      <c r="D17" s="6"/>
      <c r="E17" s="6"/>
      <c r="F17" s="6"/>
      <c r="G17" s="6"/>
      <c r="H17" s="6"/>
      <c r="I17" s="6"/>
      <c r="J17" s="6"/>
      <c r="K17" s="6" t="n">
        <f aca="false">1+1+1</f>
        <v>3</v>
      </c>
    </row>
    <row r="18" customFormat="false" ht="12.75" hidden="false" customHeight="false" outlineLevel="0" collapsed="false">
      <c r="A18" s="5" t="s">
        <v>77</v>
      </c>
      <c r="B18" s="6"/>
      <c r="C18" s="6" t="s">
        <v>27</v>
      </c>
      <c r="D18" s="6"/>
      <c r="E18" s="6"/>
      <c r="F18" s="6"/>
      <c r="G18" s="6"/>
      <c r="H18" s="6"/>
      <c r="I18" s="6"/>
      <c r="J18" s="6"/>
      <c r="K18" s="50" t="n">
        <f aca="false">1+1</f>
        <v>2</v>
      </c>
    </row>
    <row r="22" customFormat="false" ht="13.5" hidden="false" customHeight="false" outlineLevel="0" collapsed="false">
      <c r="A22" s="47" t="s">
        <v>231</v>
      </c>
      <c r="B22" s="48"/>
      <c r="C22" s="48"/>
      <c r="D22" s="48"/>
      <c r="E22" s="48"/>
      <c r="F22" s="48"/>
      <c r="G22" s="47"/>
      <c r="H22" s="48"/>
      <c r="I22" s="47" t="s">
        <v>232</v>
      </c>
      <c r="J22" s="48"/>
      <c r="K22" s="47" t="s">
        <v>233</v>
      </c>
    </row>
    <row r="23" customFormat="false" ht="12.75" hidden="false" customHeight="false" outlineLevel="0" collapsed="false">
      <c r="G23" s="1"/>
      <c r="I23" s="51"/>
      <c r="J23" s="2"/>
      <c r="K23" s="51"/>
    </row>
    <row r="24" customFormat="false" ht="12.75" hidden="false" customHeight="false" outlineLevel="0" collapsed="false">
      <c r="A24" s="31" t="s">
        <v>217</v>
      </c>
      <c r="B24" s="25"/>
      <c r="C24" s="25"/>
      <c r="D24" s="30"/>
      <c r="E24" s="29"/>
      <c r="F24" s="30"/>
      <c r="G24" s="30"/>
      <c r="H24" s="29"/>
      <c r="I24" s="4" t="n">
        <v>0</v>
      </c>
      <c r="J24" s="29"/>
      <c r="K24" s="29"/>
    </row>
    <row r="25" customFormat="false" ht="12.75" hidden="false" customHeight="false" outlineLevel="0" collapsed="false">
      <c r="A25" s="31" t="s">
        <v>67</v>
      </c>
      <c r="B25" s="25"/>
      <c r="C25" s="25"/>
      <c r="D25" s="30"/>
      <c r="E25" s="29"/>
      <c r="F25" s="30"/>
      <c r="G25" s="30"/>
      <c r="H25" s="29"/>
      <c r="I25" s="4" t="n">
        <f aca="false">1+1+1+1+1</f>
        <v>5</v>
      </c>
      <c r="J25" s="29"/>
      <c r="K25" s="52" t="s">
        <v>273</v>
      </c>
    </row>
    <row r="26" customFormat="false" ht="12.75" hidden="false" customHeight="false" outlineLevel="0" collapsed="false">
      <c r="A26" s="31" t="s">
        <v>57</v>
      </c>
      <c r="B26" s="25"/>
      <c r="C26" s="25"/>
      <c r="D26" s="30"/>
      <c r="E26" s="29"/>
      <c r="F26" s="30"/>
      <c r="G26" s="30"/>
      <c r="H26" s="29"/>
      <c r="I26" s="4" t="n">
        <f aca="false">1+1+1+1+1+1</f>
        <v>6</v>
      </c>
      <c r="J26" s="29"/>
      <c r="K26" s="30" t="s">
        <v>274</v>
      </c>
    </row>
    <row r="27" customFormat="false" ht="12.75" hidden="false" customHeight="false" outlineLevel="0" collapsed="false">
      <c r="A27" s="31" t="s">
        <v>218</v>
      </c>
      <c r="B27" s="25"/>
      <c r="C27" s="25"/>
      <c r="D27" s="30"/>
      <c r="E27" s="29"/>
      <c r="F27" s="30"/>
      <c r="G27" s="30"/>
      <c r="H27" s="29"/>
      <c r="I27" s="4" t="n">
        <v>0</v>
      </c>
      <c r="J27" s="29"/>
      <c r="K27" s="29"/>
    </row>
    <row r="28" customFormat="false" ht="25.5" hidden="false" customHeight="false" outlineLevel="0" collapsed="false">
      <c r="A28" s="31" t="s">
        <v>219</v>
      </c>
      <c r="B28" s="25"/>
      <c r="C28" s="25"/>
      <c r="D28" s="30"/>
      <c r="E28" s="29"/>
      <c r="F28" s="30"/>
      <c r="G28" s="30"/>
      <c r="H28" s="29"/>
      <c r="I28" s="4" t="n">
        <f aca="false">1+1+1+1+1+1+1+1+1+1+1+1</f>
        <v>12</v>
      </c>
      <c r="J28" s="29"/>
      <c r="K28" s="29" t="s">
        <v>275</v>
      </c>
    </row>
    <row r="29" customFormat="false" ht="25.5" hidden="false" customHeight="false" outlineLevel="0" collapsed="false">
      <c r="A29" s="31" t="s">
        <v>220</v>
      </c>
      <c r="B29" s="25"/>
      <c r="C29" s="25"/>
      <c r="D29" s="30"/>
      <c r="E29" s="29"/>
      <c r="F29" s="30"/>
      <c r="G29" s="30"/>
      <c r="H29" s="29"/>
      <c r="I29" s="4" t="n">
        <f aca="false">1+1+1+1+1</f>
        <v>5</v>
      </c>
      <c r="J29" s="29"/>
      <c r="K29" s="30" t="s">
        <v>276</v>
      </c>
    </row>
    <row r="30" customFormat="false" ht="12.75" hidden="false" customHeight="false" outlineLevel="0" collapsed="false">
      <c r="A30" s="31" t="s">
        <v>108</v>
      </c>
      <c r="B30" s="25"/>
      <c r="C30" s="25"/>
      <c r="D30" s="30"/>
      <c r="E30" s="29"/>
      <c r="F30" s="30"/>
      <c r="G30" s="30"/>
      <c r="H30" s="29"/>
      <c r="I30" s="4" t="n">
        <v>0</v>
      </c>
      <c r="J30" s="29"/>
      <c r="K30" s="29"/>
    </row>
    <row r="31" customFormat="false" ht="12.75" hidden="false" customHeight="false" outlineLevel="0" collapsed="false">
      <c r="A31" s="31" t="s">
        <v>190</v>
      </c>
      <c r="B31" s="25"/>
      <c r="C31" s="25"/>
      <c r="D31" s="30"/>
      <c r="E31" s="29"/>
      <c r="F31" s="30"/>
      <c r="G31" s="30"/>
      <c r="H31" s="29"/>
      <c r="I31" s="4" t="n">
        <v>0</v>
      </c>
      <c r="J31" s="29"/>
      <c r="K31" s="29"/>
    </row>
    <row r="32" customFormat="false" ht="13.5" hidden="false" customHeight="false" outlineLevel="0" collapsed="false">
      <c r="A32" s="53" t="s">
        <v>238</v>
      </c>
      <c r="I32" s="4" t="n">
        <f aca="false">1+1</f>
        <v>2</v>
      </c>
      <c r="K32" s="54"/>
    </row>
    <row r="33" customFormat="false" ht="13.5" hidden="false" customHeight="false" outlineLevel="0" collapsed="false">
      <c r="A33" s="55" t="s">
        <v>224</v>
      </c>
      <c r="B33" s="56"/>
      <c r="C33" s="56"/>
      <c r="D33" s="56"/>
      <c r="E33" s="56"/>
      <c r="F33" s="56"/>
      <c r="G33" s="56"/>
      <c r="H33" s="56"/>
      <c r="I33" s="57" t="n">
        <f aca="false">SUM(I24:I32)</f>
        <v>30</v>
      </c>
      <c r="J33" s="56"/>
      <c r="K33" s="56"/>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74"/>
  <sheetViews>
    <sheetView showFormulas="false" showGridLines="true" showRowColHeaders="true" showZeros="true" rightToLeft="false" tabSelected="false" showOutlineSymbols="true" defaultGridColor="true" view="normal" topLeftCell="C40" colorId="64" zoomScale="80" zoomScaleNormal="80" zoomScalePageLayoutView="100" workbookViewId="0">
      <selection pane="topLeft" activeCell="I75" activeCellId="0" sqref="I75"/>
    </sheetView>
  </sheetViews>
  <sheetFormatPr defaultColWidth="9.0546875" defaultRowHeight="12.75" customHeight="true" zeroHeight="false" outlineLevelRow="0" outlineLevelCol="0"/>
  <cols>
    <col collapsed="false" customWidth="true" hidden="false" outlineLevel="0" max="1" min="1" style="0" width="9.85"/>
    <col collapsed="false" customWidth="true" hidden="false" outlineLevel="0" max="2" min="2" style="0" width="30.7"/>
    <col collapsed="false" customWidth="true" hidden="false" outlineLevel="0" max="3" min="3" style="0" width="10.85"/>
    <col collapsed="false" customWidth="true" hidden="false" outlineLevel="0" max="4" min="4" style="0" width="20.13"/>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4" min="14" style="0" width="10.85"/>
    <col collapsed="false" customWidth="true" hidden="false" outlineLevel="0" max="16" min="16" style="0" width="12.28"/>
    <col collapsed="false" customWidth="true" hidden="false" outlineLevel="0" max="17" min="17" style="0" width="10.71"/>
    <col collapsed="false" customWidth="true" hidden="false" outlineLevel="0" max="18" min="18" style="0" width="13.28"/>
    <col collapsed="false" customWidth="true" hidden="false" outlineLevel="0" max="19" min="19" style="0" width="9.7"/>
    <col collapsed="false" customWidth="true" hidden="false" outlineLevel="0" max="20" min="20" style="0" width="11.56"/>
    <col collapsed="false" customWidth="true" hidden="false" outlineLevel="0" max="22" min="21" style="0" width="9.85"/>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c r="S1" s="1" t="s">
        <v>13</v>
      </c>
      <c r="T1" s="1" t="s">
        <v>14</v>
      </c>
      <c r="U1" s="1" t="s">
        <v>15</v>
      </c>
      <c r="V1" s="1" t="s">
        <v>16</v>
      </c>
    </row>
    <row r="2" customFormat="false" ht="12.75" hidden="false" customHeight="false" outlineLevel="0" collapsed="false">
      <c r="A2" s="2" t="s">
        <v>19</v>
      </c>
      <c r="B2" s="3"/>
      <c r="H2" s="0" t="n">
        <f aca="false">1+1</f>
        <v>2</v>
      </c>
      <c r="J2" s="0" t="n">
        <f aca="false">1</f>
        <v>1</v>
      </c>
      <c r="K2" s="3"/>
      <c r="L2" s="4"/>
      <c r="M2" s="3"/>
      <c r="N2" s="3"/>
      <c r="P2" s="0" t="n">
        <f aca="false">'summary 0611'!K10</f>
        <v>1</v>
      </c>
    </row>
    <row r="3" customFormat="false" ht="12.75" hidden="false" customHeight="false" outlineLevel="0" collapsed="false">
      <c r="A3" s="2" t="s">
        <v>20</v>
      </c>
      <c r="B3" s="4"/>
      <c r="K3" s="4"/>
      <c r="L3" s="4"/>
      <c r="M3" s="4"/>
      <c r="N3" s="5" t="n">
        <v>1</v>
      </c>
      <c r="P3" s="0" t="n">
        <f aca="false">'summary 0611'!K11</f>
        <v>1</v>
      </c>
      <c r="R3" s="0" t="n">
        <f aca="false">'summary 0625'!K11</f>
        <v>2</v>
      </c>
      <c r="T3" s="0" t="n">
        <f aca="false">'summary 0709'!K10</f>
        <v>1</v>
      </c>
    </row>
    <row r="4" customFormat="false" ht="12.75" hidden="false" customHeight="false" outlineLevel="0" collapsed="false">
      <c r="A4" s="2" t="s">
        <v>21</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c r="S4" s="0" t="n">
        <f aca="false">'summary 0702'!K12</f>
        <v>5</v>
      </c>
    </row>
    <row r="5" customFormat="false" ht="12.75" hidden="false" customHeight="false" outlineLevel="0" collapsed="false">
      <c r="A5" s="2" t="s">
        <v>22</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c r="S5" s="0" t="n">
        <f aca="false">'summary 0702'!K13</f>
        <v>1</v>
      </c>
      <c r="T5" s="0" t="n">
        <f aca="false">'summary 0709'!K12</f>
        <v>12</v>
      </c>
      <c r="U5" s="0" t="n">
        <f aca="false">'summary 0716'!K12</f>
        <v>9</v>
      </c>
      <c r="V5" s="0" t="n">
        <f aca="false">'summary 0723'!K12</f>
        <v>9</v>
      </c>
    </row>
    <row r="6" customFormat="false" ht="12.75" hidden="false" customHeight="false" outlineLevel="0" collapsed="false">
      <c r="A6" s="2" t="s">
        <v>23</v>
      </c>
      <c r="B6" s="4"/>
      <c r="G6" s="0" t="n">
        <f aca="false">1+1</f>
        <v>2</v>
      </c>
      <c r="H6" s="0" t="n">
        <f aca="false">1+1+1+1</f>
        <v>4</v>
      </c>
      <c r="I6" s="0" t="n">
        <f aca="false">1</f>
        <v>1</v>
      </c>
      <c r="J6" s="0" t="n">
        <f aca="false">1+1+1</f>
        <v>3</v>
      </c>
      <c r="K6" s="4"/>
      <c r="L6" s="4"/>
      <c r="M6" s="4" t="n">
        <v>1</v>
      </c>
      <c r="N6" s="5"/>
      <c r="O6" s="0" t="n">
        <f aca="false">'summary 0604'!K14</f>
        <v>1</v>
      </c>
      <c r="P6" s="0" t="n">
        <f aca="false">'summary 0611'!K14</f>
        <v>3</v>
      </c>
      <c r="T6" s="0" t="n">
        <f aca="false">'summary 0709'!K13</f>
        <v>5</v>
      </c>
      <c r="U6" s="0" t="n">
        <f aca="false">'summary 0716'!K13</f>
        <v>5</v>
      </c>
      <c r="V6" s="0" t="n">
        <f aca="false">'summary 0723'!K13</f>
        <v>5</v>
      </c>
    </row>
    <row r="7" customFormat="false" ht="12.75" hidden="false" customHeight="false" outlineLevel="0" collapsed="false">
      <c r="A7" s="2" t="s">
        <v>24</v>
      </c>
      <c r="B7" s="4"/>
      <c r="G7" s="0" t="n">
        <f aca="false">1+1+1</f>
        <v>3</v>
      </c>
      <c r="K7" s="4"/>
      <c r="L7" s="4"/>
      <c r="M7" s="4" t="n">
        <v>1</v>
      </c>
      <c r="N7" s="5" t="n">
        <f aca="false">1</f>
        <v>1</v>
      </c>
      <c r="O7" s="0" t="n">
        <f aca="false">'summary 0604'!K15</f>
        <v>3</v>
      </c>
      <c r="Q7" s="0" t="n">
        <f aca="false">'summary 0618'!K15</f>
        <v>1</v>
      </c>
      <c r="R7" s="0" t="n">
        <f aca="false">'summary 0625'!K15</f>
        <v>5</v>
      </c>
      <c r="S7" s="0" t="n">
        <f aca="false">'summary 0702'!K15</f>
        <v>1</v>
      </c>
      <c r="T7" s="0" t="n">
        <f aca="false">'summary 0709'!K14</f>
        <v>3</v>
      </c>
    </row>
    <row r="8" customFormat="false" ht="12.75" hidden="false" customHeight="false" outlineLevel="0" collapsed="false">
      <c r="A8" s="2" t="s">
        <v>25</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c r="T8" s="0" t="n">
        <f aca="false">'summary 0709'!K15</f>
        <v>2</v>
      </c>
      <c r="V8" s="0" t="n">
        <f aca="false">'summary 0723'!K16</f>
        <v>2</v>
      </c>
    </row>
    <row r="9" customFormat="false" ht="12.75" hidden="false" customHeight="false" outlineLevel="0" collapsed="false">
      <c r="A9" s="2" t="s">
        <v>26</v>
      </c>
      <c r="B9" s="4"/>
      <c r="K9" s="4" t="n">
        <v>1</v>
      </c>
      <c r="L9" s="4"/>
      <c r="M9" s="4" t="n">
        <v>1</v>
      </c>
      <c r="N9" s="5"/>
      <c r="O9" s="0" t="n">
        <f aca="false">'summary 0604'!K17+'summary 0604'!K18</f>
        <v>2</v>
      </c>
      <c r="Q9" s="0" t="n">
        <f aca="false">'summary 0618'!K17</f>
        <v>4</v>
      </c>
      <c r="R9" s="0" t="n">
        <f aca="false">'summary 0625'!K17</f>
        <v>7</v>
      </c>
      <c r="V9" s="0" t="n">
        <f aca="false">'summary 0723'!K16</f>
        <v>2</v>
      </c>
    </row>
    <row r="10" customFormat="false" ht="12.75" hidden="false" customHeight="false" outlineLevel="0" collapsed="false">
      <c r="A10" s="6" t="s">
        <v>27</v>
      </c>
      <c r="B10" s="4"/>
      <c r="K10" s="4"/>
      <c r="L10" s="4"/>
      <c r="M10" s="4"/>
      <c r="N10" s="4"/>
      <c r="S10" s="0" t="n">
        <f aca="false">'summary 0702'!K18</f>
        <v>1</v>
      </c>
      <c r="U10" s="0" t="n">
        <f aca="false">'summary 0716'!K17</f>
        <v>1</v>
      </c>
      <c r="V10" s="0" t="n">
        <f aca="false">'summary 0723'!K17</f>
        <v>1</v>
      </c>
    </row>
    <row r="11" customFormat="false" ht="12.75" hidden="false" customHeight="false" outlineLevel="0" collapsed="false">
      <c r="A11" s="7" t="s">
        <v>28</v>
      </c>
      <c r="B11" s="4"/>
      <c r="G11" s="0" t="n">
        <v>44</v>
      </c>
      <c r="H11" s="0" t="n">
        <v>16</v>
      </c>
      <c r="I11" s="0" t="n">
        <v>19</v>
      </c>
      <c r="J11" s="0" t="n">
        <f aca="false">SUM(J2:J8)</f>
        <v>26</v>
      </c>
      <c r="K11" s="4" t="n">
        <f aca="false">SUM(K2:K9)</f>
        <v>22</v>
      </c>
      <c r="L11" s="4" t="n">
        <f aca="false">SUM(L2:L9)</f>
        <v>13</v>
      </c>
      <c r="M11" s="4" t="n">
        <f aca="false">SUM(M2:M9)</f>
        <v>11</v>
      </c>
      <c r="N11" s="4" t="n">
        <f aca="false">SUM(N2:N9)</f>
        <v>17</v>
      </c>
      <c r="O11" s="4" t="n">
        <f aca="false">SUM(O2:O9)</f>
        <v>16</v>
      </c>
      <c r="P11" s="4" t="n">
        <f aca="false">SUM(P2:P9)</f>
        <v>16</v>
      </c>
      <c r="Q11" s="4" t="n">
        <f aca="false">SUM(Q2:Q9)</f>
        <v>16</v>
      </c>
      <c r="R11" s="4" t="n">
        <f aca="false">SUM(R2:R9)</f>
        <v>26</v>
      </c>
      <c r="S11" s="4" t="n">
        <f aca="false">SUM(S2:S10)</f>
        <v>8</v>
      </c>
      <c r="T11" s="4" t="n">
        <f aca="false">SUM(T2:T10)</f>
        <v>23</v>
      </c>
      <c r="U11" s="0" t="n">
        <f aca="false">SUM(U3:U10)</f>
        <v>15</v>
      </c>
      <c r="V11" s="0" t="n">
        <f aca="false">SUM(V3:V10)</f>
        <v>19</v>
      </c>
    </row>
    <row r="12" customFormat="false" ht="12.75" hidden="false" customHeight="false" outlineLevel="0" collapsed="false">
      <c r="A12" s="1" t="s">
        <v>0</v>
      </c>
      <c r="B12" s="1"/>
      <c r="C12" s="1"/>
      <c r="D12" s="1"/>
      <c r="E12" s="1"/>
      <c r="F12" s="1"/>
      <c r="G12" s="8" t="n">
        <v>36986</v>
      </c>
      <c r="H12" s="8" t="n">
        <v>36993</v>
      </c>
      <c r="I12" s="8" t="n">
        <v>37000</v>
      </c>
      <c r="J12" s="8" t="n">
        <v>37007</v>
      </c>
      <c r="K12" s="8" t="n">
        <v>37013</v>
      </c>
      <c r="L12" s="8" t="n">
        <v>37021</v>
      </c>
      <c r="M12" s="8" t="n">
        <v>37029</v>
      </c>
      <c r="N12" s="8" t="n">
        <v>37039</v>
      </c>
      <c r="O12" s="8" t="n">
        <v>37046</v>
      </c>
      <c r="P12" s="8" t="n">
        <v>37053</v>
      </c>
      <c r="Q12" s="8" t="n">
        <v>37060</v>
      </c>
      <c r="R12" s="8" t="n">
        <v>37067</v>
      </c>
      <c r="S12" s="8" t="n">
        <v>37074</v>
      </c>
      <c r="T12" s="8" t="n">
        <v>37081</v>
      </c>
      <c r="U12" s="8" t="n">
        <v>37088</v>
      </c>
      <c r="V12" s="8" t="n">
        <v>37095</v>
      </c>
    </row>
    <row r="89" customFormat="false" ht="15.75" hidden="false" customHeight="false" outlineLevel="0" collapsed="false">
      <c r="A89" s="9" t="s">
        <v>29</v>
      </c>
      <c r="B89" s="10"/>
      <c r="C89" s="10"/>
      <c r="D89" s="10"/>
      <c r="E89" s="10"/>
      <c r="F89" s="11"/>
      <c r="G89" s="10"/>
      <c r="H89" s="10"/>
      <c r="I89" s="11"/>
      <c r="J89" s="11"/>
      <c r="K89" s="11"/>
      <c r="L89" s="10"/>
    </row>
    <row r="90" customFormat="false" ht="12.75" hidden="false" customHeight="false" outlineLevel="0" collapsed="false">
      <c r="A90" s="10"/>
      <c r="B90" s="10"/>
      <c r="C90" s="10"/>
      <c r="D90" s="10"/>
      <c r="E90" s="10"/>
      <c r="F90" s="11"/>
      <c r="G90" s="10"/>
      <c r="H90" s="10"/>
      <c r="I90" s="11"/>
      <c r="J90" s="11"/>
      <c r="K90" s="11"/>
      <c r="L90" s="10"/>
    </row>
    <row r="91" customFormat="false" ht="12.75" hidden="false" customHeight="false" outlineLevel="0" collapsed="false">
      <c r="A91" s="12" t="s">
        <v>30</v>
      </c>
      <c r="B91" s="10"/>
      <c r="C91" s="10"/>
      <c r="D91" s="10"/>
      <c r="E91" s="10"/>
      <c r="F91" s="11"/>
      <c r="G91" s="10"/>
      <c r="H91" s="10"/>
      <c r="I91" s="11"/>
      <c r="J91" s="11"/>
      <c r="K91" s="11"/>
      <c r="L91" s="10"/>
    </row>
    <row r="92" customFormat="false" ht="12.75" hidden="false" customHeight="false" outlineLevel="0" collapsed="false">
      <c r="A92" s="10" t="s">
        <v>31</v>
      </c>
      <c r="B92" s="10"/>
      <c r="C92" s="10"/>
      <c r="D92" s="10"/>
      <c r="E92" s="10"/>
      <c r="F92" s="11"/>
      <c r="G92" s="10"/>
      <c r="H92" s="10"/>
      <c r="I92" s="11"/>
      <c r="J92" s="11"/>
      <c r="K92" s="11"/>
      <c r="L92" s="10"/>
    </row>
    <row r="93" customFormat="false" ht="12.75" hidden="false" customHeight="false" outlineLevel="0" collapsed="false">
      <c r="A93" s="10" t="s">
        <v>32</v>
      </c>
      <c r="B93" s="10"/>
      <c r="C93" s="10"/>
      <c r="D93" s="10"/>
      <c r="E93" s="10"/>
      <c r="F93" s="11"/>
      <c r="G93" s="10"/>
      <c r="H93" s="10"/>
      <c r="I93" s="11"/>
      <c r="J93" s="11"/>
      <c r="K93" s="11"/>
      <c r="L93" s="10"/>
    </row>
    <row r="94" customFormat="false" ht="12.75" hidden="false" customHeight="false" outlineLevel="0" collapsed="false">
      <c r="A94" s="10" t="s">
        <v>33</v>
      </c>
      <c r="B94" s="10"/>
      <c r="C94" s="10"/>
      <c r="D94" s="10"/>
      <c r="E94" s="10"/>
      <c r="F94" s="11"/>
      <c r="G94" s="10"/>
      <c r="H94" s="10"/>
      <c r="I94" s="11"/>
      <c r="J94" s="11"/>
      <c r="K94" s="11"/>
      <c r="L94" s="10"/>
    </row>
    <row r="95" customFormat="false" ht="12.75" hidden="false" customHeight="false" outlineLevel="0" collapsed="false">
      <c r="A95" s="10" t="s">
        <v>34</v>
      </c>
      <c r="B95" s="10"/>
      <c r="C95" s="10"/>
      <c r="D95" s="10"/>
      <c r="E95" s="10"/>
      <c r="F95" s="11"/>
      <c r="G95" s="10"/>
      <c r="H95" s="10"/>
      <c r="I95" s="11"/>
      <c r="J95" s="11"/>
      <c r="K95" s="11"/>
      <c r="L95" s="10"/>
    </row>
    <row r="96" customFormat="false" ht="12.75" hidden="false" customHeight="false" outlineLevel="0" collapsed="false">
      <c r="A96" s="10" t="s">
        <v>35</v>
      </c>
      <c r="B96" s="10"/>
      <c r="C96" s="10"/>
      <c r="D96" s="10"/>
      <c r="E96" s="10"/>
      <c r="F96" s="11"/>
      <c r="G96" s="10"/>
      <c r="H96" s="10"/>
      <c r="I96" s="11"/>
      <c r="J96" s="11"/>
      <c r="K96" s="11"/>
      <c r="L96" s="10"/>
    </row>
    <row r="97" customFormat="false" ht="12.75" hidden="false" customHeight="false" outlineLevel="0" collapsed="false">
      <c r="A97" s="10" t="s">
        <v>36</v>
      </c>
      <c r="B97" s="10"/>
      <c r="C97" s="10"/>
      <c r="D97" s="10"/>
      <c r="E97" s="10"/>
      <c r="F97" s="11"/>
      <c r="G97" s="10"/>
      <c r="H97" s="10"/>
      <c r="I97" s="11"/>
      <c r="J97" s="11"/>
      <c r="K97" s="11"/>
      <c r="L97" s="10"/>
    </row>
    <row r="98" customFormat="false" ht="12.75" hidden="false" customHeight="false" outlineLevel="0" collapsed="false">
      <c r="A98" s="10" t="s">
        <v>37</v>
      </c>
      <c r="B98" s="10"/>
      <c r="C98" s="10"/>
      <c r="D98" s="10"/>
      <c r="E98" s="10"/>
      <c r="F98" s="11"/>
      <c r="G98" s="10"/>
      <c r="H98" s="10"/>
      <c r="I98" s="11"/>
      <c r="J98" s="11"/>
      <c r="K98" s="11"/>
      <c r="L98" s="10"/>
    </row>
    <row r="99" customFormat="false" ht="12.75" hidden="false" customHeight="false" outlineLevel="0" collapsed="false">
      <c r="A99" s="10" t="s">
        <v>38</v>
      </c>
      <c r="B99" s="10"/>
      <c r="C99" s="10"/>
      <c r="D99" s="10"/>
      <c r="E99" s="10"/>
      <c r="F99" s="11"/>
      <c r="G99" s="10"/>
      <c r="H99" s="10"/>
      <c r="I99" s="11"/>
      <c r="J99" s="11"/>
      <c r="K99" s="11"/>
      <c r="L99" s="10"/>
    </row>
    <row r="100" customFormat="false" ht="12.75" hidden="false" customHeight="false" outlineLevel="0" collapsed="false">
      <c r="A100" s="10" t="s">
        <v>39</v>
      </c>
      <c r="B100" s="10"/>
      <c r="C100" s="10"/>
      <c r="D100" s="10"/>
      <c r="E100" s="10"/>
      <c r="F100" s="11"/>
      <c r="G100" s="10"/>
      <c r="H100" s="10"/>
      <c r="I100" s="11"/>
      <c r="J100" s="11"/>
      <c r="K100" s="11"/>
      <c r="L100" s="10"/>
    </row>
    <row r="101" customFormat="false" ht="12.75" hidden="false" customHeight="false" outlineLevel="0" collapsed="false">
      <c r="A101" s="10"/>
      <c r="B101" s="10"/>
      <c r="C101" s="10"/>
      <c r="D101" s="10"/>
      <c r="E101" s="10"/>
      <c r="F101" s="11"/>
      <c r="G101" s="10"/>
      <c r="H101" s="10"/>
      <c r="I101" s="11"/>
      <c r="J101" s="11"/>
      <c r="K101" s="11"/>
      <c r="L101" s="10"/>
    </row>
    <row r="102" customFormat="false" ht="12.75" hidden="false" customHeight="false" outlineLevel="0" collapsed="false">
      <c r="A102" s="13"/>
      <c r="B102" s="13"/>
      <c r="C102" s="13"/>
      <c r="D102" s="13"/>
      <c r="E102" s="13" t="s">
        <v>40</v>
      </c>
      <c r="F102" s="13"/>
      <c r="G102" s="13"/>
      <c r="H102" s="13"/>
      <c r="I102" s="13" t="s">
        <v>41</v>
      </c>
      <c r="J102" s="13" t="s">
        <v>42</v>
      </c>
      <c r="K102" s="13" t="s">
        <v>43</v>
      </c>
      <c r="L102" s="13" t="s">
        <v>44</v>
      </c>
    </row>
    <row r="103" customFormat="false" ht="12.75" hidden="false" customHeight="false" outlineLevel="0" collapsed="false">
      <c r="A103" s="13" t="s">
        <v>45</v>
      </c>
      <c r="B103" s="13" t="s">
        <v>46</v>
      </c>
      <c r="C103" s="13" t="s">
        <v>47</v>
      </c>
      <c r="D103" s="13" t="s">
        <v>48</v>
      </c>
      <c r="E103" s="13" t="s">
        <v>49</v>
      </c>
      <c r="F103" s="13" t="s">
        <v>30</v>
      </c>
      <c r="G103" s="13" t="s">
        <v>50</v>
      </c>
      <c r="H103" s="13" t="s">
        <v>51</v>
      </c>
      <c r="I103" s="13" t="s">
        <v>52</v>
      </c>
      <c r="J103" s="13" t="s">
        <v>53</v>
      </c>
      <c r="K103" s="13" t="s">
        <v>54</v>
      </c>
      <c r="L103" s="13" t="s">
        <v>55</v>
      </c>
    </row>
    <row r="104" customFormat="false" ht="12.75" hidden="false" customHeight="false" outlineLevel="0" collapsed="false">
      <c r="A104" s="13"/>
      <c r="B104" s="13"/>
      <c r="C104" s="13"/>
      <c r="D104" s="13"/>
      <c r="E104" s="13"/>
      <c r="F104" s="13"/>
      <c r="G104" s="13"/>
      <c r="H104" s="13"/>
      <c r="I104" s="13"/>
      <c r="J104" s="13"/>
      <c r="K104" s="13"/>
      <c r="L104" s="13"/>
    </row>
    <row r="105" customFormat="false" ht="12.75" hidden="false" customHeight="false" outlineLevel="0" collapsed="false">
      <c r="A105" s="60"/>
      <c r="B105" s="60"/>
      <c r="C105" s="60"/>
      <c r="D105" s="60"/>
      <c r="E105" s="60"/>
      <c r="F105" s="60"/>
      <c r="G105" s="60"/>
      <c r="H105" s="60"/>
      <c r="I105" s="60"/>
      <c r="J105" s="60"/>
      <c r="K105" s="60"/>
      <c r="L105" s="60"/>
      <c r="M105" s="20"/>
      <c r="N105" s="20"/>
      <c r="O105" s="20"/>
      <c r="P105" s="20"/>
      <c r="Q105" s="20"/>
      <c r="R105" s="20"/>
      <c r="S105" s="20"/>
      <c r="T105" s="20"/>
      <c r="U105" s="20"/>
      <c r="V105" s="20"/>
      <c r="W105" s="20"/>
      <c r="X105" s="20"/>
      <c r="Y105" s="20"/>
    </row>
    <row r="106" customFormat="false" ht="76.5" hidden="false" customHeight="false" outlineLevel="0" collapsed="false">
      <c r="A106" s="18" t="n">
        <v>37099</v>
      </c>
      <c r="B106" s="17" t="s">
        <v>92</v>
      </c>
      <c r="C106" s="19" t="s">
        <v>67</v>
      </c>
      <c r="D106" s="19" t="s">
        <v>93</v>
      </c>
      <c r="E106" s="19" t="s">
        <v>94</v>
      </c>
      <c r="F106" s="19" t="s">
        <v>77</v>
      </c>
      <c r="G106" s="17" t="s">
        <v>95</v>
      </c>
      <c r="H106" s="17" t="s">
        <v>96</v>
      </c>
      <c r="I106" s="19" t="s">
        <v>64</v>
      </c>
      <c r="J106" s="19" t="s">
        <v>63</v>
      </c>
      <c r="K106" s="19" t="s">
        <v>64</v>
      </c>
      <c r="L106" s="19" t="s">
        <v>65</v>
      </c>
      <c r="M106" s="20"/>
      <c r="N106" s="20"/>
      <c r="O106" s="20"/>
      <c r="P106" s="20"/>
      <c r="Q106" s="20"/>
      <c r="R106" s="20"/>
      <c r="S106" s="20"/>
      <c r="T106" s="20"/>
      <c r="U106" s="20"/>
      <c r="V106" s="20"/>
      <c r="W106" s="20"/>
      <c r="X106" s="20"/>
      <c r="Y106" s="20"/>
    </row>
    <row r="107" customFormat="false" ht="63.75" hidden="false" customHeight="false" outlineLevel="0" collapsed="false">
      <c r="A107" s="18" t="n">
        <v>37099</v>
      </c>
      <c r="B107" s="19" t="s">
        <v>97</v>
      </c>
      <c r="C107" s="19" t="s">
        <v>57</v>
      </c>
      <c r="D107" s="19" t="s">
        <v>98</v>
      </c>
      <c r="E107" s="19" t="s">
        <v>59</v>
      </c>
      <c r="F107" s="19" t="s">
        <v>60</v>
      </c>
      <c r="G107" s="17" t="s">
        <v>99</v>
      </c>
      <c r="H107" s="17" t="s">
        <v>100</v>
      </c>
      <c r="I107" s="19" t="s">
        <v>63</v>
      </c>
      <c r="J107" s="19" t="s">
        <v>63</v>
      </c>
      <c r="K107" s="19" t="s">
        <v>63</v>
      </c>
      <c r="L107" s="19" t="s">
        <v>65</v>
      </c>
      <c r="M107" s="20"/>
      <c r="N107" s="20"/>
      <c r="O107" s="20"/>
      <c r="P107" s="20"/>
      <c r="Q107" s="20"/>
      <c r="R107" s="20"/>
      <c r="S107" s="20"/>
      <c r="T107" s="20"/>
      <c r="U107" s="20"/>
      <c r="V107" s="20"/>
      <c r="W107" s="20"/>
      <c r="X107" s="20"/>
      <c r="Y107" s="20"/>
    </row>
    <row r="108" customFormat="false" ht="38.25" hidden="false" customHeight="false" outlineLevel="0" collapsed="false">
      <c r="A108" s="18" t="n">
        <v>37095</v>
      </c>
      <c r="B108" s="19" t="s">
        <v>101</v>
      </c>
      <c r="C108" s="19" t="s">
        <v>81</v>
      </c>
      <c r="D108" s="19" t="s">
        <v>102</v>
      </c>
      <c r="E108" s="19" t="s">
        <v>103</v>
      </c>
      <c r="F108" s="19" t="s">
        <v>74</v>
      </c>
      <c r="G108" s="17" t="s">
        <v>104</v>
      </c>
      <c r="H108" s="17" t="s">
        <v>105</v>
      </c>
      <c r="I108" s="19" t="s">
        <v>64</v>
      </c>
      <c r="J108" s="19" t="s">
        <v>63</v>
      </c>
      <c r="K108" s="19" t="s">
        <v>64</v>
      </c>
      <c r="L108" s="19" t="s">
        <v>65</v>
      </c>
      <c r="M108" s="20"/>
      <c r="N108" s="20"/>
      <c r="O108" s="20"/>
      <c r="P108" s="20"/>
      <c r="Q108" s="20"/>
      <c r="R108" s="20"/>
      <c r="S108" s="20"/>
      <c r="T108" s="20"/>
      <c r="U108" s="20"/>
      <c r="V108" s="20"/>
      <c r="W108" s="20"/>
      <c r="X108" s="20"/>
      <c r="Y108" s="20"/>
    </row>
    <row r="109" customFormat="false" ht="38.25" hidden="false" customHeight="false" outlineLevel="0" collapsed="false">
      <c r="A109" s="18" t="n">
        <v>37092</v>
      </c>
      <c r="B109" s="19" t="s">
        <v>101</v>
      </c>
      <c r="C109" s="19" t="s">
        <v>81</v>
      </c>
      <c r="D109" s="19" t="s">
        <v>102</v>
      </c>
      <c r="E109" s="19" t="s">
        <v>103</v>
      </c>
      <c r="F109" s="19" t="s">
        <v>74</v>
      </c>
      <c r="G109" s="17" t="s">
        <v>104</v>
      </c>
      <c r="H109" s="17" t="s">
        <v>106</v>
      </c>
      <c r="I109" s="19" t="s">
        <v>64</v>
      </c>
      <c r="J109" s="19" t="s">
        <v>63</v>
      </c>
      <c r="K109" s="19" t="s">
        <v>63</v>
      </c>
      <c r="L109" s="19" t="s">
        <v>65</v>
      </c>
      <c r="M109" s="20"/>
      <c r="N109" s="20"/>
      <c r="O109" s="20"/>
      <c r="P109" s="20"/>
      <c r="Q109" s="20"/>
      <c r="R109" s="20"/>
      <c r="S109" s="20"/>
      <c r="T109" s="20"/>
      <c r="U109" s="20"/>
      <c r="V109" s="20"/>
      <c r="W109" s="20"/>
      <c r="X109" s="20"/>
      <c r="Y109" s="20"/>
    </row>
    <row r="110" customFormat="false" ht="38.25" hidden="false" customHeight="false" outlineLevel="0" collapsed="false">
      <c r="A110" s="18" t="n">
        <v>37092</v>
      </c>
      <c r="B110" s="19" t="s">
        <v>107</v>
      </c>
      <c r="C110" s="19" t="s">
        <v>108</v>
      </c>
      <c r="D110" s="19" t="s">
        <v>109</v>
      </c>
      <c r="E110" s="19" t="s">
        <v>110</v>
      </c>
      <c r="F110" s="19" t="s">
        <v>74</v>
      </c>
      <c r="G110" s="17" t="s">
        <v>111</v>
      </c>
      <c r="H110" s="19" t="s">
        <v>62</v>
      </c>
      <c r="I110" s="19" t="s">
        <v>64</v>
      </c>
      <c r="J110" s="19" t="s">
        <v>63</v>
      </c>
      <c r="K110" s="19" t="s">
        <v>63</v>
      </c>
      <c r="L110" s="19" t="s">
        <v>65</v>
      </c>
      <c r="M110" s="20"/>
      <c r="N110" s="20"/>
      <c r="O110" s="20"/>
      <c r="P110" s="20"/>
      <c r="Q110" s="20"/>
      <c r="R110" s="20"/>
      <c r="S110" s="20"/>
      <c r="T110" s="20"/>
      <c r="U110" s="20"/>
      <c r="V110" s="20"/>
      <c r="W110" s="20"/>
      <c r="X110" s="20"/>
      <c r="Y110" s="20"/>
    </row>
    <row r="111" customFormat="false" ht="38.25" hidden="false" customHeight="false" outlineLevel="0" collapsed="false">
      <c r="A111" s="18" t="n">
        <v>37090</v>
      </c>
      <c r="B111" s="19" t="s">
        <v>112</v>
      </c>
      <c r="C111" s="19" t="s">
        <v>57</v>
      </c>
      <c r="D111" s="19" t="s">
        <v>112</v>
      </c>
      <c r="E111" s="19" t="s">
        <v>59</v>
      </c>
      <c r="F111" s="19" t="s">
        <v>60</v>
      </c>
      <c r="G111" s="17" t="s">
        <v>113</v>
      </c>
      <c r="H111" s="19" t="s">
        <v>91</v>
      </c>
      <c r="I111" s="19" t="s">
        <v>63</v>
      </c>
      <c r="J111" s="19" t="s">
        <v>63</v>
      </c>
      <c r="K111" s="19" t="s">
        <v>63</v>
      </c>
      <c r="L111" s="19" t="s">
        <v>65</v>
      </c>
      <c r="M111" s="20"/>
      <c r="N111" s="20"/>
      <c r="O111" s="20"/>
      <c r="P111" s="20"/>
      <c r="Q111" s="20"/>
      <c r="R111" s="20"/>
      <c r="S111" s="20"/>
      <c r="T111" s="20"/>
      <c r="U111" s="20"/>
      <c r="V111" s="20"/>
      <c r="W111" s="20"/>
      <c r="X111" s="20"/>
      <c r="Y111" s="20"/>
    </row>
    <row r="112" customFormat="false" ht="76.5" hidden="false" customHeight="false" outlineLevel="0" collapsed="false">
      <c r="A112" s="18" t="n">
        <v>37081</v>
      </c>
      <c r="B112" s="19" t="s">
        <v>114</v>
      </c>
      <c r="C112" s="19" t="s">
        <v>57</v>
      </c>
      <c r="D112" s="19" t="s">
        <v>115</v>
      </c>
      <c r="E112" s="19" t="s">
        <v>59</v>
      </c>
      <c r="F112" s="19" t="s">
        <v>89</v>
      </c>
      <c r="G112" s="17" t="s">
        <v>116</v>
      </c>
      <c r="H112" s="17" t="s">
        <v>117</v>
      </c>
      <c r="I112" s="19" t="s">
        <v>64</v>
      </c>
      <c r="J112" s="19" t="s">
        <v>63</v>
      </c>
      <c r="K112" s="19" t="s">
        <v>63</v>
      </c>
      <c r="L112" s="19" t="s">
        <v>65</v>
      </c>
      <c r="M112" s="20"/>
      <c r="N112" s="20"/>
      <c r="O112" s="20"/>
      <c r="P112" s="20"/>
      <c r="Q112" s="20"/>
      <c r="R112" s="20"/>
      <c r="S112" s="20"/>
      <c r="T112" s="20"/>
      <c r="U112" s="20"/>
      <c r="V112" s="20"/>
      <c r="W112" s="20"/>
      <c r="X112" s="20"/>
      <c r="Y112" s="20"/>
    </row>
    <row r="113" customFormat="false" ht="51" hidden="false" customHeight="false" outlineLevel="0" collapsed="false">
      <c r="A113" s="18" t="n">
        <v>37081</v>
      </c>
      <c r="B113" s="19" t="s">
        <v>118</v>
      </c>
      <c r="C113" s="19" t="s">
        <v>81</v>
      </c>
      <c r="D113" s="19" t="s">
        <v>119</v>
      </c>
      <c r="E113" s="19" t="s">
        <v>120</v>
      </c>
      <c r="F113" s="19" t="s">
        <v>74</v>
      </c>
      <c r="G113" s="17" t="s">
        <v>121</v>
      </c>
      <c r="H113" s="19" t="s">
        <v>122</v>
      </c>
      <c r="I113" s="19" t="s">
        <v>64</v>
      </c>
      <c r="J113" s="19" t="s">
        <v>63</v>
      </c>
      <c r="K113" s="19" t="s">
        <v>63</v>
      </c>
      <c r="L113" s="19" t="s">
        <v>65</v>
      </c>
      <c r="M113" s="20"/>
      <c r="N113" s="20"/>
      <c r="O113" s="20"/>
      <c r="P113" s="20"/>
      <c r="Q113" s="20"/>
      <c r="R113" s="20"/>
      <c r="S113" s="20"/>
      <c r="T113" s="20"/>
      <c r="U113" s="20"/>
      <c r="V113" s="20"/>
      <c r="W113" s="20"/>
      <c r="X113" s="20"/>
      <c r="Y113" s="20"/>
    </row>
    <row r="114" customFormat="false" ht="51" hidden="false" customHeight="false" outlineLevel="0" collapsed="false">
      <c r="A114" s="18" t="n">
        <v>37074</v>
      </c>
      <c r="B114" s="19" t="s">
        <v>123</v>
      </c>
      <c r="C114" s="19" t="s">
        <v>57</v>
      </c>
      <c r="D114" s="19" t="s">
        <v>124</v>
      </c>
      <c r="E114" s="19" t="s">
        <v>59</v>
      </c>
      <c r="F114" s="19" t="s">
        <v>89</v>
      </c>
      <c r="G114" s="17" t="s">
        <v>125</v>
      </c>
      <c r="H114" s="17" t="s">
        <v>126</v>
      </c>
      <c r="I114" s="19" t="s">
        <v>64</v>
      </c>
      <c r="J114" s="19" t="s">
        <v>64</v>
      </c>
      <c r="K114" s="19" t="s">
        <v>64</v>
      </c>
      <c r="L114" s="19" t="s">
        <v>65</v>
      </c>
      <c r="M114" s="20"/>
      <c r="N114" s="20"/>
      <c r="O114" s="20"/>
      <c r="P114" s="20"/>
      <c r="Q114" s="20"/>
      <c r="R114" s="20"/>
      <c r="S114" s="20"/>
      <c r="T114" s="20"/>
      <c r="U114" s="20"/>
      <c r="V114" s="20"/>
      <c r="W114" s="20"/>
      <c r="X114" s="20"/>
      <c r="Y114" s="20"/>
    </row>
    <row r="115" customFormat="false" ht="12.75" hidden="false" customHeight="false" outlineLevel="0" collapsed="false">
      <c r="A115" s="18" t="n">
        <v>37074</v>
      </c>
      <c r="B115" s="19" t="s">
        <v>241</v>
      </c>
      <c r="C115" s="19" t="s">
        <v>242</v>
      </c>
      <c r="D115" s="19" t="s">
        <v>243</v>
      </c>
      <c r="E115" s="19" t="s">
        <v>244</v>
      </c>
      <c r="F115" s="19" t="s">
        <v>77</v>
      </c>
      <c r="G115" s="17" t="s">
        <v>62</v>
      </c>
      <c r="H115" s="17"/>
      <c r="I115" s="19"/>
      <c r="J115" s="19"/>
      <c r="K115" s="19"/>
      <c r="L115" s="19" t="s">
        <v>65</v>
      </c>
      <c r="M115" s="20"/>
      <c r="N115" s="20"/>
      <c r="O115" s="20"/>
      <c r="P115" s="20"/>
      <c r="Q115" s="20"/>
      <c r="R115" s="20"/>
      <c r="S115" s="20"/>
      <c r="T115" s="20"/>
      <c r="U115" s="20"/>
      <c r="V115" s="20"/>
      <c r="W115" s="20"/>
      <c r="X115" s="20"/>
      <c r="Y115" s="20"/>
    </row>
    <row r="116" customFormat="false" ht="25.5" hidden="false" customHeight="false" outlineLevel="0" collapsed="false">
      <c r="A116" s="18" t="n">
        <v>37071</v>
      </c>
      <c r="B116" s="19" t="s">
        <v>127</v>
      </c>
      <c r="C116" s="19" t="s">
        <v>57</v>
      </c>
      <c r="D116" s="19" t="s">
        <v>127</v>
      </c>
      <c r="E116" s="19" t="s">
        <v>59</v>
      </c>
      <c r="F116" s="19" t="s">
        <v>69</v>
      </c>
      <c r="G116" s="17" t="s">
        <v>128</v>
      </c>
      <c r="H116" s="17" t="s">
        <v>129</v>
      </c>
      <c r="I116" s="19" t="s">
        <v>64</v>
      </c>
      <c r="J116" s="19" t="s">
        <v>63</v>
      </c>
      <c r="K116" s="19" t="s">
        <v>64</v>
      </c>
      <c r="L116" s="19" t="s">
        <v>65</v>
      </c>
      <c r="M116" s="20"/>
      <c r="N116" s="20"/>
      <c r="O116" s="20"/>
      <c r="P116" s="20"/>
      <c r="Q116" s="20"/>
      <c r="R116" s="20"/>
      <c r="S116" s="20"/>
      <c r="T116" s="20"/>
      <c r="U116" s="20"/>
      <c r="V116" s="20"/>
      <c r="W116" s="20"/>
      <c r="X116" s="20"/>
      <c r="Y116" s="20"/>
    </row>
    <row r="117" customFormat="false" ht="38.25" hidden="false" customHeight="false" outlineLevel="0" collapsed="false">
      <c r="A117" s="18" t="n">
        <v>37069</v>
      </c>
      <c r="B117" s="19" t="s">
        <v>130</v>
      </c>
      <c r="C117" s="19"/>
      <c r="D117" s="19"/>
      <c r="E117" s="19"/>
      <c r="F117" s="19"/>
      <c r="G117" s="17" t="s">
        <v>131</v>
      </c>
      <c r="H117" s="17" t="s">
        <v>132</v>
      </c>
      <c r="I117" s="19" t="s">
        <v>64</v>
      </c>
      <c r="J117" s="19" t="s">
        <v>63</v>
      </c>
      <c r="K117" s="19" t="s">
        <v>64</v>
      </c>
      <c r="L117" s="19" t="s">
        <v>65</v>
      </c>
      <c r="M117" s="20"/>
      <c r="N117" s="20"/>
      <c r="O117" s="20"/>
      <c r="P117" s="20"/>
      <c r="Q117" s="20"/>
      <c r="R117" s="20"/>
      <c r="S117" s="20"/>
      <c r="T117" s="20"/>
      <c r="U117" s="20"/>
      <c r="V117" s="20"/>
      <c r="W117" s="20"/>
      <c r="X117" s="20"/>
      <c r="Y117" s="20"/>
    </row>
    <row r="118" customFormat="false" ht="76.5" hidden="false" customHeight="false" outlineLevel="0" collapsed="false">
      <c r="A118" s="18" t="n">
        <v>37069</v>
      </c>
      <c r="B118" s="19" t="s">
        <v>133</v>
      </c>
      <c r="C118" s="19" t="s">
        <v>57</v>
      </c>
      <c r="D118" s="19" t="s">
        <v>133</v>
      </c>
      <c r="E118" s="19" t="s">
        <v>59</v>
      </c>
      <c r="F118" s="19" t="s">
        <v>69</v>
      </c>
      <c r="G118" s="17" t="s">
        <v>134</v>
      </c>
      <c r="H118" s="17" t="s">
        <v>135</v>
      </c>
      <c r="I118" s="19" t="s">
        <v>64</v>
      </c>
      <c r="J118" s="19" t="s">
        <v>63</v>
      </c>
      <c r="K118" s="19" t="s">
        <v>64</v>
      </c>
      <c r="L118" s="19" t="s">
        <v>65</v>
      </c>
      <c r="M118" s="20"/>
      <c r="N118" s="20"/>
      <c r="O118" s="20"/>
      <c r="P118" s="20"/>
      <c r="Q118" s="20"/>
      <c r="R118" s="20"/>
      <c r="S118" s="20"/>
      <c r="T118" s="20"/>
      <c r="U118" s="20"/>
      <c r="V118" s="20"/>
      <c r="W118" s="20"/>
      <c r="X118" s="20"/>
      <c r="Y118" s="20"/>
    </row>
    <row r="119" customFormat="false" ht="51" hidden="false" customHeight="false" outlineLevel="0" collapsed="false">
      <c r="A119" s="18" t="n">
        <v>37069</v>
      </c>
      <c r="B119" s="17" t="s">
        <v>245</v>
      </c>
      <c r="C119" s="19" t="s">
        <v>81</v>
      </c>
      <c r="D119" s="19" t="s">
        <v>246</v>
      </c>
      <c r="E119" s="19" t="s">
        <v>247</v>
      </c>
      <c r="F119" s="19" t="s">
        <v>69</v>
      </c>
      <c r="G119" s="17" t="s">
        <v>248</v>
      </c>
      <c r="H119" s="17" t="s">
        <v>249</v>
      </c>
      <c r="I119" s="19" t="s">
        <v>64</v>
      </c>
      <c r="J119" s="19" t="s">
        <v>63</v>
      </c>
      <c r="K119" s="19" t="s">
        <v>64</v>
      </c>
      <c r="L119" s="19" t="s">
        <v>65</v>
      </c>
      <c r="M119" s="20"/>
      <c r="N119" s="20"/>
      <c r="O119" s="20"/>
      <c r="P119" s="20"/>
      <c r="Q119" s="20"/>
      <c r="R119" s="20"/>
      <c r="S119" s="20"/>
      <c r="T119" s="20"/>
      <c r="U119" s="20"/>
      <c r="V119" s="20"/>
      <c r="W119" s="20"/>
      <c r="X119" s="20"/>
      <c r="Y119" s="20"/>
    </row>
    <row r="120" customFormat="false" ht="38.25" hidden="false" customHeight="false" outlineLevel="0" collapsed="false">
      <c r="A120" s="18" t="n">
        <v>37069</v>
      </c>
      <c r="B120" s="19" t="s">
        <v>136</v>
      </c>
      <c r="C120" s="19" t="s">
        <v>108</v>
      </c>
      <c r="D120" s="19" t="s">
        <v>137</v>
      </c>
      <c r="E120" s="19" t="s">
        <v>110</v>
      </c>
      <c r="F120" s="19" t="s">
        <v>89</v>
      </c>
      <c r="G120" s="17" t="s">
        <v>138</v>
      </c>
      <c r="H120" s="17" t="s">
        <v>139</v>
      </c>
      <c r="I120" s="19" t="s">
        <v>63</v>
      </c>
      <c r="J120" s="19" t="s">
        <v>63</v>
      </c>
      <c r="K120" s="19" t="s">
        <v>63</v>
      </c>
      <c r="L120" s="19" t="s">
        <v>65</v>
      </c>
      <c r="M120" s="20"/>
      <c r="N120" s="20"/>
      <c r="O120" s="20"/>
      <c r="P120" s="20"/>
      <c r="Q120" s="20"/>
      <c r="R120" s="20"/>
      <c r="S120" s="20"/>
      <c r="T120" s="20"/>
      <c r="U120" s="20"/>
      <c r="V120" s="20"/>
      <c r="W120" s="20"/>
      <c r="X120" s="20"/>
      <c r="Y120" s="20"/>
    </row>
    <row r="121" customFormat="false" ht="102" hidden="false" customHeight="false" outlineLevel="0" collapsed="false">
      <c r="A121" s="18" t="n">
        <v>37068</v>
      </c>
      <c r="B121" s="19" t="s">
        <v>140</v>
      </c>
      <c r="C121" s="19"/>
      <c r="D121" s="19"/>
      <c r="E121" s="19"/>
      <c r="F121" s="19" t="s">
        <v>89</v>
      </c>
      <c r="G121" s="17" t="s">
        <v>141</v>
      </c>
      <c r="H121" s="17" t="s">
        <v>142</v>
      </c>
      <c r="I121" s="19" t="s">
        <v>63</v>
      </c>
      <c r="J121" s="19" t="s">
        <v>64</v>
      </c>
      <c r="K121" s="19" t="s">
        <v>64</v>
      </c>
      <c r="L121" s="19" t="s">
        <v>65</v>
      </c>
      <c r="M121" s="20"/>
      <c r="N121" s="20"/>
      <c r="O121" s="20"/>
      <c r="P121" s="20"/>
      <c r="Q121" s="20"/>
      <c r="R121" s="20"/>
      <c r="S121" s="20"/>
      <c r="T121" s="20"/>
      <c r="U121" s="20"/>
      <c r="V121" s="20"/>
      <c r="W121" s="20"/>
      <c r="X121" s="20"/>
      <c r="Y121" s="20"/>
    </row>
    <row r="122" customFormat="false" ht="38.25" hidden="false" customHeight="false" outlineLevel="0" collapsed="false">
      <c r="A122" s="18" t="n">
        <v>37064</v>
      </c>
      <c r="B122" s="19" t="s">
        <v>114</v>
      </c>
      <c r="C122" s="19" t="s">
        <v>57</v>
      </c>
      <c r="D122" s="19" t="s">
        <v>115</v>
      </c>
      <c r="E122" s="19" t="s">
        <v>59</v>
      </c>
      <c r="F122" s="19" t="s">
        <v>60</v>
      </c>
      <c r="G122" s="25" t="s">
        <v>143</v>
      </c>
      <c r="H122" s="19" t="s">
        <v>144</v>
      </c>
      <c r="I122" s="19" t="s">
        <v>63</v>
      </c>
      <c r="J122" s="19" t="s">
        <v>63</v>
      </c>
      <c r="K122" s="19" t="s">
        <v>63</v>
      </c>
      <c r="L122" s="19" t="s">
        <v>65</v>
      </c>
      <c r="M122" s="20"/>
      <c r="N122" s="20"/>
      <c r="O122" s="20"/>
      <c r="P122" s="20"/>
      <c r="Q122" s="20"/>
      <c r="R122" s="20"/>
      <c r="S122" s="20"/>
      <c r="T122" s="20"/>
      <c r="U122" s="20"/>
      <c r="V122" s="20"/>
      <c r="W122" s="20"/>
      <c r="X122" s="20"/>
      <c r="Y122" s="20"/>
    </row>
    <row r="123" customFormat="false" ht="63.75" hidden="false" customHeight="false" outlineLevel="0" collapsed="false">
      <c r="A123" s="18" t="n">
        <v>37064</v>
      </c>
      <c r="B123" s="19" t="s">
        <v>112</v>
      </c>
      <c r="C123" s="19" t="s">
        <v>57</v>
      </c>
      <c r="D123" s="19" t="s">
        <v>112</v>
      </c>
      <c r="E123" s="19" t="s">
        <v>59</v>
      </c>
      <c r="F123" s="19" t="s">
        <v>60</v>
      </c>
      <c r="G123" s="25" t="s">
        <v>145</v>
      </c>
      <c r="H123" s="25" t="s">
        <v>146</v>
      </c>
      <c r="I123" s="19" t="s">
        <v>63</v>
      </c>
      <c r="J123" s="19" t="s">
        <v>63</v>
      </c>
      <c r="K123" s="19" t="s">
        <v>64</v>
      </c>
      <c r="L123" s="19" t="s">
        <v>65</v>
      </c>
    </row>
    <row r="124" customFormat="false" ht="76.5" hidden="false" customHeight="false" outlineLevel="0" collapsed="false">
      <c r="A124" s="18" t="n">
        <v>37064</v>
      </c>
      <c r="B124" s="25" t="s">
        <v>147</v>
      </c>
      <c r="C124" s="19" t="s">
        <v>108</v>
      </c>
      <c r="D124" s="19" t="s">
        <v>137</v>
      </c>
      <c r="E124" s="19" t="s">
        <v>110</v>
      </c>
      <c r="F124" s="19" t="s">
        <v>77</v>
      </c>
      <c r="G124" s="25" t="s">
        <v>148</v>
      </c>
      <c r="H124" s="19" t="s">
        <v>149</v>
      </c>
      <c r="I124" s="19" t="s">
        <v>63</v>
      </c>
      <c r="J124" s="19" t="s">
        <v>63</v>
      </c>
      <c r="K124" s="19" t="s">
        <v>63</v>
      </c>
      <c r="L124" s="19" t="s">
        <v>65</v>
      </c>
    </row>
    <row r="125" customFormat="false" ht="63.75" hidden="false" customHeight="false" outlineLevel="0" collapsed="false">
      <c r="A125" s="18" t="n">
        <v>37063</v>
      </c>
      <c r="B125" s="19" t="s">
        <v>150</v>
      </c>
      <c r="C125" s="19"/>
      <c r="D125" s="19"/>
      <c r="E125" s="19"/>
      <c r="F125" s="19" t="s">
        <v>69</v>
      </c>
      <c r="G125" s="25" t="s">
        <v>151</v>
      </c>
      <c r="H125" s="25" t="s">
        <v>152</v>
      </c>
      <c r="I125" s="19" t="s">
        <v>64</v>
      </c>
      <c r="J125" s="19" t="s">
        <v>63</v>
      </c>
      <c r="K125" s="19" t="s">
        <v>64</v>
      </c>
      <c r="L125" s="19" t="s">
        <v>65</v>
      </c>
    </row>
    <row r="126" customFormat="false" ht="38.25" hidden="false" customHeight="false" outlineLevel="0" collapsed="false">
      <c r="A126" s="18" t="n">
        <v>37063</v>
      </c>
      <c r="B126" s="19" t="s">
        <v>153</v>
      </c>
      <c r="C126" s="19" t="s">
        <v>108</v>
      </c>
      <c r="D126" s="19"/>
      <c r="E126" s="19" t="s">
        <v>110</v>
      </c>
      <c r="F126" s="19" t="s">
        <v>69</v>
      </c>
      <c r="G126" s="25" t="s">
        <v>154</v>
      </c>
      <c r="H126" s="25" t="s">
        <v>155</v>
      </c>
      <c r="I126" s="19" t="s">
        <v>64</v>
      </c>
      <c r="J126" s="19" t="s">
        <v>63</v>
      </c>
      <c r="K126" s="19" t="s">
        <v>63</v>
      </c>
      <c r="L126" s="19" t="s">
        <v>65</v>
      </c>
    </row>
    <row r="127" customFormat="false" ht="38.25" hidden="false" customHeight="false" outlineLevel="0" collapsed="false">
      <c r="A127" s="18" t="n">
        <v>37063</v>
      </c>
      <c r="B127" s="19" t="s">
        <v>112</v>
      </c>
      <c r="C127" s="19" t="s">
        <v>57</v>
      </c>
      <c r="D127" s="19" t="s">
        <v>112</v>
      </c>
      <c r="E127" s="19" t="s">
        <v>59</v>
      </c>
      <c r="F127" s="19" t="s">
        <v>89</v>
      </c>
      <c r="G127" s="25" t="s">
        <v>156</v>
      </c>
      <c r="H127" s="25" t="s">
        <v>157</v>
      </c>
      <c r="I127" s="19" t="s">
        <v>63</v>
      </c>
      <c r="J127" s="19" t="s">
        <v>63</v>
      </c>
      <c r="K127" s="19" t="s">
        <v>63</v>
      </c>
      <c r="L127" s="19" t="s">
        <v>65</v>
      </c>
    </row>
    <row r="128" customFormat="false" ht="51" hidden="false" customHeight="false" outlineLevel="0" collapsed="false">
      <c r="A128" s="18" t="n">
        <v>37063</v>
      </c>
      <c r="B128" s="19" t="s">
        <v>158</v>
      </c>
      <c r="C128" s="19" t="s">
        <v>57</v>
      </c>
      <c r="D128" s="19" t="s">
        <v>115</v>
      </c>
      <c r="E128" s="19" t="s">
        <v>59</v>
      </c>
      <c r="F128" s="19" t="s">
        <v>69</v>
      </c>
      <c r="G128" s="25" t="s">
        <v>159</v>
      </c>
      <c r="H128" s="25" t="s">
        <v>160</v>
      </c>
      <c r="I128" s="19" t="s">
        <v>63</v>
      </c>
      <c r="J128" s="19" t="s">
        <v>63</v>
      </c>
      <c r="K128" s="19" t="s">
        <v>63</v>
      </c>
      <c r="L128" s="19" t="s">
        <v>65</v>
      </c>
    </row>
    <row r="129" customFormat="false" ht="63.75" hidden="false" customHeight="false" outlineLevel="0" collapsed="false">
      <c r="A129" s="18" t="n">
        <v>37062</v>
      </c>
      <c r="B129" s="19" t="s">
        <v>158</v>
      </c>
      <c r="C129" s="19" t="s">
        <v>57</v>
      </c>
      <c r="D129" s="19" t="s">
        <v>115</v>
      </c>
      <c r="E129" s="19" t="s">
        <v>59</v>
      </c>
      <c r="F129" s="19" t="s">
        <v>60</v>
      </c>
      <c r="G129" s="25" t="s">
        <v>161</v>
      </c>
      <c r="H129" s="25" t="s">
        <v>162</v>
      </c>
      <c r="I129" s="19" t="s">
        <v>63</v>
      </c>
      <c r="J129" s="19" t="s">
        <v>63</v>
      </c>
      <c r="K129" s="19" t="s">
        <v>63</v>
      </c>
      <c r="L129" s="19" t="s">
        <v>65</v>
      </c>
    </row>
    <row r="130" customFormat="false" ht="38.25" hidden="false" customHeight="false" outlineLevel="0" collapsed="false">
      <c r="A130" s="18" t="n">
        <v>37061</v>
      </c>
      <c r="B130" s="19" t="s">
        <v>112</v>
      </c>
      <c r="C130" s="19" t="s">
        <v>57</v>
      </c>
      <c r="D130" s="19" t="s">
        <v>112</v>
      </c>
      <c r="E130" s="19" t="s">
        <v>59</v>
      </c>
      <c r="F130" s="19" t="s">
        <v>69</v>
      </c>
      <c r="G130" s="25" t="s">
        <v>277</v>
      </c>
      <c r="H130" s="25" t="s">
        <v>278</v>
      </c>
      <c r="I130" s="19" t="s">
        <v>63</v>
      </c>
      <c r="J130" s="19" t="s">
        <v>63</v>
      </c>
      <c r="K130" s="19" t="s">
        <v>63</v>
      </c>
      <c r="L130" s="19" t="s">
        <v>65</v>
      </c>
    </row>
    <row r="131" customFormat="false" ht="51" hidden="false" customHeight="false" outlineLevel="0" collapsed="false">
      <c r="A131" s="18" t="n">
        <v>37060</v>
      </c>
      <c r="B131" s="19" t="s">
        <v>163</v>
      </c>
      <c r="C131" s="19" t="s">
        <v>57</v>
      </c>
      <c r="D131" s="19" t="s">
        <v>115</v>
      </c>
      <c r="E131" s="19" t="s">
        <v>59</v>
      </c>
      <c r="F131" s="19" t="s">
        <v>60</v>
      </c>
      <c r="G131" s="25" t="s">
        <v>164</v>
      </c>
      <c r="H131" s="25" t="s">
        <v>165</v>
      </c>
      <c r="I131" s="19" t="s">
        <v>63</v>
      </c>
      <c r="J131" s="19" t="s">
        <v>63</v>
      </c>
      <c r="K131" s="19" t="s">
        <v>63</v>
      </c>
      <c r="L131" s="19" t="s">
        <v>65</v>
      </c>
    </row>
    <row r="132" customFormat="false" ht="63.75" hidden="false" customHeight="false" outlineLevel="0" collapsed="false">
      <c r="A132" s="18" t="n">
        <v>37057</v>
      </c>
      <c r="B132" s="19" t="s">
        <v>166</v>
      </c>
      <c r="C132" s="19" t="s">
        <v>167</v>
      </c>
      <c r="D132" s="19" t="s">
        <v>168</v>
      </c>
      <c r="E132" s="19"/>
      <c r="F132" s="19" t="s">
        <v>169</v>
      </c>
      <c r="G132" s="25" t="s">
        <v>170</v>
      </c>
      <c r="H132" s="25" t="s">
        <v>171</v>
      </c>
      <c r="I132" s="19" t="s">
        <v>63</v>
      </c>
      <c r="J132" s="19" t="s">
        <v>63</v>
      </c>
      <c r="K132" s="19" t="s">
        <v>63</v>
      </c>
      <c r="L132" s="19" t="s">
        <v>65</v>
      </c>
    </row>
    <row r="133" customFormat="false" ht="51" hidden="false" customHeight="false" outlineLevel="0" collapsed="false">
      <c r="A133" s="18" t="n">
        <v>37057</v>
      </c>
      <c r="B133" s="19" t="s">
        <v>172</v>
      </c>
      <c r="C133" s="19" t="s">
        <v>57</v>
      </c>
      <c r="D133" s="19" t="s">
        <v>173</v>
      </c>
      <c r="E133" s="19" t="s">
        <v>59</v>
      </c>
      <c r="F133" s="19" t="s">
        <v>60</v>
      </c>
      <c r="G133" s="25" t="s">
        <v>174</v>
      </c>
      <c r="H133" s="25" t="s">
        <v>175</v>
      </c>
      <c r="I133" s="19" t="s">
        <v>63</v>
      </c>
      <c r="J133" s="19" t="s">
        <v>63</v>
      </c>
      <c r="K133" s="19" t="s">
        <v>63</v>
      </c>
      <c r="L133" s="19" t="s">
        <v>65</v>
      </c>
    </row>
    <row r="134" customFormat="false" ht="38.25" hidden="false" customHeight="false" outlineLevel="0" collapsed="false">
      <c r="A134" s="18" t="n">
        <v>37057</v>
      </c>
      <c r="B134" s="19" t="s">
        <v>97</v>
      </c>
      <c r="C134" s="19" t="s">
        <v>57</v>
      </c>
      <c r="D134" s="19" t="s">
        <v>173</v>
      </c>
      <c r="E134" s="19" t="s">
        <v>59</v>
      </c>
      <c r="F134" s="19" t="s">
        <v>60</v>
      </c>
      <c r="G134" s="25" t="s">
        <v>176</v>
      </c>
      <c r="H134" s="25" t="s">
        <v>175</v>
      </c>
      <c r="I134" s="19" t="s">
        <v>63</v>
      </c>
      <c r="J134" s="19" t="s">
        <v>63</v>
      </c>
      <c r="K134" s="19" t="s">
        <v>63</v>
      </c>
      <c r="L134" s="19" t="s">
        <v>65</v>
      </c>
    </row>
    <row r="135" customFormat="false" ht="38.25" hidden="false" customHeight="false" outlineLevel="0" collapsed="false">
      <c r="A135" s="18" t="n">
        <v>37057</v>
      </c>
      <c r="B135" s="19" t="s">
        <v>250</v>
      </c>
      <c r="C135" s="19"/>
      <c r="D135" s="19" t="s">
        <v>251</v>
      </c>
      <c r="E135" s="19" t="s">
        <v>252</v>
      </c>
      <c r="F135" s="19" t="s">
        <v>74</v>
      </c>
      <c r="G135" s="25" t="s">
        <v>253</v>
      </c>
      <c r="H135" s="25" t="s">
        <v>254</v>
      </c>
      <c r="I135" s="19" t="s">
        <v>63</v>
      </c>
      <c r="J135" s="19" t="s">
        <v>63</v>
      </c>
      <c r="K135" s="19" t="s">
        <v>63</v>
      </c>
      <c r="L135" s="19" t="s">
        <v>65</v>
      </c>
    </row>
    <row r="136" customFormat="false" ht="76.5" hidden="false" customHeight="false" outlineLevel="0" collapsed="false">
      <c r="A136" s="28" t="n">
        <v>37056</v>
      </c>
      <c r="B136" s="19" t="s">
        <v>255</v>
      </c>
      <c r="C136" s="19" t="s">
        <v>57</v>
      </c>
      <c r="D136" s="19" t="s">
        <v>58</v>
      </c>
      <c r="E136" s="19" t="s">
        <v>59</v>
      </c>
      <c r="F136" s="19" t="s">
        <v>227</v>
      </c>
      <c r="G136" s="25" t="s">
        <v>256</v>
      </c>
      <c r="H136" s="25" t="s">
        <v>257</v>
      </c>
      <c r="I136" s="19" t="s">
        <v>64</v>
      </c>
      <c r="J136" s="19" t="s">
        <v>63</v>
      </c>
      <c r="K136" s="19" t="s">
        <v>63</v>
      </c>
      <c r="L136" s="19" t="s">
        <v>65</v>
      </c>
    </row>
    <row r="137" customFormat="false" ht="80.25" hidden="false" customHeight="true" outlineLevel="0" collapsed="false">
      <c r="A137" s="28" t="n">
        <v>37053</v>
      </c>
      <c r="B137" s="19" t="s">
        <v>166</v>
      </c>
      <c r="C137" s="19" t="s">
        <v>177</v>
      </c>
      <c r="D137" s="19" t="s">
        <v>82</v>
      </c>
      <c r="E137" s="19" t="s">
        <v>88</v>
      </c>
      <c r="F137" s="19" t="s">
        <v>178</v>
      </c>
      <c r="G137" s="25" t="s">
        <v>179</v>
      </c>
      <c r="H137" s="25" t="s">
        <v>180</v>
      </c>
      <c r="I137" s="19" t="s">
        <v>63</v>
      </c>
      <c r="J137" s="19" t="s">
        <v>63</v>
      </c>
      <c r="K137" s="19" t="s">
        <v>63</v>
      </c>
      <c r="L137" s="19" t="s">
        <v>65</v>
      </c>
    </row>
    <row r="138" customFormat="false" ht="38.25" hidden="false" customHeight="false" outlineLevel="0" collapsed="false">
      <c r="A138" s="28" t="n">
        <v>37050</v>
      </c>
      <c r="B138" s="19" t="s">
        <v>241</v>
      </c>
      <c r="C138" s="19" t="s">
        <v>57</v>
      </c>
      <c r="D138" s="19" t="s">
        <v>258</v>
      </c>
      <c r="E138" s="19" t="s">
        <v>244</v>
      </c>
      <c r="F138" s="19" t="s">
        <v>74</v>
      </c>
      <c r="G138" s="25" t="s">
        <v>259</v>
      </c>
      <c r="H138" s="25" t="s">
        <v>260</v>
      </c>
      <c r="I138" s="19" t="s">
        <v>63</v>
      </c>
      <c r="J138" s="19" t="s">
        <v>63</v>
      </c>
      <c r="K138" s="19" t="s">
        <v>63</v>
      </c>
      <c r="L138" s="19" t="s">
        <v>65</v>
      </c>
    </row>
    <row r="139" customFormat="false" ht="51" hidden="false" customHeight="false" outlineLevel="0" collapsed="false">
      <c r="A139" s="28" t="n">
        <v>37049</v>
      </c>
      <c r="B139" s="19" t="s">
        <v>114</v>
      </c>
      <c r="C139" s="19" t="s">
        <v>57</v>
      </c>
      <c r="D139" s="19" t="s">
        <v>58</v>
      </c>
      <c r="E139" s="19" t="s">
        <v>59</v>
      </c>
      <c r="F139" s="19" t="s">
        <v>89</v>
      </c>
      <c r="G139" s="25" t="s">
        <v>181</v>
      </c>
      <c r="H139" s="25" t="s">
        <v>182</v>
      </c>
      <c r="I139" s="19" t="s">
        <v>64</v>
      </c>
      <c r="J139" s="19" t="s">
        <v>63</v>
      </c>
      <c r="K139" s="19" t="s">
        <v>63</v>
      </c>
      <c r="L139" s="19" t="s">
        <v>65</v>
      </c>
    </row>
    <row r="140" customFormat="false" ht="38.25" hidden="false" customHeight="false" outlineLevel="0" collapsed="false">
      <c r="A140" s="28" t="n">
        <v>37049</v>
      </c>
      <c r="B140" s="19" t="s">
        <v>58</v>
      </c>
      <c r="C140" s="19" t="s">
        <v>57</v>
      </c>
      <c r="D140" s="19" t="s">
        <v>58</v>
      </c>
      <c r="E140" s="19" t="s">
        <v>59</v>
      </c>
      <c r="F140" s="19" t="s">
        <v>89</v>
      </c>
      <c r="G140" s="25" t="s">
        <v>183</v>
      </c>
      <c r="H140" s="25" t="s">
        <v>184</v>
      </c>
      <c r="I140" s="19" t="s">
        <v>64</v>
      </c>
      <c r="J140" s="19" t="s">
        <v>64</v>
      </c>
      <c r="K140" s="19" t="s">
        <v>64</v>
      </c>
      <c r="L140" s="19" t="s">
        <v>65</v>
      </c>
    </row>
    <row r="141" customFormat="false" ht="102" hidden="false" customHeight="false" outlineLevel="0" collapsed="false">
      <c r="A141" s="28" t="n">
        <v>37046</v>
      </c>
      <c r="B141" s="25" t="s">
        <v>185</v>
      </c>
      <c r="C141" s="29"/>
      <c r="D141" s="25"/>
      <c r="E141" s="30" t="s">
        <v>186</v>
      </c>
      <c r="F141" s="29" t="s">
        <v>69</v>
      </c>
      <c r="G141" s="25" t="s">
        <v>187</v>
      </c>
      <c r="H141" s="25" t="s">
        <v>188</v>
      </c>
      <c r="I141" s="19" t="s">
        <v>64</v>
      </c>
      <c r="J141" s="19" t="s">
        <v>64</v>
      </c>
      <c r="K141" s="19" t="s">
        <v>64</v>
      </c>
      <c r="L141" s="19" t="s">
        <v>65</v>
      </c>
    </row>
    <row r="142" customFormat="false" ht="12.75" hidden="false" customHeight="false" outlineLevel="0" collapsed="false">
      <c r="A142" s="28" t="n">
        <v>37043</v>
      </c>
      <c r="B142" s="25" t="s">
        <v>189</v>
      </c>
      <c r="C142" s="29" t="s">
        <v>190</v>
      </c>
      <c r="D142" s="25" t="s">
        <v>191</v>
      </c>
      <c r="E142" s="30" t="s">
        <v>192</v>
      </c>
      <c r="F142" s="29" t="s">
        <v>89</v>
      </c>
      <c r="G142" s="19" t="s">
        <v>193</v>
      </c>
      <c r="H142" s="19" t="s">
        <v>194</v>
      </c>
      <c r="I142" s="19" t="s">
        <v>63</v>
      </c>
      <c r="J142" s="19" t="s">
        <v>64</v>
      </c>
      <c r="K142" s="19" t="s">
        <v>64</v>
      </c>
      <c r="L142" s="19" t="s">
        <v>65</v>
      </c>
    </row>
    <row r="143" customFormat="false" ht="134.25" hidden="false" customHeight="true" outlineLevel="0" collapsed="false">
      <c r="A143" s="59" t="n">
        <v>37043</v>
      </c>
      <c r="B143" s="25" t="s">
        <v>261</v>
      </c>
      <c r="C143" s="29" t="s">
        <v>57</v>
      </c>
      <c r="D143" s="25" t="s">
        <v>261</v>
      </c>
      <c r="E143" s="30" t="s">
        <v>59</v>
      </c>
      <c r="F143" s="29" t="s">
        <v>74</v>
      </c>
      <c r="G143" s="25" t="s">
        <v>262</v>
      </c>
      <c r="H143" s="30"/>
      <c r="I143" s="19" t="s">
        <v>63</v>
      </c>
      <c r="J143" s="19" t="s">
        <v>63</v>
      </c>
      <c r="K143" s="19" t="s">
        <v>63</v>
      </c>
      <c r="L143" s="19" t="s">
        <v>65</v>
      </c>
    </row>
    <row r="144" customFormat="false" ht="51" hidden="false" customHeight="false" outlineLevel="0" collapsed="false">
      <c r="A144" s="59" t="n">
        <v>37043</v>
      </c>
      <c r="B144" s="25" t="s">
        <v>112</v>
      </c>
      <c r="C144" s="29" t="s">
        <v>57</v>
      </c>
      <c r="D144" s="25" t="s">
        <v>112</v>
      </c>
      <c r="E144" s="30" t="s">
        <v>59</v>
      </c>
      <c r="F144" s="29" t="s">
        <v>74</v>
      </c>
      <c r="G144" s="25" t="s">
        <v>263</v>
      </c>
      <c r="H144" s="30" t="s">
        <v>264</v>
      </c>
      <c r="I144" s="19" t="s">
        <v>64</v>
      </c>
      <c r="J144" s="19" t="s">
        <v>63</v>
      </c>
      <c r="K144" s="19" t="s">
        <v>63</v>
      </c>
      <c r="L144" s="19" t="s">
        <v>65</v>
      </c>
    </row>
    <row r="145" customFormat="false" ht="38.25" hidden="false" customHeight="false" outlineLevel="0" collapsed="false">
      <c r="A145" s="31" t="n">
        <v>37040</v>
      </c>
      <c r="B145" s="25" t="s">
        <v>112</v>
      </c>
      <c r="C145" s="29" t="s">
        <v>57</v>
      </c>
      <c r="D145" s="25" t="s">
        <v>112</v>
      </c>
      <c r="E145" s="30" t="s">
        <v>59</v>
      </c>
      <c r="F145" s="29" t="s">
        <v>60</v>
      </c>
      <c r="G145" s="30" t="s">
        <v>265</v>
      </c>
      <c r="H145" s="30" t="s">
        <v>198</v>
      </c>
      <c r="I145" s="29" t="s">
        <v>64</v>
      </c>
      <c r="J145" s="29" t="s">
        <v>64</v>
      </c>
      <c r="K145" s="29" t="s">
        <v>64</v>
      </c>
      <c r="L145" s="29" t="s">
        <v>65</v>
      </c>
    </row>
    <row r="146" customFormat="false" ht="38.25" hidden="false" customHeight="false" outlineLevel="0" collapsed="false">
      <c r="A146" s="31" t="n">
        <v>37035</v>
      </c>
      <c r="B146" s="25" t="s">
        <v>195</v>
      </c>
      <c r="C146" s="29" t="s">
        <v>57</v>
      </c>
      <c r="D146" s="30" t="s">
        <v>196</v>
      </c>
      <c r="E146" s="30" t="s">
        <v>59</v>
      </c>
      <c r="F146" s="29" t="s">
        <v>60</v>
      </c>
      <c r="G146" s="30" t="s">
        <v>197</v>
      </c>
      <c r="H146" s="30" t="s">
        <v>198</v>
      </c>
      <c r="I146" s="29" t="s">
        <v>64</v>
      </c>
      <c r="J146" s="29" t="s">
        <v>63</v>
      </c>
      <c r="K146" s="29" t="s">
        <v>63</v>
      </c>
      <c r="L146" s="29" t="s">
        <v>65</v>
      </c>
    </row>
    <row r="147" customFormat="false" ht="12.75" hidden="false" customHeight="false" outlineLevel="0" collapsed="false">
      <c r="A147" s="31" t="n">
        <v>37035</v>
      </c>
      <c r="B147" s="25" t="s">
        <v>58</v>
      </c>
      <c r="C147" s="29" t="s">
        <v>57</v>
      </c>
      <c r="D147" s="25" t="s">
        <v>58</v>
      </c>
      <c r="E147" s="30" t="s">
        <v>59</v>
      </c>
      <c r="F147" s="29" t="s">
        <v>60</v>
      </c>
      <c r="G147" s="30" t="s">
        <v>266</v>
      </c>
      <c r="H147" s="30" t="s">
        <v>267</v>
      </c>
      <c r="I147" s="29"/>
      <c r="J147" s="29"/>
      <c r="K147" s="29"/>
      <c r="L147" s="29" t="s">
        <v>65</v>
      </c>
    </row>
    <row r="148" customFormat="false" ht="38.25" hidden="false" customHeight="false" outlineLevel="0" collapsed="false">
      <c r="A148" s="31" t="n">
        <v>37033</v>
      </c>
      <c r="B148" s="25" t="s">
        <v>124</v>
      </c>
      <c r="C148" s="29" t="s">
        <v>57</v>
      </c>
      <c r="D148" s="25" t="s">
        <v>124</v>
      </c>
      <c r="E148" s="30" t="s">
        <v>59</v>
      </c>
      <c r="F148" s="29" t="s">
        <v>89</v>
      </c>
      <c r="G148" s="30" t="s">
        <v>199</v>
      </c>
      <c r="H148" s="30" t="s">
        <v>200</v>
      </c>
      <c r="I148" s="29" t="s">
        <v>63</v>
      </c>
      <c r="J148" s="29" t="s">
        <v>64</v>
      </c>
      <c r="K148" s="29" t="s">
        <v>64</v>
      </c>
      <c r="L148" s="29" t="s">
        <v>65</v>
      </c>
    </row>
    <row r="149" customFormat="false" ht="51" hidden="false" customHeight="false" outlineLevel="0" collapsed="false">
      <c r="A149" s="31" t="n">
        <v>37033</v>
      </c>
      <c r="B149" s="25" t="s">
        <v>112</v>
      </c>
      <c r="C149" s="29" t="s">
        <v>57</v>
      </c>
      <c r="D149" s="25" t="s">
        <v>112</v>
      </c>
      <c r="E149" s="30" t="s">
        <v>59</v>
      </c>
      <c r="F149" s="29" t="s">
        <v>60</v>
      </c>
      <c r="G149" s="30" t="s">
        <v>201</v>
      </c>
      <c r="H149" s="30" t="s">
        <v>202</v>
      </c>
      <c r="I149" s="29" t="s">
        <v>64</v>
      </c>
      <c r="J149" s="29" t="s">
        <v>64</v>
      </c>
      <c r="K149" s="29" t="s">
        <v>64</v>
      </c>
      <c r="L149" s="29" t="s">
        <v>65</v>
      </c>
    </row>
    <row r="150" customFormat="false" ht="121.5" hidden="false" customHeight="true" outlineLevel="0" collapsed="false">
      <c r="A150" s="31" t="n">
        <v>37032</v>
      </c>
      <c r="B150" s="25" t="s">
        <v>203</v>
      </c>
      <c r="C150" s="29" t="s">
        <v>204</v>
      </c>
      <c r="D150" s="25" t="s">
        <v>205</v>
      </c>
      <c r="E150" s="30" t="s">
        <v>206</v>
      </c>
      <c r="F150" s="29" t="s">
        <v>60</v>
      </c>
      <c r="G150" s="30" t="s">
        <v>207</v>
      </c>
      <c r="H150" s="30" t="s">
        <v>208</v>
      </c>
      <c r="I150" s="29" t="s">
        <v>64</v>
      </c>
      <c r="J150" s="29" t="s">
        <v>63</v>
      </c>
      <c r="K150" s="29" t="s">
        <v>64</v>
      </c>
      <c r="L150" s="29" t="s">
        <v>65</v>
      </c>
    </row>
    <row r="151" customFormat="false" ht="127.5" hidden="false" customHeight="false" outlineLevel="0" collapsed="false">
      <c r="A151" s="31" t="n">
        <v>37019</v>
      </c>
      <c r="B151" s="25" t="s">
        <v>209</v>
      </c>
      <c r="C151" s="29" t="s">
        <v>57</v>
      </c>
      <c r="D151" s="25" t="s">
        <v>209</v>
      </c>
      <c r="E151" s="30" t="s">
        <v>59</v>
      </c>
      <c r="F151" s="29" t="s">
        <v>60</v>
      </c>
      <c r="G151" s="30" t="s">
        <v>210</v>
      </c>
      <c r="H151" s="30" t="s">
        <v>211</v>
      </c>
      <c r="I151" s="29" t="s">
        <v>63</v>
      </c>
      <c r="J151" s="29" t="s">
        <v>63</v>
      </c>
      <c r="K151" s="29" t="s">
        <v>63</v>
      </c>
      <c r="L151" s="29" t="s">
        <v>65</v>
      </c>
    </row>
    <row r="152" customFormat="false" ht="114.75" hidden="false" customHeight="false" outlineLevel="0" collapsed="false">
      <c r="A152" s="31" t="n">
        <v>37019</v>
      </c>
      <c r="B152" s="25" t="s">
        <v>112</v>
      </c>
      <c r="C152" s="29" t="s">
        <v>57</v>
      </c>
      <c r="D152" s="25" t="s">
        <v>112</v>
      </c>
      <c r="E152" s="30" t="s">
        <v>59</v>
      </c>
      <c r="F152" s="29" t="s">
        <v>60</v>
      </c>
      <c r="G152" s="30" t="s">
        <v>268</v>
      </c>
      <c r="H152" s="30" t="s">
        <v>269</v>
      </c>
      <c r="I152" s="29" t="s">
        <v>64</v>
      </c>
      <c r="J152" s="29" t="s">
        <v>64</v>
      </c>
      <c r="K152" s="29" t="s">
        <v>64</v>
      </c>
      <c r="L152" s="29" t="s">
        <v>65</v>
      </c>
    </row>
    <row r="153" customFormat="false" ht="12.75" hidden="false" customHeight="false" outlineLevel="0" collapsed="false">
      <c r="A153" s="31"/>
      <c r="B153" s="25"/>
      <c r="C153" s="29"/>
      <c r="D153" s="25"/>
      <c r="E153" s="30"/>
      <c r="F153" s="29"/>
      <c r="G153" s="30"/>
      <c r="H153" s="30"/>
      <c r="I153" s="29"/>
      <c r="J153" s="29"/>
      <c r="K153" s="29"/>
      <c r="L153" s="29"/>
    </row>
    <row r="154" customFormat="false" ht="12.75" hidden="false" customHeight="false" outlineLevel="0" collapsed="false">
      <c r="A154" s="31"/>
      <c r="B154" s="25"/>
      <c r="C154" s="29"/>
      <c r="D154" s="25"/>
      <c r="E154" s="30"/>
      <c r="F154" s="29"/>
      <c r="G154" s="30"/>
      <c r="H154" s="30"/>
      <c r="I154" s="29"/>
      <c r="J154" s="29"/>
      <c r="K154" s="29"/>
      <c r="L154" s="29"/>
    </row>
    <row r="155" customFormat="false" ht="12.75" hidden="false" customHeight="false" outlineLevel="0" collapsed="false">
      <c r="A155" s="31"/>
      <c r="B155" s="25"/>
      <c r="C155" s="29"/>
      <c r="D155" s="25"/>
      <c r="E155" s="30"/>
      <c r="F155" s="29"/>
      <c r="G155" s="30"/>
      <c r="H155" s="30"/>
      <c r="I155" s="29"/>
      <c r="J155" s="29"/>
      <c r="K155" s="29"/>
      <c r="L155" s="29"/>
    </row>
    <row r="156" customFormat="false" ht="12.75" hidden="false" customHeight="false" outlineLevel="0" collapsed="false">
      <c r="A156" s="31"/>
      <c r="B156" s="25"/>
      <c r="C156" s="29"/>
      <c r="D156" s="25"/>
      <c r="E156" s="30"/>
      <c r="F156" s="29"/>
      <c r="G156" s="30"/>
      <c r="H156" s="30"/>
      <c r="I156" s="29"/>
      <c r="J156" s="29"/>
      <c r="K156" s="29"/>
      <c r="L156" s="29"/>
    </row>
    <row r="157" customFormat="false" ht="12.75" hidden="false" customHeight="false" outlineLevel="0" collapsed="false">
      <c r="A157" s="31"/>
      <c r="B157" s="25"/>
      <c r="C157" s="29"/>
      <c r="D157" s="25"/>
      <c r="E157" s="30"/>
      <c r="F157" s="29"/>
      <c r="G157" s="30"/>
      <c r="H157" s="30"/>
      <c r="I157" s="29"/>
      <c r="J157" s="29"/>
      <c r="K157" s="29"/>
      <c r="L157" s="29"/>
    </row>
    <row r="158" customFormat="false" ht="12.75" hidden="false" customHeight="false" outlineLevel="0" collapsed="false">
      <c r="A158" s="31"/>
      <c r="B158" s="25"/>
      <c r="C158" s="29"/>
      <c r="D158" s="25"/>
      <c r="E158" s="30"/>
      <c r="F158" s="29"/>
      <c r="G158" s="30"/>
      <c r="H158" s="30"/>
      <c r="I158" s="29"/>
      <c r="J158" s="29"/>
      <c r="K158" s="29"/>
      <c r="L158" s="29"/>
    </row>
    <row r="159" customFormat="false" ht="12.75" hidden="false" customHeight="false" outlineLevel="0" collapsed="false">
      <c r="A159" s="31"/>
      <c r="B159" s="25"/>
      <c r="C159" s="29"/>
      <c r="D159" s="25"/>
      <c r="E159" s="25"/>
      <c r="F159" s="29"/>
      <c r="G159" s="25"/>
      <c r="H159" s="25"/>
      <c r="I159" s="29"/>
      <c r="J159" s="29"/>
      <c r="K159" s="29"/>
      <c r="L159" s="21"/>
    </row>
    <row r="160" customFormat="false" ht="12.75" hidden="false" customHeight="false" outlineLevel="0" collapsed="false">
      <c r="A160" s="32"/>
      <c r="B160" s="27"/>
      <c r="C160" s="33"/>
      <c r="D160" s="27"/>
      <c r="E160" s="34"/>
      <c r="F160" s="33"/>
      <c r="G160" s="27"/>
      <c r="H160" s="27"/>
      <c r="I160" s="33"/>
      <c r="J160" s="33"/>
      <c r="K160" s="33"/>
      <c r="L160" s="33"/>
    </row>
    <row r="161" customFormat="false" ht="12.75" hidden="false" customHeight="false" outlineLevel="0" collapsed="false">
      <c r="A161" s="31"/>
      <c r="B161" s="25"/>
      <c r="C161" s="29"/>
      <c r="D161" s="25"/>
      <c r="E161" s="30"/>
      <c r="F161" s="29"/>
      <c r="G161" s="25"/>
      <c r="H161" s="25"/>
      <c r="I161" s="29"/>
      <c r="J161" s="29"/>
      <c r="K161" s="29"/>
      <c r="L161" s="29"/>
    </row>
    <row r="162" customFormat="false" ht="12.75" hidden="false" customHeight="false" outlineLevel="0" collapsed="false">
      <c r="A162" s="31"/>
      <c r="B162" s="25"/>
      <c r="C162" s="29"/>
      <c r="D162" s="25"/>
      <c r="E162" s="30"/>
      <c r="F162" s="29"/>
      <c r="G162" s="25"/>
      <c r="H162" s="25"/>
      <c r="I162" s="29"/>
      <c r="J162" s="29"/>
      <c r="K162" s="29"/>
      <c r="L162" s="29"/>
    </row>
    <row r="164" customFormat="false" ht="12.75" hidden="false" customHeight="false" outlineLevel="0" collapsed="false">
      <c r="A164" s="1" t="s">
        <v>212</v>
      </c>
      <c r="B164" s="1" t="s">
        <v>213</v>
      </c>
      <c r="C164" s="0" t="s">
        <v>214</v>
      </c>
      <c r="D164" s="35" t="s">
        <v>215</v>
      </c>
      <c r="E164" s="61"/>
    </row>
    <row r="165" customFormat="false" ht="12.75" hidden="false" customHeight="false" outlineLevel="0" collapsed="false">
      <c r="A165" s="36" t="s">
        <v>217</v>
      </c>
      <c r="B165" s="37" t="n">
        <f aca="false">C165/$C$174</f>
        <v>0</v>
      </c>
      <c r="C165" s="4" t="n">
        <f aca="false">'summary 0723'!I24</f>
        <v>0</v>
      </c>
      <c r="D165" s="0" t="n">
        <f aca="false">33+1+1+1+1+1+8+1+1+1+2+1</f>
        <v>52</v>
      </c>
      <c r="E165" s="62"/>
    </row>
    <row r="166" customFormat="false" ht="12.75" hidden="false" customHeight="false" outlineLevel="0" collapsed="false">
      <c r="A166" s="36" t="s">
        <v>67</v>
      </c>
      <c r="B166" s="37" t="n">
        <f aca="false">C166/$C$174</f>
        <v>0.473684210526316</v>
      </c>
      <c r="C166" s="4" t="n">
        <f aca="false">'summary 0723'!I25</f>
        <v>9</v>
      </c>
      <c r="D166" s="0" t="n">
        <f aca="false">540+17+1+1+6+10+1+2+12+2+1+1+1+3+4+3+1+1+1+8</f>
        <v>616</v>
      </c>
      <c r="E166" s="62"/>
    </row>
    <row r="167" customFormat="false" ht="12.75" hidden="false" customHeight="false" outlineLevel="0" collapsed="false">
      <c r="A167" s="36" t="s">
        <v>57</v>
      </c>
      <c r="B167" s="37" t="n">
        <f aca="false">C167/$C$174</f>
        <v>0.263157894736842</v>
      </c>
      <c r="C167" s="4" t="n">
        <f aca="false">'summary 0723'!I26</f>
        <v>5</v>
      </c>
      <c r="D167" s="0" t="n">
        <f aca="false">13+1+1+1+16</f>
        <v>32</v>
      </c>
      <c r="E167" s="62"/>
    </row>
    <row r="168" customFormat="false" ht="12.75" hidden="false" customHeight="false" outlineLevel="0" collapsed="false">
      <c r="A168" s="36" t="s">
        <v>218</v>
      </c>
      <c r="B168" s="37" t="n">
        <f aca="false">C168/$C$174</f>
        <v>0.105263157894737</v>
      </c>
      <c r="C168" s="4" t="n">
        <f aca="false">'summary 0723'!I27</f>
        <v>2</v>
      </c>
      <c r="D168" s="0" t="n">
        <f aca="false">36+1</f>
        <v>37</v>
      </c>
      <c r="E168" s="62"/>
    </row>
    <row r="169" customFormat="false" ht="12.75" hidden="false" customHeight="false" outlineLevel="0" collapsed="false">
      <c r="A169" s="36" t="s">
        <v>219</v>
      </c>
      <c r="B169" s="37" t="n">
        <f aca="false">C169/$C$174</f>
        <v>0.0526315789473684</v>
      </c>
      <c r="C169" s="4" t="n">
        <f aca="false">'summary 0723'!I28</f>
        <v>1</v>
      </c>
      <c r="D169" s="0" t="n">
        <f aca="false">288+2+13+2+5+56+59+14</f>
        <v>439</v>
      </c>
      <c r="E169" s="62"/>
    </row>
    <row r="170" customFormat="false" ht="12.75" hidden="false" customHeight="false" outlineLevel="0" collapsed="false">
      <c r="A170" s="36" t="s">
        <v>220</v>
      </c>
      <c r="B170" s="37" t="n">
        <f aca="false">C170/$C$174</f>
        <v>0</v>
      </c>
      <c r="C170" s="4" t="n">
        <f aca="false">'summary 0723'!I29</f>
        <v>0</v>
      </c>
      <c r="D170" s="0" t="n">
        <f aca="false">132+2+1+2+7+3</f>
        <v>147</v>
      </c>
      <c r="E170" s="62"/>
    </row>
    <row r="171" customFormat="false" ht="12.75" hidden="false" customHeight="false" outlineLevel="0" collapsed="false">
      <c r="A171" s="36" t="s">
        <v>108</v>
      </c>
      <c r="B171" s="37" t="n">
        <f aca="false">C171/$C$174</f>
        <v>0</v>
      </c>
      <c r="C171" s="4" t="n">
        <f aca="false">'summary 0723'!I30</f>
        <v>0</v>
      </c>
      <c r="D171" s="0" t="n">
        <v>9</v>
      </c>
      <c r="E171" s="62"/>
    </row>
    <row r="172" customFormat="false" ht="12.75" hidden="false" customHeight="false" outlineLevel="0" collapsed="false">
      <c r="A172" s="36" t="s">
        <v>190</v>
      </c>
      <c r="B172" s="37" t="n">
        <f aca="false">C172/$C$174</f>
        <v>0</v>
      </c>
      <c r="C172" s="4" t="n">
        <f aca="false">'summary 0723'!I31</f>
        <v>0</v>
      </c>
      <c r="D172" s="0" t="n">
        <f aca="false">10+5+2</f>
        <v>17</v>
      </c>
      <c r="E172" s="62"/>
    </row>
    <row r="173" customFormat="false" ht="12.75" hidden="false" customHeight="false" outlineLevel="0" collapsed="false">
      <c r="A173" s="39" t="s">
        <v>221</v>
      </c>
      <c r="B173" s="37" t="n">
        <f aca="false">C173/$C$174</f>
        <v>0.105263157894737</v>
      </c>
      <c r="C173" s="4" t="n">
        <f aca="false">'summary 0723'!I32</f>
        <v>2</v>
      </c>
    </row>
    <row r="174" customFormat="false" ht="12.75" hidden="false" customHeight="false" outlineLevel="0" collapsed="false">
      <c r="A174" s="39" t="s">
        <v>222</v>
      </c>
      <c r="B174" s="40" t="n">
        <f aca="false">SUM(B165:B173)</f>
        <v>1</v>
      </c>
      <c r="C174" s="0" t="n">
        <f aca="false">SUM(C165:C173)</f>
        <v>19</v>
      </c>
      <c r="D174" s="0" t="n">
        <f aca="false">SUM(D165:D173)</f>
        <v>1349</v>
      </c>
    </row>
  </sheetData>
  <printOptions headings="false" gridLines="false" gridLinesSet="true" horizontalCentered="true" verticalCentered="false"/>
  <pageMargins left="0.25" right="0.25" top="0.984027777777778" bottom="0.5" header="0.5" footer="0.25"/>
  <pageSetup paperSize="5" scale="100" fitToWidth="1" fitToHeight="1"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July 23</oddHeader>
    <oddFooter>&amp;L&amp;"Arial,Bold"Questions Call Nancy ext 54751</oddFooter>
  </headerFooter>
  <rowBreaks count="1" manualBreakCount="1">
    <brk id="88" man="true" max="16383" min="0"/>
  </rowBreaks>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8" colorId="64" zoomScale="100" zoomScaleNormal="100" zoomScalePageLayoutView="100" workbookViewId="0">
      <selection pane="topLeft" activeCell="K29" activeCellId="0" sqref="K29"/>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272</v>
      </c>
      <c r="B1" s="41"/>
      <c r="C1" s="41"/>
      <c r="D1" s="41"/>
      <c r="E1" s="41"/>
      <c r="F1" s="41"/>
      <c r="G1" s="41"/>
      <c r="H1" s="41"/>
      <c r="I1" s="41"/>
      <c r="J1" s="41"/>
      <c r="K1" s="41"/>
    </row>
    <row r="3" customFormat="false" ht="15" hidden="false" customHeight="false" outlineLevel="0" collapsed="false">
      <c r="K3" s="42"/>
    </row>
    <row r="4" customFormat="false" ht="13.5" hidden="false" customHeight="false" outlineLevel="0" collapsed="false">
      <c r="I4" s="43"/>
      <c r="J4" s="43"/>
      <c r="K4" s="43"/>
    </row>
    <row r="5" customFormat="false" ht="13.5" hidden="false" customHeight="false" outlineLevel="0" collapsed="false">
      <c r="A5" s="44" t="s">
        <v>224</v>
      </c>
      <c r="B5" s="45"/>
      <c r="C5" s="45"/>
      <c r="D5" s="45"/>
      <c r="E5" s="45"/>
      <c r="F5" s="45"/>
      <c r="G5" s="45"/>
      <c r="H5" s="45"/>
      <c r="I5" s="45"/>
      <c r="J5" s="45"/>
      <c r="K5" s="46" t="n">
        <f aca="false">SUM(K10:K18)</f>
        <v>19</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2"/>
    </row>
    <row r="11" customFormat="false" ht="12.75" hidden="false" customHeight="false" outlineLevel="0" collapsed="false">
      <c r="A11" s="5" t="s">
        <v>228</v>
      </c>
      <c r="B11" s="6"/>
      <c r="C11" s="6" t="s">
        <v>20</v>
      </c>
      <c r="D11" s="6"/>
      <c r="E11" s="6"/>
      <c r="F11" s="6"/>
      <c r="G11" s="6"/>
      <c r="H11" s="6"/>
      <c r="I11" s="6"/>
      <c r="J11" s="6"/>
      <c r="K11" s="6"/>
    </row>
    <row r="12" customFormat="false" ht="12.75" hidden="false" customHeight="false" outlineLevel="0" collapsed="false">
      <c r="A12" s="5" t="s">
        <v>74</v>
      </c>
      <c r="B12" s="6"/>
      <c r="C12" s="6" t="s">
        <v>21</v>
      </c>
      <c r="D12" s="6"/>
      <c r="E12" s="6"/>
      <c r="F12" s="6"/>
      <c r="G12" s="6"/>
      <c r="H12" s="6"/>
      <c r="I12" s="6"/>
      <c r="J12" s="6"/>
      <c r="K12" s="6" t="n">
        <f aca="false">1+1+1+1+1+1+1+1+1</f>
        <v>9</v>
      </c>
    </row>
    <row r="13" customFormat="false" ht="12.75" hidden="false" customHeight="false" outlineLevel="0" collapsed="false">
      <c r="A13" s="5" t="s">
        <v>60</v>
      </c>
      <c r="B13" s="6"/>
      <c r="C13" s="6" t="s">
        <v>229</v>
      </c>
      <c r="D13" s="6"/>
      <c r="E13" s="6"/>
      <c r="F13" s="6"/>
      <c r="G13" s="6"/>
      <c r="H13" s="6"/>
      <c r="I13" s="6"/>
      <c r="J13" s="6"/>
      <c r="K13" s="6" t="n">
        <f aca="false">1+1+1+1+1</f>
        <v>5</v>
      </c>
    </row>
    <row r="14" customFormat="false" ht="12.75" hidden="false" customHeight="false" outlineLevel="0" collapsed="false">
      <c r="A14" s="5" t="s">
        <v>169</v>
      </c>
      <c r="B14" s="6"/>
      <c r="C14" s="6" t="s">
        <v>23</v>
      </c>
      <c r="D14" s="6"/>
      <c r="E14" s="6"/>
      <c r="F14" s="6"/>
      <c r="G14" s="6"/>
      <c r="H14" s="6"/>
      <c r="I14" s="6"/>
      <c r="J14" s="6"/>
      <c r="K14" s="6"/>
    </row>
    <row r="15" customFormat="false" ht="12.75" hidden="false" customHeight="false" outlineLevel="0" collapsed="false">
      <c r="A15" s="5" t="s">
        <v>89</v>
      </c>
      <c r="B15" s="6"/>
      <c r="C15" s="6" t="s">
        <v>24</v>
      </c>
      <c r="D15" s="6"/>
      <c r="E15" s="6"/>
      <c r="F15" s="6"/>
      <c r="G15" s="6"/>
      <c r="H15" s="6"/>
      <c r="I15" s="6"/>
      <c r="J15" s="6"/>
      <c r="K15" s="6"/>
    </row>
    <row r="16" customFormat="false" ht="12.75" hidden="false" customHeight="false" outlineLevel="0" collapsed="false">
      <c r="A16" s="5" t="s">
        <v>230</v>
      </c>
      <c r="B16" s="6"/>
      <c r="C16" s="6" t="s">
        <v>25</v>
      </c>
      <c r="D16" s="6"/>
      <c r="E16" s="6"/>
      <c r="F16" s="6"/>
      <c r="G16" s="6"/>
      <c r="H16" s="6"/>
      <c r="I16" s="6"/>
      <c r="J16" s="6"/>
      <c r="K16" s="6" t="n">
        <f aca="false">1+1</f>
        <v>2</v>
      </c>
    </row>
    <row r="17" customFormat="false" ht="12.75" hidden="false" customHeight="false" outlineLevel="0" collapsed="false">
      <c r="A17" s="5" t="s">
        <v>69</v>
      </c>
      <c r="B17" s="6"/>
      <c r="C17" s="6" t="s">
        <v>26</v>
      </c>
      <c r="D17" s="6"/>
      <c r="E17" s="6"/>
      <c r="F17" s="6"/>
      <c r="G17" s="6"/>
      <c r="H17" s="6"/>
      <c r="I17" s="6"/>
      <c r="J17" s="6"/>
      <c r="K17" s="6" t="n">
        <f aca="false">1</f>
        <v>1</v>
      </c>
    </row>
    <row r="18" customFormat="false" ht="12.75" hidden="false" customHeight="false" outlineLevel="0" collapsed="false">
      <c r="A18" s="5" t="s">
        <v>77</v>
      </c>
      <c r="B18" s="6"/>
      <c r="C18" s="6" t="s">
        <v>27</v>
      </c>
      <c r="D18" s="6"/>
      <c r="E18" s="6"/>
      <c r="F18" s="6"/>
      <c r="G18" s="6"/>
      <c r="H18" s="6"/>
      <c r="I18" s="6"/>
      <c r="J18" s="6"/>
      <c r="K18" s="50" t="n">
        <f aca="false">1+1</f>
        <v>2</v>
      </c>
    </row>
    <row r="22" customFormat="false" ht="13.5" hidden="false" customHeight="false" outlineLevel="0" collapsed="false">
      <c r="A22" s="47" t="s">
        <v>231</v>
      </c>
      <c r="B22" s="48"/>
      <c r="C22" s="48"/>
      <c r="D22" s="48"/>
      <c r="E22" s="48"/>
      <c r="F22" s="48"/>
      <c r="G22" s="47"/>
      <c r="H22" s="48"/>
      <c r="I22" s="47" t="s">
        <v>232</v>
      </c>
      <c r="J22" s="48"/>
      <c r="K22" s="47" t="s">
        <v>233</v>
      </c>
    </row>
    <row r="23" customFormat="false" ht="12.75" hidden="false" customHeight="false" outlineLevel="0" collapsed="false">
      <c r="G23" s="1"/>
      <c r="I23" s="51"/>
      <c r="J23" s="2"/>
      <c r="K23" s="51"/>
    </row>
    <row r="24" customFormat="false" ht="12.75" hidden="false" customHeight="false" outlineLevel="0" collapsed="false">
      <c r="A24" s="31" t="s">
        <v>217</v>
      </c>
      <c r="B24" s="25"/>
      <c r="C24" s="25"/>
      <c r="D24" s="30"/>
      <c r="E24" s="29"/>
      <c r="F24" s="30"/>
      <c r="G24" s="30"/>
      <c r="H24" s="29"/>
      <c r="I24" s="29"/>
      <c r="J24" s="29"/>
      <c r="K24" s="29"/>
    </row>
    <row r="25" customFormat="false" ht="38.25" hidden="false" customHeight="false" outlineLevel="0" collapsed="false">
      <c r="A25" s="31" t="s">
        <v>67</v>
      </c>
      <c r="B25" s="25"/>
      <c r="C25" s="25"/>
      <c r="D25" s="30"/>
      <c r="E25" s="29"/>
      <c r="F25" s="30"/>
      <c r="G25" s="30"/>
      <c r="H25" s="29"/>
      <c r="I25" s="29" t="n">
        <f aca="false">1+1+1+1+1+1+1+1+1</f>
        <v>9</v>
      </c>
      <c r="J25" s="29"/>
      <c r="K25" s="52" t="s">
        <v>279</v>
      </c>
    </row>
    <row r="26" customFormat="false" ht="25.5" hidden="false" customHeight="false" outlineLevel="0" collapsed="false">
      <c r="A26" s="31" t="s">
        <v>57</v>
      </c>
      <c r="B26" s="25"/>
      <c r="C26" s="25"/>
      <c r="D26" s="30"/>
      <c r="E26" s="29"/>
      <c r="F26" s="30"/>
      <c r="G26" s="30"/>
      <c r="H26" s="29"/>
      <c r="I26" s="29" t="n">
        <f aca="false">1+1+1+1+1</f>
        <v>5</v>
      </c>
      <c r="J26" s="29"/>
      <c r="K26" s="30" t="s">
        <v>280</v>
      </c>
    </row>
    <row r="27" customFormat="false" ht="25.5" hidden="false" customHeight="false" outlineLevel="0" collapsed="false">
      <c r="A27" s="31" t="s">
        <v>218</v>
      </c>
      <c r="B27" s="25"/>
      <c r="C27" s="25"/>
      <c r="D27" s="30"/>
      <c r="E27" s="29"/>
      <c r="F27" s="30"/>
      <c r="G27" s="30"/>
      <c r="H27" s="29"/>
      <c r="I27" s="29" t="n">
        <f aca="false">1+1</f>
        <v>2</v>
      </c>
      <c r="J27" s="29"/>
      <c r="K27" s="29" t="s">
        <v>281</v>
      </c>
    </row>
    <row r="28" customFormat="false" ht="12.75" hidden="false" customHeight="false" outlineLevel="0" collapsed="false">
      <c r="A28" s="31" t="s">
        <v>219</v>
      </c>
      <c r="B28" s="25"/>
      <c r="C28" s="25"/>
      <c r="D28" s="30"/>
      <c r="E28" s="29"/>
      <c r="F28" s="30"/>
      <c r="G28" s="30"/>
      <c r="H28" s="29"/>
      <c r="I28" s="29" t="n">
        <f aca="false">1</f>
        <v>1</v>
      </c>
      <c r="J28" s="29"/>
      <c r="K28" s="29" t="s">
        <v>282</v>
      </c>
    </row>
    <row r="29" customFormat="false" ht="12.75" hidden="false" customHeight="false" outlineLevel="0" collapsed="false">
      <c r="A29" s="31" t="s">
        <v>220</v>
      </c>
      <c r="B29" s="25"/>
      <c r="C29" s="25"/>
      <c r="D29" s="30"/>
      <c r="E29" s="29"/>
      <c r="F29" s="30"/>
      <c r="G29" s="30"/>
      <c r="H29" s="29"/>
      <c r="I29" s="29"/>
      <c r="J29" s="29"/>
      <c r="K29" s="30"/>
    </row>
    <row r="30" customFormat="false" ht="12.75" hidden="false" customHeight="false" outlineLevel="0" collapsed="false">
      <c r="A30" s="31" t="s">
        <v>108</v>
      </c>
      <c r="B30" s="25"/>
      <c r="C30" s="25"/>
      <c r="D30" s="30"/>
      <c r="E30" s="29"/>
      <c r="F30" s="30"/>
      <c r="G30" s="30"/>
      <c r="H30" s="29"/>
      <c r="I30" s="29"/>
      <c r="J30" s="29"/>
      <c r="K30" s="29"/>
    </row>
    <row r="31" customFormat="false" ht="12.75" hidden="false" customHeight="false" outlineLevel="0" collapsed="false">
      <c r="A31" s="31" t="s">
        <v>190</v>
      </c>
      <c r="B31" s="25"/>
      <c r="C31" s="25"/>
      <c r="D31" s="30"/>
      <c r="E31" s="29"/>
      <c r="F31" s="30"/>
      <c r="G31" s="30"/>
      <c r="H31" s="29"/>
      <c r="I31" s="29"/>
      <c r="J31" s="29"/>
      <c r="K31" s="29"/>
    </row>
    <row r="32" customFormat="false" ht="26.25" hidden="false" customHeight="false" outlineLevel="0" collapsed="false">
      <c r="A32" s="53" t="s">
        <v>238</v>
      </c>
      <c r="I32" s="3" t="n">
        <f aca="false">1+1</f>
        <v>2</v>
      </c>
      <c r="K32" s="54" t="s">
        <v>283</v>
      </c>
    </row>
    <row r="33" customFormat="false" ht="13.5" hidden="false" customHeight="false" outlineLevel="0" collapsed="false">
      <c r="A33" s="55" t="s">
        <v>224</v>
      </c>
      <c r="B33" s="56"/>
      <c r="C33" s="56"/>
      <c r="D33" s="56"/>
      <c r="E33" s="56"/>
      <c r="F33" s="56"/>
      <c r="G33" s="56"/>
      <c r="H33" s="56"/>
      <c r="I33" s="57" t="n">
        <f aca="false">SUM(I24:I32)</f>
        <v>19</v>
      </c>
      <c r="J33" s="56"/>
      <c r="K33" s="56"/>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74"/>
  <sheetViews>
    <sheetView showFormulas="false" showGridLines="true" showRowColHeaders="true" showZeros="true" rightToLeft="false" tabSelected="false" showOutlineSymbols="true" defaultGridColor="true" view="normal" topLeftCell="A31" colorId="64" zoomScale="80" zoomScaleNormal="80" zoomScalePageLayoutView="100" workbookViewId="0">
      <selection pane="topLeft" activeCell="A89" activeCellId="0" sqref="A89:L150"/>
    </sheetView>
  </sheetViews>
  <sheetFormatPr defaultColWidth="9.0546875" defaultRowHeight="12.75" customHeight="true" zeroHeight="false" outlineLevelRow="0" outlineLevelCol="0"/>
  <cols>
    <col collapsed="false" customWidth="true" hidden="false" outlineLevel="0" max="1" min="1" style="0" width="9.85"/>
    <col collapsed="false" customWidth="true" hidden="false" outlineLevel="0" max="2" min="2" style="0" width="30.7"/>
    <col collapsed="false" customWidth="true" hidden="false" outlineLevel="0" max="3" min="3" style="0" width="8.85"/>
    <col collapsed="false" customWidth="true" hidden="false" outlineLevel="0" max="4" min="4" style="0" width="20.13"/>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4" min="14" style="0" width="10.85"/>
    <col collapsed="false" customWidth="true" hidden="false" outlineLevel="0" max="16" min="16" style="0" width="12.28"/>
    <col collapsed="false" customWidth="true" hidden="false" outlineLevel="0" max="17" min="17" style="0" width="10.71"/>
    <col collapsed="false" customWidth="true" hidden="false" outlineLevel="0" max="18" min="18" style="0" width="13.28"/>
    <col collapsed="false" customWidth="true" hidden="false" outlineLevel="0" max="19" min="19" style="0" width="9.7"/>
    <col collapsed="false" customWidth="true" hidden="false" outlineLevel="0" max="20" min="20" style="0" width="11.56"/>
    <col collapsed="false" customWidth="true" hidden="false" outlineLevel="0" max="21" min="21" style="0" width="9.85"/>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c r="S1" s="1" t="s">
        <v>13</v>
      </c>
      <c r="T1" s="1" t="s">
        <v>14</v>
      </c>
      <c r="U1" s="1" t="s">
        <v>15</v>
      </c>
    </row>
    <row r="2" customFormat="false" ht="12.75" hidden="false" customHeight="false" outlineLevel="0" collapsed="false">
      <c r="A2" s="2" t="s">
        <v>19</v>
      </c>
      <c r="B2" s="3"/>
      <c r="H2" s="0" t="n">
        <f aca="false">1+1</f>
        <v>2</v>
      </c>
      <c r="J2" s="0" t="n">
        <f aca="false">1</f>
        <v>1</v>
      </c>
      <c r="K2" s="3"/>
      <c r="L2" s="4"/>
      <c r="M2" s="3"/>
      <c r="N2" s="3"/>
      <c r="P2" s="0" t="n">
        <f aca="false">'summary 0611'!K10</f>
        <v>1</v>
      </c>
    </row>
    <row r="3" customFormat="false" ht="12.75" hidden="false" customHeight="false" outlineLevel="0" collapsed="false">
      <c r="A3" s="2" t="s">
        <v>20</v>
      </c>
      <c r="B3" s="4"/>
      <c r="K3" s="4"/>
      <c r="L3" s="4"/>
      <c r="M3" s="4"/>
      <c r="N3" s="5" t="n">
        <v>1</v>
      </c>
      <c r="P3" s="0" t="n">
        <f aca="false">'summary 0611'!K11</f>
        <v>1</v>
      </c>
      <c r="R3" s="0" t="n">
        <f aca="false">'summary 0625'!K11</f>
        <v>2</v>
      </c>
      <c r="T3" s="0" t="n">
        <f aca="false">'summary 0709'!K10</f>
        <v>1</v>
      </c>
    </row>
    <row r="4" customFormat="false" ht="12.75" hidden="false" customHeight="false" outlineLevel="0" collapsed="false">
      <c r="A4" s="2" t="s">
        <v>21</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c r="S4" s="0" t="n">
        <f aca="false">'summary 0702'!K12</f>
        <v>5</v>
      </c>
    </row>
    <row r="5" customFormat="false" ht="12.75" hidden="false" customHeight="false" outlineLevel="0" collapsed="false">
      <c r="A5" s="2" t="s">
        <v>22</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c r="S5" s="0" t="n">
        <f aca="false">'summary 0702'!K13</f>
        <v>1</v>
      </c>
      <c r="T5" s="0" t="n">
        <f aca="false">'summary 0709'!K12</f>
        <v>12</v>
      </c>
      <c r="U5" s="0" t="n">
        <f aca="false">'summary 0716'!K12</f>
        <v>9</v>
      </c>
    </row>
    <row r="6" customFormat="false" ht="12.75" hidden="false" customHeight="false" outlineLevel="0" collapsed="false">
      <c r="A6" s="2" t="s">
        <v>23</v>
      </c>
      <c r="B6" s="4"/>
      <c r="G6" s="0" t="n">
        <f aca="false">1+1</f>
        <v>2</v>
      </c>
      <c r="H6" s="0" t="n">
        <f aca="false">1+1+1+1</f>
        <v>4</v>
      </c>
      <c r="I6" s="0" t="n">
        <f aca="false">1</f>
        <v>1</v>
      </c>
      <c r="J6" s="0" t="n">
        <f aca="false">1+1+1</f>
        <v>3</v>
      </c>
      <c r="K6" s="4"/>
      <c r="L6" s="4"/>
      <c r="M6" s="4" t="n">
        <v>1</v>
      </c>
      <c r="N6" s="5"/>
      <c r="O6" s="0" t="n">
        <f aca="false">'summary 0604'!K14</f>
        <v>1</v>
      </c>
      <c r="P6" s="0" t="n">
        <f aca="false">'summary 0611'!K14</f>
        <v>3</v>
      </c>
      <c r="T6" s="0" t="n">
        <f aca="false">'summary 0709'!K13</f>
        <v>5</v>
      </c>
      <c r="U6" s="0" t="n">
        <f aca="false">'summary 0716'!K13</f>
        <v>5</v>
      </c>
    </row>
    <row r="7" customFormat="false" ht="12.75" hidden="false" customHeight="false" outlineLevel="0" collapsed="false">
      <c r="A7" s="2" t="s">
        <v>24</v>
      </c>
      <c r="B7" s="4"/>
      <c r="G7" s="0" t="n">
        <f aca="false">1+1+1</f>
        <v>3</v>
      </c>
      <c r="K7" s="4"/>
      <c r="L7" s="4"/>
      <c r="M7" s="4" t="n">
        <v>1</v>
      </c>
      <c r="N7" s="5" t="n">
        <f aca="false">1</f>
        <v>1</v>
      </c>
      <c r="O7" s="0" t="n">
        <f aca="false">'summary 0604'!K15</f>
        <v>3</v>
      </c>
      <c r="Q7" s="0" t="n">
        <f aca="false">'summary 0618'!K15</f>
        <v>1</v>
      </c>
      <c r="R7" s="0" t="n">
        <f aca="false">'summary 0625'!K15</f>
        <v>5</v>
      </c>
      <c r="S7" s="0" t="n">
        <f aca="false">'summary 0702'!K15</f>
        <v>1</v>
      </c>
      <c r="T7" s="0" t="n">
        <f aca="false">'summary 0709'!K14</f>
        <v>3</v>
      </c>
    </row>
    <row r="8" customFormat="false" ht="12.75" hidden="false" customHeight="false" outlineLevel="0" collapsed="false">
      <c r="A8" s="2" t="s">
        <v>25</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c r="T8" s="0" t="n">
        <f aca="false">'summary 0709'!K15</f>
        <v>2</v>
      </c>
    </row>
    <row r="9" customFormat="false" ht="12.75" hidden="false" customHeight="false" outlineLevel="0" collapsed="false">
      <c r="A9" s="2" t="s">
        <v>26</v>
      </c>
      <c r="B9" s="4"/>
      <c r="K9" s="4" t="n">
        <v>1</v>
      </c>
      <c r="L9" s="4"/>
      <c r="M9" s="4" t="n">
        <v>1</v>
      </c>
      <c r="N9" s="5"/>
      <c r="O9" s="0" t="n">
        <f aca="false">'summary 0604'!K17+'summary 0604'!K18</f>
        <v>2</v>
      </c>
      <c r="Q9" s="0" t="n">
        <f aca="false">'summary 0618'!K17</f>
        <v>4</v>
      </c>
      <c r="R9" s="0" t="n">
        <f aca="false">'summary 0625'!K17</f>
        <v>7</v>
      </c>
    </row>
    <row r="10" customFormat="false" ht="12.75" hidden="false" customHeight="false" outlineLevel="0" collapsed="false">
      <c r="A10" s="6" t="s">
        <v>27</v>
      </c>
      <c r="B10" s="4"/>
      <c r="K10" s="4"/>
      <c r="L10" s="4"/>
      <c r="M10" s="4"/>
      <c r="N10" s="4"/>
      <c r="S10" s="0" t="n">
        <f aca="false">'summary 0702'!K18</f>
        <v>1</v>
      </c>
      <c r="U10" s="0" t="n">
        <f aca="false">'summary 0716'!K17</f>
        <v>1</v>
      </c>
    </row>
    <row r="11" customFormat="false" ht="12.75" hidden="false" customHeight="false" outlineLevel="0" collapsed="false">
      <c r="A11" s="7" t="s">
        <v>28</v>
      </c>
      <c r="B11" s="4"/>
      <c r="G11" s="0" t="n">
        <v>44</v>
      </c>
      <c r="H11" s="0" t="n">
        <v>16</v>
      </c>
      <c r="I11" s="0" t="n">
        <v>19</v>
      </c>
      <c r="J11" s="0" t="n">
        <f aca="false">SUM(J2:J8)</f>
        <v>26</v>
      </c>
      <c r="K11" s="4" t="n">
        <f aca="false">SUM(K2:K9)</f>
        <v>22</v>
      </c>
      <c r="L11" s="4" t="n">
        <f aca="false">SUM(L2:L9)</f>
        <v>13</v>
      </c>
      <c r="M11" s="4" t="n">
        <f aca="false">SUM(M2:M9)</f>
        <v>11</v>
      </c>
      <c r="N11" s="4" t="n">
        <f aca="false">SUM(N2:N9)</f>
        <v>17</v>
      </c>
      <c r="O11" s="4" t="n">
        <f aca="false">SUM(O2:O9)</f>
        <v>16</v>
      </c>
      <c r="P11" s="4" t="n">
        <f aca="false">SUM(P2:P9)</f>
        <v>16</v>
      </c>
      <c r="Q11" s="4" t="n">
        <f aca="false">SUM(Q2:Q9)</f>
        <v>16</v>
      </c>
      <c r="R11" s="4" t="n">
        <f aca="false">SUM(R2:R9)</f>
        <v>26</v>
      </c>
      <c r="S11" s="4" t="n">
        <f aca="false">SUM(S2:S10)</f>
        <v>8</v>
      </c>
      <c r="T11" s="4" t="n">
        <f aca="false">SUM(T2:T10)</f>
        <v>23</v>
      </c>
      <c r="U11" s="0" t="n">
        <f aca="false">SUM(U3:U10)</f>
        <v>15</v>
      </c>
    </row>
    <row r="12" customFormat="false" ht="12.75" hidden="false" customHeight="false" outlineLevel="0" collapsed="false">
      <c r="A12" s="1" t="s">
        <v>0</v>
      </c>
      <c r="B12" s="1"/>
      <c r="C12" s="1"/>
      <c r="D12" s="1"/>
      <c r="E12" s="1"/>
      <c r="F12" s="1"/>
      <c r="G12" s="8" t="n">
        <v>36986</v>
      </c>
      <c r="H12" s="8" t="n">
        <v>36993</v>
      </c>
      <c r="I12" s="8" t="n">
        <v>37000</v>
      </c>
      <c r="J12" s="8" t="n">
        <v>37007</v>
      </c>
      <c r="K12" s="8" t="n">
        <v>37013</v>
      </c>
      <c r="L12" s="8" t="n">
        <v>37021</v>
      </c>
      <c r="M12" s="8" t="n">
        <v>37029</v>
      </c>
      <c r="N12" s="8" t="n">
        <v>37039</v>
      </c>
      <c r="O12" s="8" t="n">
        <v>37046</v>
      </c>
      <c r="P12" s="8" t="n">
        <v>37053</v>
      </c>
      <c r="Q12" s="8" t="n">
        <v>37060</v>
      </c>
      <c r="R12" s="8" t="n">
        <v>37067</v>
      </c>
      <c r="S12" s="8" t="n">
        <v>37074</v>
      </c>
      <c r="T12" s="8" t="n">
        <v>37081</v>
      </c>
      <c r="U12" s="8" t="n">
        <v>37088</v>
      </c>
    </row>
    <row r="89" customFormat="false" ht="15.75" hidden="false" customHeight="false" outlineLevel="0" collapsed="false">
      <c r="A89" s="9" t="s">
        <v>29</v>
      </c>
      <c r="B89" s="10"/>
      <c r="C89" s="10"/>
      <c r="D89" s="10"/>
      <c r="E89" s="10"/>
      <c r="F89" s="11"/>
      <c r="G89" s="10"/>
      <c r="H89" s="10"/>
      <c r="I89" s="11"/>
      <c r="J89" s="11"/>
      <c r="K89" s="11"/>
      <c r="L89" s="10"/>
    </row>
    <row r="90" customFormat="false" ht="12.75" hidden="false" customHeight="false" outlineLevel="0" collapsed="false">
      <c r="A90" s="10"/>
      <c r="B90" s="10"/>
      <c r="C90" s="10"/>
      <c r="D90" s="10"/>
      <c r="E90" s="10"/>
      <c r="F90" s="11"/>
      <c r="G90" s="10"/>
      <c r="H90" s="10"/>
      <c r="I90" s="11"/>
      <c r="J90" s="11"/>
      <c r="K90" s="11"/>
      <c r="L90" s="10"/>
    </row>
    <row r="91" customFormat="false" ht="12.75" hidden="false" customHeight="false" outlineLevel="0" collapsed="false">
      <c r="A91" s="12" t="s">
        <v>30</v>
      </c>
      <c r="B91" s="10"/>
      <c r="C91" s="10"/>
      <c r="D91" s="10"/>
      <c r="E91" s="10"/>
      <c r="F91" s="11"/>
      <c r="G91" s="10"/>
      <c r="H91" s="10"/>
      <c r="I91" s="11"/>
      <c r="J91" s="11"/>
      <c r="K91" s="11"/>
      <c r="L91" s="10"/>
    </row>
    <row r="92" customFormat="false" ht="12.75" hidden="false" customHeight="false" outlineLevel="0" collapsed="false">
      <c r="A92" s="10" t="s">
        <v>31</v>
      </c>
      <c r="B92" s="10"/>
      <c r="C92" s="10"/>
      <c r="D92" s="10"/>
      <c r="E92" s="10"/>
      <c r="F92" s="11"/>
      <c r="G92" s="10"/>
      <c r="H92" s="10"/>
      <c r="I92" s="11"/>
      <c r="J92" s="11"/>
      <c r="K92" s="11"/>
      <c r="L92" s="10"/>
    </row>
    <row r="93" customFormat="false" ht="12.75" hidden="false" customHeight="false" outlineLevel="0" collapsed="false">
      <c r="A93" s="10" t="s">
        <v>32</v>
      </c>
      <c r="B93" s="10"/>
      <c r="C93" s="10"/>
      <c r="D93" s="10"/>
      <c r="E93" s="10"/>
      <c r="F93" s="11"/>
      <c r="G93" s="10"/>
      <c r="H93" s="10"/>
      <c r="I93" s="11"/>
      <c r="J93" s="11"/>
      <c r="K93" s="11"/>
      <c r="L93" s="10"/>
    </row>
    <row r="94" customFormat="false" ht="12.75" hidden="false" customHeight="false" outlineLevel="0" collapsed="false">
      <c r="A94" s="10" t="s">
        <v>33</v>
      </c>
      <c r="B94" s="10"/>
      <c r="C94" s="10"/>
      <c r="D94" s="10"/>
      <c r="E94" s="10"/>
      <c r="F94" s="11"/>
      <c r="G94" s="10"/>
      <c r="H94" s="10"/>
      <c r="I94" s="11"/>
      <c r="J94" s="11"/>
      <c r="K94" s="11"/>
      <c r="L94" s="10"/>
    </row>
    <row r="95" customFormat="false" ht="12.75" hidden="false" customHeight="false" outlineLevel="0" collapsed="false">
      <c r="A95" s="10" t="s">
        <v>34</v>
      </c>
      <c r="B95" s="10"/>
      <c r="C95" s="10"/>
      <c r="D95" s="10"/>
      <c r="E95" s="10"/>
      <c r="F95" s="11"/>
      <c r="G95" s="10"/>
      <c r="H95" s="10"/>
      <c r="I95" s="11"/>
      <c r="J95" s="11"/>
      <c r="K95" s="11"/>
      <c r="L95" s="10"/>
    </row>
    <row r="96" customFormat="false" ht="12.75" hidden="false" customHeight="false" outlineLevel="0" collapsed="false">
      <c r="A96" s="10" t="s">
        <v>35</v>
      </c>
      <c r="B96" s="10"/>
      <c r="C96" s="10"/>
      <c r="D96" s="10"/>
      <c r="E96" s="10"/>
      <c r="F96" s="11"/>
      <c r="G96" s="10"/>
      <c r="H96" s="10"/>
      <c r="I96" s="11"/>
      <c r="J96" s="11"/>
      <c r="K96" s="11"/>
      <c r="L96" s="10"/>
    </row>
    <row r="97" customFormat="false" ht="12.75" hidden="false" customHeight="false" outlineLevel="0" collapsed="false">
      <c r="A97" s="10" t="s">
        <v>36</v>
      </c>
      <c r="B97" s="10"/>
      <c r="C97" s="10"/>
      <c r="D97" s="10"/>
      <c r="E97" s="10"/>
      <c r="F97" s="11"/>
      <c r="G97" s="10"/>
      <c r="H97" s="10"/>
      <c r="I97" s="11"/>
      <c r="J97" s="11"/>
      <c r="K97" s="11"/>
      <c r="L97" s="10"/>
    </row>
    <row r="98" customFormat="false" ht="12.75" hidden="false" customHeight="false" outlineLevel="0" collapsed="false">
      <c r="A98" s="10" t="s">
        <v>37</v>
      </c>
      <c r="B98" s="10"/>
      <c r="C98" s="10"/>
      <c r="D98" s="10"/>
      <c r="E98" s="10"/>
      <c r="F98" s="11"/>
      <c r="G98" s="10"/>
      <c r="H98" s="10"/>
      <c r="I98" s="11"/>
      <c r="J98" s="11"/>
      <c r="K98" s="11"/>
      <c r="L98" s="10"/>
    </row>
    <row r="99" customFormat="false" ht="12.75" hidden="false" customHeight="false" outlineLevel="0" collapsed="false">
      <c r="A99" s="10" t="s">
        <v>38</v>
      </c>
      <c r="B99" s="10"/>
      <c r="C99" s="10"/>
      <c r="D99" s="10"/>
      <c r="E99" s="10"/>
      <c r="F99" s="11"/>
      <c r="G99" s="10"/>
      <c r="H99" s="10"/>
      <c r="I99" s="11"/>
      <c r="J99" s="11"/>
      <c r="K99" s="11"/>
      <c r="L99" s="10"/>
    </row>
    <row r="100" customFormat="false" ht="12.75" hidden="false" customHeight="false" outlineLevel="0" collapsed="false">
      <c r="A100" s="10" t="s">
        <v>39</v>
      </c>
      <c r="B100" s="10"/>
      <c r="C100" s="10"/>
      <c r="D100" s="10"/>
      <c r="E100" s="10"/>
      <c r="F100" s="11"/>
      <c r="G100" s="10"/>
      <c r="H100" s="10"/>
      <c r="I100" s="11"/>
      <c r="J100" s="11"/>
      <c r="K100" s="11"/>
      <c r="L100" s="10"/>
    </row>
    <row r="101" customFormat="false" ht="12.75" hidden="false" customHeight="false" outlineLevel="0" collapsed="false">
      <c r="A101" s="10"/>
      <c r="B101" s="10"/>
      <c r="C101" s="10"/>
      <c r="D101" s="10"/>
      <c r="E101" s="10"/>
      <c r="F101" s="11"/>
      <c r="G101" s="10"/>
      <c r="H101" s="10"/>
      <c r="I101" s="11"/>
      <c r="J101" s="11"/>
      <c r="K101" s="11"/>
      <c r="L101" s="10"/>
    </row>
    <row r="102" customFormat="false" ht="12.75" hidden="false" customHeight="false" outlineLevel="0" collapsed="false">
      <c r="A102" s="13"/>
      <c r="B102" s="13"/>
      <c r="C102" s="13"/>
      <c r="D102" s="13"/>
      <c r="E102" s="13" t="s">
        <v>40</v>
      </c>
      <c r="F102" s="13"/>
      <c r="G102" s="13"/>
      <c r="H102" s="13"/>
      <c r="I102" s="13" t="s">
        <v>41</v>
      </c>
      <c r="J102" s="13" t="s">
        <v>42</v>
      </c>
      <c r="K102" s="13" t="s">
        <v>43</v>
      </c>
      <c r="L102" s="13" t="s">
        <v>44</v>
      </c>
    </row>
    <row r="103" customFormat="false" ht="12.75" hidden="false" customHeight="false" outlineLevel="0" collapsed="false">
      <c r="A103" s="13" t="s">
        <v>45</v>
      </c>
      <c r="B103" s="13" t="s">
        <v>46</v>
      </c>
      <c r="C103" s="13" t="s">
        <v>47</v>
      </c>
      <c r="D103" s="13" t="s">
        <v>48</v>
      </c>
      <c r="E103" s="13" t="s">
        <v>49</v>
      </c>
      <c r="F103" s="13" t="s">
        <v>30</v>
      </c>
      <c r="G103" s="13" t="s">
        <v>50</v>
      </c>
      <c r="H103" s="13" t="s">
        <v>51</v>
      </c>
      <c r="I103" s="13" t="s">
        <v>52</v>
      </c>
      <c r="J103" s="13" t="s">
        <v>53</v>
      </c>
      <c r="K103" s="13" t="s">
        <v>54</v>
      </c>
      <c r="L103" s="13" t="s">
        <v>55</v>
      </c>
    </row>
    <row r="104" customFormat="false" ht="12.75" hidden="false" customHeight="false" outlineLevel="0" collapsed="false">
      <c r="A104" s="13"/>
      <c r="B104" s="13"/>
      <c r="C104" s="13"/>
      <c r="D104" s="13"/>
      <c r="E104" s="13"/>
      <c r="F104" s="13"/>
      <c r="G104" s="13"/>
      <c r="H104" s="13"/>
      <c r="I104" s="13"/>
      <c r="J104" s="13"/>
      <c r="K104" s="13"/>
      <c r="L104" s="13"/>
    </row>
    <row r="105" customFormat="false" ht="12.75" hidden="false" customHeight="false" outlineLevel="0" collapsed="false">
      <c r="A105" s="60"/>
      <c r="B105" s="60"/>
      <c r="C105" s="60"/>
      <c r="D105" s="60"/>
      <c r="E105" s="60"/>
      <c r="F105" s="60"/>
      <c r="G105" s="60"/>
      <c r="H105" s="60"/>
      <c r="I105" s="60"/>
      <c r="J105" s="60"/>
      <c r="K105" s="60"/>
      <c r="L105" s="60"/>
      <c r="M105" s="20"/>
      <c r="N105" s="20"/>
      <c r="O105" s="20"/>
      <c r="P105" s="20"/>
      <c r="Q105" s="20"/>
      <c r="R105" s="20"/>
      <c r="S105" s="20"/>
      <c r="T105" s="20"/>
      <c r="U105" s="20"/>
      <c r="V105" s="20"/>
      <c r="W105" s="20"/>
      <c r="X105" s="20"/>
      <c r="Y105" s="20"/>
    </row>
    <row r="106" customFormat="false" ht="38.25" hidden="false" customHeight="false" outlineLevel="0" collapsed="false">
      <c r="A106" s="18" t="n">
        <v>37092</v>
      </c>
      <c r="B106" s="19" t="s">
        <v>101</v>
      </c>
      <c r="C106" s="19" t="s">
        <v>81</v>
      </c>
      <c r="D106" s="19" t="s">
        <v>102</v>
      </c>
      <c r="E106" s="19" t="s">
        <v>103</v>
      </c>
      <c r="F106" s="19" t="s">
        <v>74</v>
      </c>
      <c r="G106" s="17" t="s">
        <v>104</v>
      </c>
      <c r="H106" s="17" t="s">
        <v>106</v>
      </c>
      <c r="I106" s="19" t="s">
        <v>64</v>
      </c>
      <c r="J106" s="19" t="s">
        <v>63</v>
      </c>
      <c r="K106" s="19" t="s">
        <v>63</v>
      </c>
      <c r="L106" s="19" t="s">
        <v>65</v>
      </c>
      <c r="M106" s="20"/>
      <c r="N106" s="20"/>
      <c r="O106" s="20"/>
      <c r="P106" s="20"/>
      <c r="Q106" s="20"/>
      <c r="R106" s="20"/>
      <c r="S106" s="20"/>
      <c r="T106" s="20"/>
      <c r="U106" s="20"/>
      <c r="V106" s="20"/>
      <c r="W106" s="20"/>
      <c r="X106" s="20"/>
      <c r="Y106" s="20"/>
    </row>
    <row r="107" customFormat="false" ht="38.25" hidden="false" customHeight="false" outlineLevel="0" collapsed="false">
      <c r="A107" s="18" t="n">
        <v>37092</v>
      </c>
      <c r="B107" s="19" t="s">
        <v>107</v>
      </c>
      <c r="C107" s="19" t="s">
        <v>108</v>
      </c>
      <c r="D107" s="19" t="s">
        <v>109</v>
      </c>
      <c r="E107" s="19" t="s">
        <v>110</v>
      </c>
      <c r="F107" s="19" t="s">
        <v>74</v>
      </c>
      <c r="G107" s="17" t="s">
        <v>111</v>
      </c>
      <c r="H107" s="19" t="s">
        <v>62</v>
      </c>
      <c r="I107" s="19" t="s">
        <v>64</v>
      </c>
      <c r="J107" s="19" t="s">
        <v>63</v>
      </c>
      <c r="K107" s="19" t="s">
        <v>63</v>
      </c>
      <c r="L107" s="19" t="s">
        <v>65</v>
      </c>
      <c r="M107" s="20"/>
      <c r="N107" s="20"/>
      <c r="O107" s="20"/>
      <c r="P107" s="20"/>
      <c r="Q107" s="20"/>
      <c r="R107" s="20"/>
      <c r="S107" s="20"/>
      <c r="T107" s="20"/>
      <c r="U107" s="20"/>
      <c r="V107" s="20"/>
      <c r="W107" s="20"/>
      <c r="X107" s="20"/>
      <c r="Y107" s="20"/>
    </row>
    <row r="108" customFormat="false" ht="38.25" hidden="false" customHeight="false" outlineLevel="0" collapsed="false">
      <c r="A108" s="18" t="n">
        <v>37090</v>
      </c>
      <c r="B108" s="19" t="s">
        <v>112</v>
      </c>
      <c r="C108" s="19" t="s">
        <v>57</v>
      </c>
      <c r="D108" s="19" t="s">
        <v>112</v>
      </c>
      <c r="E108" s="19" t="s">
        <v>59</v>
      </c>
      <c r="F108" s="19" t="s">
        <v>60</v>
      </c>
      <c r="G108" s="17" t="s">
        <v>113</v>
      </c>
      <c r="H108" s="19" t="s">
        <v>91</v>
      </c>
      <c r="I108" s="19" t="s">
        <v>63</v>
      </c>
      <c r="J108" s="19" t="s">
        <v>63</v>
      </c>
      <c r="K108" s="19" t="s">
        <v>63</v>
      </c>
      <c r="L108" s="19" t="s">
        <v>65</v>
      </c>
      <c r="M108" s="20"/>
      <c r="N108" s="20"/>
      <c r="O108" s="20"/>
      <c r="P108" s="20"/>
      <c r="Q108" s="20"/>
      <c r="R108" s="20"/>
      <c r="S108" s="20"/>
      <c r="T108" s="20"/>
      <c r="U108" s="20"/>
      <c r="V108" s="20"/>
      <c r="W108" s="20"/>
      <c r="X108" s="20"/>
      <c r="Y108" s="20"/>
    </row>
    <row r="109" customFormat="false" ht="63.75" hidden="false" customHeight="false" outlineLevel="0" collapsed="false">
      <c r="A109" s="18" t="n">
        <v>37084</v>
      </c>
      <c r="B109" s="19" t="s">
        <v>284</v>
      </c>
      <c r="C109" s="19" t="s">
        <v>67</v>
      </c>
      <c r="D109" s="19" t="s">
        <v>285</v>
      </c>
      <c r="E109" s="19" t="s">
        <v>286</v>
      </c>
      <c r="F109" s="19" t="s">
        <v>169</v>
      </c>
      <c r="G109" s="17" t="s">
        <v>287</v>
      </c>
      <c r="H109" s="17" t="s">
        <v>288</v>
      </c>
      <c r="I109" s="19" t="s">
        <v>64</v>
      </c>
      <c r="J109" s="19" t="s">
        <v>63</v>
      </c>
      <c r="K109" s="19" t="s">
        <v>63</v>
      </c>
      <c r="L109" s="19" t="s">
        <v>65</v>
      </c>
      <c r="M109" s="20"/>
      <c r="N109" s="20"/>
      <c r="O109" s="20"/>
      <c r="P109" s="20"/>
      <c r="Q109" s="20"/>
      <c r="R109" s="20"/>
      <c r="S109" s="20"/>
      <c r="T109" s="20"/>
      <c r="U109" s="20"/>
      <c r="V109" s="20"/>
      <c r="W109" s="20"/>
      <c r="X109" s="20"/>
      <c r="Y109" s="20"/>
    </row>
    <row r="110" customFormat="false" ht="76.5" hidden="false" customHeight="false" outlineLevel="0" collapsed="false">
      <c r="A110" s="18" t="n">
        <v>37081</v>
      </c>
      <c r="B110" s="19" t="s">
        <v>114</v>
      </c>
      <c r="C110" s="19" t="s">
        <v>57</v>
      </c>
      <c r="D110" s="19" t="s">
        <v>115</v>
      </c>
      <c r="E110" s="19" t="s">
        <v>59</v>
      </c>
      <c r="F110" s="19" t="s">
        <v>89</v>
      </c>
      <c r="G110" s="17" t="s">
        <v>116</v>
      </c>
      <c r="H110" s="17" t="s">
        <v>117</v>
      </c>
      <c r="I110" s="19" t="s">
        <v>64</v>
      </c>
      <c r="J110" s="19" t="s">
        <v>63</v>
      </c>
      <c r="K110" s="19" t="s">
        <v>63</v>
      </c>
      <c r="L110" s="19" t="s">
        <v>65</v>
      </c>
      <c r="M110" s="20"/>
      <c r="N110" s="20"/>
      <c r="O110" s="20"/>
      <c r="P110" s="20"/>
      <c r="Q110" s="20"/>
      <c r="R110" s="20"/>
      <c r="S110" s="20"/>
      <c r="T110" s="20"/>
      <c r="U110" s="20"/>
      <c r="V110" s="20"/>
      <c r="W110" s="20"/>
      <c r="X110" s="20"/>
      <c r="Y110" s="20"/>
    </row>
    <row r="111" customFormat="false" ht="51" hidden="false" customHeight="false" outlineLevel="0" collapsed="false">
      <c r="A111" s="18" t="n">
        <v>37081</v>
      </c>
      <c r="B111" s="19" t="s">
        <v>118</v>
      </c>
      <c r="C111" s="19" t="s">
        <v>81</v>
      </c>
      <c r="D111" s="19" t="s">
        <v>119</v>
      </c>
      <c r="E111" s="19" t="s">
        <v>120</v>
      </c>
      <c r="F111" s="19" t="s">
        <v>74</v>
      </c>
      <c r="G111" s="17" t="s">
        <v>121</v>
      </c>
      <c r="H111" s="19" t="s">
        <v>122</v>
      </c>
      <c r="I111" s="19" t="s">
        <v>64</v>
      </c>
      <c r="J111" s="19" t="s">
        <v>63</v>
      </c>
      <c r="K111" s="19" t="s">
        <v>63</v>
      </c>
      <c r="L111" s="19" t="s">
        <v>65</v>
      </c>
      <c r="M111" s="20"/>
      <c r="N111" s="20"/>
      <c r="O111" s="20"/>
      <c r="P111" s="20"/>
      <c r="Q111" s="20"/>
      <c r="R111" s="20"/>
      <c r="S111" s="20"/>
      <c r="T111" s="20"/>
      <c r="U111" s="20"/>
      <c r="V111" s="20"/>
      <c r="W111" s="20"/>
      <c r="X111" s="20"/>
      <c r="Y111" s="20"/>
    </row>
    <row r="112" customFormat="false" ht="51" hidden="false" customHeight="false" outlineLevel="0" collapsed="false">
      <c r="A112" s="18" t="n">
        <v>37074</v>
      </c>
      <c r="B112" s="19" t="s">
        <v>123</v>
      </c>
      <c r="C112" s="19" t="s">
        <v>57</v>
      </c>
      <c r="D112" s="19" t="s">
        <v>124</v>
      </c>
      <c r="E112" s="19" t="s">
        <v>59</v>
      </c>
      <c r="F112" s="19" t="s">
        <v>89</v>
      </c>
      <c r="G112" s="17" t="s">
        <v>125</v>
      </c>
      <c r="H112" s="17" t="s">
        <v>126</v>
      </c>
      <c r="I112" s="19" t="s">
        <v>64</v>
      </c>
      <c r="J112" s="19" t="s">
        <v>64</v>
      </c>
      <c r="K112" s="19" t="s">
        <v>64</v>
      </c>
      <c r="L112" s="19" t="s">
        <v>65</v>
      </c>
      <c r="M112" s="20"/>
      <c r="N112" s="20"/>
      <c r="O112" s="20"/>
      <c r="P112" s="20"/>
      <c r="Q112" s="20"/>
      <c r="R112" s="20"/>
      <c r="S112" s="20"/>
      <c r="T112" s="20"/>
      <c r="U112" s="20"/>
      <c r="V112" s="20"/>
      <c r="W112" s="20"/>
      <c r="X112" s="20"/>
      <c r="Y112" s="20"/>
    </row>
    <row r="113" customFormat="false" ht="12.75" hidden="false" customHeight="false" outlineLevel="0" collapsed="false">
      <c r="A113" s="18" t="n">
        <v>37074</v>
      </c>
      <c r="B113" s="19" t="s">
        <v>241</v>
      </c>
      <c r="C113" s="19" t="s">
        <v>242</v>
      </c>
      <c r="D113" s="19" t="s">
        <v>243</v>
      </c>
      <c r="E113" s="19" t="s">
        <v>244</v>
      </c>
      <c r="F113" s="19" t="s">
        <v>77</v>
      </c>
      <c r="G113" s="17" t="s">
        <v>62</v>
      </c>
      <c r="H113" s="17"/>
      <c r="I113" s="19"/>
      <c r="J113" s="19"/>
      <c r="K113" s="19"/>
      <c r="L113" s="19" t="s">
        <v>65</v>
      </c>
      <c r="M113" s="20"/>
      <c r="N113" s="20"/>
      <c r="O113" s="20"/>
      <c r="P113" s="20"/>
      <c r="Q113" s="20"/>
      <c r="R113" s="20"/>
      <c r="S113" s="20"/>
      <c r="T113" s="20"/>
      <c r="U113" s="20"/>
      <c r="V113" s="20"/>
      <c r="W113" s="20"/>
      <c r="X113" s="20"/>
      <c r="Y113" s="20"/>
    </row>
    <row r="114" customFormat="false" ht="25.5" hidden="false" customHeight="false" outlineLevel="0" collapsed="false">
      <c r="A114" s="18" t="n">
        <v>37071</v>
      </c>
      <c r="B114" s="19" t="s">
        <v>127</v>
      </c>
      <c r="C114" s="19" t="s">
        <v>57</v>
      </c>
      <c r="D114" s="19" t="s">
        <v>127</v>
      </c>
      <c r="E114" s="19" t="s">
        <v>59</v>
      </c>
      <c r="F114" s="19" t="s">
        <v>69</v>
      </c>
      <c r="G114" s="17" t="s">
        <v>128</v>
      </c>
      <c r="H114" s="17" t="s">
        <v>129</v>
      </c>
      <c r="I114" s="19" t="s">
        <v>64</v>
      </c>
      <c r="J114" s="19" t="s">
        <v>63</v>
      </c>
      <c r="K114" s="19" t="s">
        <v>64</v>
      </c>
      <c r="L114" s="19" t="s">
        <v>65</v>
      </c>
      <c r="M114" s="20"/>
      <c r="N114" s="20"/>
      <c r="O114" s="20"/>
      <c r="P114" s="20"/>
      <c r="Q114" s="20"/>
      <c r="R114" s="20"/>
      <c r="S114" s="20"/>
      <c r="T114" s="20"/>
      <c r="U114" s="20"/>
      <c r="V114" s="20"/>
      <c r="W114" s="20"/>
      <c r="X114" s="20"/>
      <c r="Y114" s="20"/>
    </row>
    <row r="115" customFormat="false" ht="38.25" hidden="false" customHeight="false" outlineLevel="0" collapsed="false">
      <c r="A115" s="18" t="n">
        <v>37069</v>
      </c>
      <c r="B115" s="19" t="s">
        <v>130</v>
      </c>
      <c r="C115" s="19"/>
      <c r="D115" s="19"/>
      <c r="E115" s="19"/>
      <c r="F115" s="19"/>
      <c r="G115" s="17" t="s">
        <v>131</v>
      </c>
      <c r="H115" s="17" t="s">
        <v>132</v>
      </c>
      <c r="I115" s="19" t="s">
        <v>64</v>
      </c>
      <c r="J115" s="19" t="s">
        <v>63</v>
      </c>
      <c r="K115" s="19" t="s">
        <v>64</v>
      </c>
      <c r="L115" s="19" t="s">
        <v>65</v>
      </c>
      <c r="M115" s="20"/>
      <c r="N115" s="20"/>
      <c r="O115" s="20"/>
      <c r="P115" s="20"/>
      <c r="Q115" s="20"/>
      <c r="R115" s="20"/>
      <c r="S115" s="20"/>
      <c r="T115" s="20"/>
      <c r="U115" s="20"/>
      <c r="V115" s="20"/>
      <c r="W115" s="20"/>
      <c r="X115" s="20"/>
      <c r="Y115" s="20"/>
    </row>
    <row r="116" customFormat="false" ht="76.5" hidden="false" customHeight="false" outlineLevel="0" collapsed="false">
      <c r="A116" s="18" t="n">
        <v>37069</v>
      </c>
      <c r="B116" s="19" t="s">
        <v>133</v>
      </c>
      <c r="C116" s="19" t="s">
        <v>57</v>
      </c>
      <c r="D116" s="19" t="s">
        <v>133</v>
      </c>
      <c r="E116" s="19" t="s">
        <v>59</v>
      </c>
      <c r="F116" s="19" t="s">
        <v>69</v>
      </c>
      <c r="G116" s="17" t="s">
        <v>134</v>
      </c>
      <c r="H116" s="17" t="s">
        <v>135</v>
      </c>
      <c r="I116" s="19" t="s">
        <v>64</v>
      </c>
      <c r="J116" s="19" t="s">
        <v>63</v>
      </c>
      <c r="K116" s="19" t="s">
        <v>64</v>
      </c>
      <c r="L116" s="19" t="s">
        <v>65</v>
      </c>
      <c r="M116" s="20"/>
      <c r="N116" s="20"/>
      <c r="O116" s="20"/>
      <c r="P116" s="20"/>
      <c r="Q116" s="20"/>
      <c r="R116" s="20"/>
      <c r="S116" s="20"/>
      <c r="T116" s="20"/>
      <c r="U116" s="20"/>
      <c r="V116" s="20"/>
      <c r="W116" s="20"/>
      <c r="X116" s="20"/>
      <c r="Y116" s="20"/>
    </row>
    <row r="117" customFormat="false" ht="51" hidden="false" customHeight="false" outlineLevel="0" collapsed="false">
      <c r="A117" s="18" t="n">
        <v>37069</v>
      </c>
      <c r="B117" s="17" t="s">
        <v>245</v>
      </c>
      <c r="C117" s="19" t="s">
        <v>81</v>
      </c>
      <c r="D117" s="19" t="s">
        <v>246</v>
      </c>
      <c r="E117" s="19" t="s">
        <v>247</v>
      </c>
      <c r="F117" s="19" t="s">
        <v>69</v>
      </c>
      <c r="G117" s="17" t="s">
        <v>248</v>
      </c>
      <c r="H117" s="17" t="s">
        <v>249</v>
      </c>
      <c r="I117" s="19" t="s">
        <v>64</v>
      </c>
      <c r="J117" s="19" t="s">
        <v>63</v>
      </c>
      <c r="K117" s="19" t="s">
        <v>64</v>
      </c>
      <c r="L117" s="19" t="s">
        <v>65</v>
      </c>
      <c r="M117" s="20"/>
      <c r="N117" s="20"/>
      <c r="O117" s="20"/>
      <c r="P117" s="20"/>
      <c r="Q117" s="20"/>
      <c r="R117" s="20"/>
      <c r="S117" s="20"/>
      <c r="T117" s="20"/>
      <c r="U117" s="20"/>
      <c r="V117" s="20"/>
      <c r="W117" s="20"/>
      <c r="X117" s="20"/>
      <c r="Y117" s="20"/>
    </row>
    <row r="118" customFormat="false" ht="38.25" hidden="false" customHeight="false" outlineLevel="0" collapsed="false">
      <c r="A118" s="18" t="n">
        <v>37069</v>
      </c>
      <c r="B118" s="19" t="s">
        <v>136</v>
      </c>
      <c r="C118" s="19" t="s">
        <v>108</v>
      </c>
      <c r="D118" s="19" t="s">
        <v>137</v>
      </c>
      <c r="E118" s="19" t="s">
        <v>110</v>
      </c>
      <c r="F118" s="19" t="s">
        <v>89</v>
      </c>
      <c r="G118" s="17" t="s">
        <v>138</v>
      </c>
      <c r="H118" s="17" t="s">
        <v>139</v>
      </c>
      <c r="I118" s="19" t="s">
        <v>63</v>
      </c>
      <c r="J118" s="19" t="s">
        <v>63</v>
      </c>
      <c r="K118" s="19" t="s">
        <v>63</v>
      </c>
      <c r="L118" s="19" t="s">
        <v>65</v>
      </c>
      <c r="M118" s="20"/>
      <c r="N118" s="20"/>
      <c r="O118" s="20"/>
      <c r="P118" s="20"/>
      <c r="Q118" s="20"/>
      <c r="R118" s="20"/>
      <c r="S118" s="20"/>
      <c r="T118" s="20"/>
      <c r="U118" s="20"/>
      <c r="V118" s="20"/>
      <c r="W118" s="20"/>
      <c r="X118" s="20"/>
      <c r="Y118" s="20"/>
    </row>
    <row r="119" customFormat="false" ht="102" hidden="false" customHeight="false" outlineLevel="0" collapsed="false">
      <c r="A119" s="18" t="n">
        <v>37068</v>
      </c>
      <c r="B119" s="19" t="s">
        <v>140</v>
      </c>
      <c r="C119" s="19"/>
      <c r="D119" s="19"/>
      <c r="E119" s="19"/>
      <c r="F119" s="19" t="s">
        <v>89</v>
      </c>
      <c r="G119" s="17" t="s">
        <v>141</v>
      </c>
      <c r="H119" s="17" t="s">
        <v>142</v>
      </c>
      <c r="I119" s="19" t="s">
        <v>63</v>
      </c>
      <c r="J119" s="19" t="s">
        <v>64</v>
      </c>
      <c r="K119" s="19" t="s">
        <v>64</v>
      </c>
      <c r="L119" s="19" t="s">
        <v>65</v>
      </c>
      <c r="M119" s="20"/>
      <c r="N119" s="20"/>
      <c r="O119" s="20"/>
      <c r="P119" s="20"/>
      <c r="Q119" s="20"/>
      <c r="R119" s="20"/>
      <c r="S119" s="20"/>
      <c r="T119" s="20"/>
      <c r="U119" s="20"/>
      <c r="V119" s="20"/>
      <c r="W119" s="20"/>
      <c r="X119" s="20"/>
      <c r="Y119" s="20"/>
    </row>
    <row r="120" customFormat="false" ht="38.25" hidden="false" customHeight="false" outlineLevel="0" collapsed="false">
      <c r="A120" s="18" t="n">
        <v>37064</v>
      </c>
      <c r="B120" s="19" t="s">
        <v>114</v>
      </c>
      <c r="C120" s="19" t="s">
        <v>57</v>
      </c>
      <c r="D120" s="19" t="s">
        <v>115</v>
      </c>
      <c r="E120" s="19" t="s">
        <v>59</v>
      </c>
      <c r="F120" s="19" t="s">
        <v>60</v>
      </c>
      <c r="G120" s="25" t="s">
        <v>143</v>
      </c>
      <c r="H120" s="19" t="s">
        <v>144</v>
      </c>
      <c r="I120" s="19" t="s">
        <v>63</v>
      </c>
      <c r="J120" s="19" t="s">
        <v>63</v>
      </c>
      <c r="K120" s="19" t="s">
        <v>63</v>
      </c>
      <c r="L120" s="19" t="s">
        <v>65</v>
      </c>
      <c r="M120" s="20"/>
      <c r="N120" s="20"/>
      <c r="O120" s="20"/>
      <c r="P120" s="20"/>
      <c r="Q120" s="20"/>
      <c r="R120" s="20"/>
      <c r="S120" s="20"/>
      <c r="T120" s="20"/>
      <c r="U120" s="20"/>
      <c r="V120" s="20"/>
      <c r="W120" s="20"/>
      <c r="X120" s="20"/>
      <c r="Y120" s="20"/>
    </row>
    <row r="121" customFormat="false" ht="63.75" hidden="false" customHeight="false" outlineLevel="0" collapsed="false">
      <c r="A121" s="18" t="n">
        <v>37064</v>
      </c>
      <c r="B121" s="19" t="s">
        <v>112</v>
      </c>
      <c r="C121" s="19" t="s">
        <v>57</v>
      </c>
      <c r="D121" s="19" t="s">
        <v>112</v>
      </c>
      <c r="E121" s="19" t="s">
        <v>59</v>
      </c>
      <c r="F121" s="19" t="s">
        <v>60</v>
      </c>
      <c r="G121" s="25" t="s">
        <v>145</v>
      </c>
      <c r="H121" s="25" t="s">
        <v>146</v>
      </c>
      <c r="I121" s="19" t="s">
        <v>63</v>
      </c>
      <c r="J121" s="19" t="s">
        <v>63</v>
      </c>
      <c r="K121" s="19" t="s">
        <v>64</v>
      </c>
      <c r="L121" s="19" t="s">
        <v>65</v>
      </c>
      <c r="M121" s="20"/>
      <c r="N121" s="20"/>
      <c r="O121" s="20"/>
      <c r="P121" s="20"/>
      <c r="Q121" s="20"/>
      <c r="R121" s="20"/>
      <c r="S121" s="20"/>
      <c r="T121" s="20"/>
      <c r="U121" s="20"/>
      <c r="V121" s="20"/>
      <c r="W121" s="20"/>
      <c r="X121" s="20"/>
      <c r="Y121" s="20"/>
    </row>
    <row r="122" customFormat="false" ht="76.5" hidden="false" customHeight="false" outlineLevel="0" collapsed="false">
      <c r="A122" s="18" t="n">
        <v>37064</v>
      </c>
      <c r="B122" s="25" t="s">
        <v>147</v>
      </c>
      <c r="C122" s="19" t="s">
        <v>108</v>
      </c>
      <c r="D122" s="19" t="s">
        <v>137</v>
      </c>
      <c r="E122" s="19" t="s">
        <v>110</v>
      </c>
      <c r="F122" s="19" t="s">
        <v>77</v>
      </c>
      <c r="G122" s="25" t="s">
        <v>148</v>
      </c>
      <c r="H122" s="19" t="s">
        <v>149</v>
      </c>
      <c r="I122" s="19" t="s">
        <v>63</v>
      </c>
      <c r="J122" s="19" t="s">
        <v>63</v>
      </c>
      <c r="K122" s="19" t="s">
        <v>63</v>
      </c>
      <c r="L122" s="19" t="s">
        <v>65</v>
      </c>
      <c r="M122" s="20"/>
      <c r="N122" s="20"/>
      <c r="O122" s="20"/>
      <c r="P122" s="20"/>
      <c r="Q122" s="20"/>
      <c r="R122" s="20"/>
      <c r="S122" s="20"/>
      <c r="T122" s="20"/>
      <c r="U122" s="20"/>
      <c r="V122" s="20"/>
      <c r="W122" s="20"/>
      <c r="X122" s="20"/>
      <c r="Y122" s="20"/>
    </row>
    <row r="123" customFormat="false" ht="63.75" hidden="false" customHeight="false" outlineLevel="0" collapsed="false">
      <c r="A123" s="18" t="n">
        <v>37063</v>
      </c>
      <c r="B123" s="19" t="s">
        <v>150</v>
      </c>
      <c r="C123" s="19"/>
      <c r="D123" s="19"/>
      <c r="E123" s="19"/>
      <c r="F123" s="19" t="s">
        <v>69</v>
      </c>
      <c r="G123" s="25" t="s">
        <v>151</v>
      </c>
      <c r="H123" s="25" t="s">
        <v>152</v>
      </c>
      <c r="I123" s="19" t="s">
        <v>64</v>
      </c>
      <c r="J123" s="19" t="s">
        <v>63</v>
      </c>
      <c r="K123" s="19" t="s">
        <v>64</v>
      </c>
      <c r="L123" s="19" t="s">
        <v>65</v>
      </c>
    </row>
    <row r="124" customFormat="false" ht="38.25" hidden="false" customHeight="false" outlineLevel="0" collapsed="false">
      <c r="A124" s="18" t="n">
        <v>37063</v>
      </c>
      <c r="B124" s="19" t="s">
        <v>153</v>
      </c>
      <c r="C124" s="19" t="s">
        <v>108</v>
      </c>
      <c r="D124" s="19"/>
      <c r="E124" s="19" t="s">
        <v>110</v>
      </c>
      <c r="F124" s="19" t="s">
        <v>69</v>
      </c>
      <c r="G124" s="25" t="s">
        <v>154</v>
      </c>
      <c r="H124" s="25" t="s">
        <v>155</v>
      </c>
      <c r="I124" s="19" t="s">
        <v>64</v>
      </c>
      <c r="J124" s="19" t="s">
        <v>63</v>
      </c>
      <c r="K124" s="19" t="s">
        <v>63</v>
      </c>
      <c r="L124" s="19" t="s">
        <v>65</v>
      </c>
    </row>
    <row r="125" customFormat="false" ht="38.25" hidden="false" customHeight="false" outlineLevel="0" collapsed="false">
      <c r="A125" s="18" t="n">
        <v>37063</v>
      </c>
      <c r="B125" s="19" t="s">
        <v>112</v>
      </c>
      <c r="C125" s="19" t="s">
        <v>57</v>
      </c>
      <c r="D125" s="19" t="s">
        <v>112</v>
      </c>
      <c r="E125" s="19" t="s">
        <v>59</v>
      </c>
      <c r="F125" s="19" t="s">
        <v>89</v>
      </c>
      <c r="G125" s="25" t="s">
        <v>156</v>
      </c>
      <c r="H125" s="25" t="s">
        <v>157</v>
      </c>
      <c r="I125" s="19" t="s">
        <v>63</v>
      </c>
      <c r="J125" s="19" t="s">
        <v>63</v>
      </c>
      <c r="K125" s="19" t="s">
        <v>63</v>
      </c>
      <c r="L125" s="19" t="s">
        <v>65</v>
      </c>
    </row>
    <row r="126" customFormat="false" ht="51" hidden="false" customHeight="false" outlineLevel="0" collapsed="false">
      <c r="A126" s="18" t="n">
        <v>37063</v>
      </c>
      <c r="B126" s="19" t="s">
        <v>158</v>
      </c>
      <c r="C126" s="19" t="s">
        <v>57</v>
      </c>
      <c r="D126" s="19" t="s">
        <v>115</v>
      </c>
      <c r="E126" s="19" t="s">
        <v>59</v>
      </c>
      <c r="F126" s="19" t="s">
        <v>69</v>
      </c>
      <c r="G126" s="25" t="s">
        <v>159</v>
      </c>
      <c r="H126" s="25" t="s">
        <v>160</v>
      </c>
      <c r="I126" s="19" t="s">
        <v>63</v>
      </c>
      <c r="J126" s="19" t="s">
        <v>63</v>
      </c>
      <c r="K126" s="19" t="s">
        <v>63</v>
      </c>
      <c r="L126" s="19" t="s">
        <v>65</v>
      </c>
    </row>
    <row r="127" customFormat="false" ht="63.75" hidden="false" customHeight="false" outlineLevel="0" collapsed="false">
      <c r="A127" s="18" t="n">
        <v>37062</v>
      </c>
      <c r="B127" s="19" t="s">
        <v>158</v>
      </c>
      <c r="C127" s="19" t="s">
        <v>57</v>
      </c>
      <c r="D127" s="19" t="s">
        <v>115</v>
      </c>
      <c r="E127" s="19" t="s">
        <v>59</v>
      </c>
      <c r="F127" s="19" t="s">
        <v>60</v>
      </c>
      <c r="G127" s="25" t="s">
        <v>161</v>
      </c>
      <c r="H127" s="25" t="s">
        <v>162</v>
      </c>
      <c r="I127" s="19" t="s">
        <v>63</v>
      </c>
      <c r="J127" s="19" t="s">
        <v>63</v>
      </c>
      <c r="K127" s="19" t="s">
        <v>63</v>
      </c>
      <c r="L127" s="19" t="s">
        <v>65</v>
      </c>
    </row>
    <row r="128" customFormat="false" ht="38.25" hidden="false" customHeight="false" outlineLevel="0" collapsed="false">
      <c r="A128" s="18" t="n">
        <v>37061</v>
      </c>
      <c r="B128" s="19" t="s">
        <v>112</v>
      </c>
      <c r="C128" s="19" t="s">
        <v>57</v>
      </c>
      <c r="D128" s="19" t="s">
        <v>112</v>
      </c>
      <c r="E128" s="19" t="s">
        <v>59</v>
      </c>
      <c r="F128" s="19" t="s">
        <v>69</v>
      </c>
      <c r="G128" s="25" t="s">
        <v>277</v>
      </c>
      <c r="H128" s="25" t="s">
        <v>278</v>
      </c>
      <c r="I128" s="19" t="s">
        <v>63</v>
      </c>
      <c r="J128" s="19" t="s">
        <v>63</v>
      </c>
      <c r="K128" s="19" t="s">
        <v>63</v>
      </c>
      <c r="L128" s="19" t="s">
        <v>65</v>
      </c>
    </row>
    <row r="129" customFormat="false" ht="51" hidden="false" customHeight="false" outlineLevel="0" collapsed="false">
      <c r="A129" s="18" t="n">
        <v>37060</v>
      </c>
      <c r="B129" s="19" t="s">
        <v>163</v>
      </c>
      <c r="C129" s="19" t="s">
        <v>57</v>
      </c>
      <c r="D129" s="19" t="s">
        <v>115</v>
      </c>
      <c r="E129" s="19" t="s">
        <v>59</v>
      </c>
      <c r="F129" s="19" t="s">
        <v>60</v>
      </c>
      <c r="G129" s="25" t="s">
        <v>164</v>
      </c>
      <c r="H129" s="25" t="s">
        <v>165</v>
      </c>
      <c r="I129" s="19" t="s">
        <v>63</v>
      </c>
      <c r="J129" s="19" t="s">
        <v>63</v>
      </c>
      <c r="K129" s="19" t="s">
        <v>63</v>
      </c>
      <c r="L129" s="19" t="s">
        <v>65</v>
      </c>
    </row>
    <row r="130" customFormat="false" ht="63.75" hidden="false" customHeight="false" outlineLevel="0" collapsed="false">
      <c r="A130" s="18" t="n">
        <v>37057</v>
      </c>
      <c r="B130" s="19" t="s">
        <v>166</v>
      </c>
      <c r="C130" s="19" t="s">
        <v>167</v>
      </c>
      <c r="D130" s="19" t="s">
        <v>168</v>
      </c>
      <c r="E130" s="19"/>
      <c r="F130" s="19" t="s">
        <v>169</v>
      </c>
      <c r="G130" s="25" t="s">
        <v>170</v>
      </c>
      <c r="H130" s="25" t="s">
        <v>171</v>
      </c>
      <c r="I130" s="19" t="s">
        <v>63</v>
      </c>
      <c r="J130" s="19" t="s">
        <v>63</v>
      </c>
      <c r="K130" s="19" t="s">
        <v>63</v>
      </c>
      <c r="L130" s="19" t="s">
        <v>65</v>
      </c>
    </row>
    <row r="131" customFormat="false" ht="51" hidden="false" customHeight="false" outlineLevel="0" collapsed="false">
      <c r="A131" s="18" t="n">
        <v>37057</v>
      </c>
      <c r="B131" s="19" t="s">
        <v>172</v>
      </c>
      <c r="C131" s="19" t="s">
        <v>57</v>
      </c>
      <c r="D131" s="19" t="s">
        <v>173</v>
      </c>
      <c r="E131" s="19" t="s">
        <v>59</v>
      </c>
      <c r="F131" s="19" t="s">
        <v>60</v>
      </c>
      <c r="G131" s="25" t="s">
        <v>174</v>
      </c>
      <c r="H131" s="25" t="s">
        <v>175</v>
      </c>
      <c r="I131" s="19" t="s">
        <v>63</v>
      </c>
      <c r="J131" s="19" t="s">
        <v>63</v>
      </c>
      <c r="K131" s="19" t="s">
        <v>63</v>
      </c>
      <c r="L131" s="19" t="s">
        <v>65</v>
      </c>
    </row>
    <row r="132" customFormat="false" ht="38.25" hidden="false" customHeight="false" outlineLevel="0" collapsed="false">
      <c r="A132" s="18" t="n">
        <v>37057</v>
      </c>
      <c r="B132" s="19" t="s">
        <v>97</v>
      </c>
      <c r="C132" s="19" t="s">
        <v>57</v>
      </c>
      <c r="D132" s="19" t="s">
        <v>173</v>
      </c>
      <c r="E132" s="19" t="s">
        <v>59</v>
      </c>
      <c r="F132" s="19" t="s">
        <v>60</v>
      </c>
      <c r="G132" s="25" t="s">
        <v>176</v>
      </c>
      <c r="H132" s="25" t="s">
        <v>175</v>
      </c>
      <c r="I132" s="19" t="s">
        <v>63</v>
      </c>
      <c r="J132" s="19" t="s">
        <v>63</v>
      </c>
      <c r="K132" s="19" t="s">
        <v>63</v>
      </c>
      <c r="L132" s="19" t="s">
        <v>65</v>
      </c>
    </row>
    <row r="133" customFormat="false" ht="38.25" hidden="false" customHeight="false" outlineLevel="0" collapsed="false">
      <c r="A133" s="18" t="n">
        <v>37057</v>
      </c>
      <c r="B133" s="19" t="s">
        <v>250</v>
      </c>
      <c r="C133" s="19"/>
      <c r="D133" s="19" t="s">
        <v>251</v>
      </c>
      <c r="E133" s="19" t="s">
        <v>252</v>
      </c>
      <c r="F133" s="19" t="s">
        <v>74</v>
      </c>
      <c r="G133" s="25" t="s">
        <v>253</v>
      </c>
      <c r="H133" s="25" t="s">
        <v>254</v>
      </c>
      <c r="I133" s="19" t="s">
        <v>63</v>
      </c>
      <c r="J133" s="19" t="s">
        <v>63</v>
      </c>
      <c r="K133" s="19" t="s">
        <v>63</v>
      </c>
      <c r="L133" s="19" t="s">
        <v>65</v>
      </c>
    </row>
    <row r="134" customFormat="false" ht="76.5" hidden="false" customHeight="false" outlineLevel="0" collapsed="false">
      <c r="A134" s="28" t="n">
        <v>37056</v>
      </c>
      <c r="B134" s="19" t="s">
        <v>255</v>
      </c>
      <c r="C134" s="19" t="s">
        <v>57</v>
      </c>
      <c r="D134" s="19" t="s">
        <v>58</v>
      </c>
      <c r="E134" s="19" t="s">
        <v>59</v>
      </c>
      <c r="F134" s="19" t="s">
        <v>227</v>
      </c>
      <c r="G134" s="25" t="s">
        <v>256</v>
      </c>
      <c r="H134" s="25" t="s">
        <v>257</v>
      </c>
      <c r="I134" s="19" t="s">
        <v>64</v>
      </c>
      <c r="J134" s="19" t="s">
        <v>63</v>
      </c>
      <c r="K134" s="19" t="s">
        <v>63</v>
      </c>
      <c r="L134" s="19" t="s">
        <v>65</v>
      </c>
    </row>
    <row r="135" customFormat="false" ht="76.5" hidden="false" customHeight="false" outlineLevel="0" collapsed="false">
      <c r="A135" s="28" t="n">
        <v>37053</v>
      </c>
      <c r="B135" s="19" t="s">
        <v>166</v>
      </c>
      <c r="C135" s="19" t="s">
        <v>177</v>
      </c>
      <c r="D135" s="19" t="s">
        <v>82</v>
      </c>
      <c r="E135" s="19" t="s">
        <v>88</v>
      </c>
      <c r="F135" s="19" t="s">
        <v>178</v>
      </c>
      <c r="G135" s="25" t="s">
        <v>179</v>
      </c>
      <c r="H135" s="25" t="s">
        <v>180</v>
      </c>
      <c r="I135" s="19" t="s">
        <v>63</v>
      </c>
      <c r="J135" s="19" t="s">
        <v>63</v>
      </c>
      <c r="K135" s="19" t="s">
        <v>63</v>
      </c>
      <c r="L135" s="19" t="s">
        <v>65</v>
      </c>
    </row>
    <row r="136" customFormat="false" ht="38.25" hidden="false" customHeight="false" outlineLevel="0" collapsed="false">
      <c r="A136" s="28" t="n">
        <v>37050</v>
      </c>
      <c r="B136" s="19" t="s">
        <v>241</v>
      </c>
      <c r="C136" s="19" t="s">
        <v>57</v>
      </c>
      <c r="D136" s="19" t="s">
        <v>258</v>
      </c>
      <c r="E136" s="19" t="s">
        <v>244</v>
      </c>
      <c r="F136" s="19" t="s">
        <v>74</v>
      </c>
      <c r="G136" s="25" t="s">
        <v>259</v>
      </c>
      <c r="H136" s="25" t="s">
        <v>260</v>
      </c>
      <c r="I136" s="19" t="s">
        <v>63</v>
      </c>
      <c r="J136" s="19" t="s">
        <v>63</v>
      </c>
      <c r="K136" s="19" t="s">
        <v>63</v>
      </c>
      <c r="L136" s="19" t="s">
        <v>65</v>
      </c>
    </row>
    <row r="137" customFormat="false" ht="80.25" hidden="false" customHeight="true" outlineLevel="0" collapsed="false">
      <c r="A137" s="28" t="n">
        <v>37049</v>
      </c>
      <c r="B137" s="19" t="s">
        <v>114</v>
      </c>
      <c r="C137" s="19" t="s">
        <v>57</v>
      </c>
      <c r="D137" s="19" t="s">
        <v>58</v>
      </c>
      <c r="E137" s="19" t="s">
        <v>59</v>
      </c>
      <c r="F137" s="19" t="s">
        <v>89</v>
      </c>
      <c r="G137" s="25" t="s">
        <v>181</v>
      </c>
      <c r="H137" s="25" t="s">
        <v>182</v>
      </c>
      <c r="I137" s="19" t="s">
        <v>64</v>
      </c>
      <c r="J137" s="19" t="s">
        <v>63</v>
      </c>
      <c r="K137" s="19" t="s">
        <v>63</v>
      </c>
      <c r="L137" s="19" t="s">
        <v>65</v>
      </c>
    </row>
    <row r="138" customFormat="false" ht="38.25" hidden="false" customHeight="false" outlineLevel="0" collapsed="false">
      <c r="A138" s="28" t="n">
        <v>37049</v>
      </c>
      <c r="B138" s="19" t="s">
        <v>58</v>
      </c>
      <c r="C138" s="19" t="s">
        <v>57</v>
      </c>
      <c r="D138" s="19" t="s">
        <v>58</v>
      </c>
      <c r="E138" s="19" t="s">
        <v>59</v>
      </c>
      <c r="F138" s="19" t="s">
        <v>89</v>
      </c>
      <c r="G138" s="25" t="s">
        <v>183</v>
      </c>
      <c r="H138" s="25" t="s">
        <v>184</v>
      </c>
      <c r="I138" s="19" t="s">
        <v>64</v>
      </c>
      <c r="J138" s="19" t="s">
        <v>64</v>
      </c>
      <c r="K138" s="19" t="s">
        <v>64</v>
      </c>
      <c r="L138" s="19" t="s">
        <v>65</v>
      </c>
    </row>
    <row r="139" customFormat="false" ht="102" hidden="false" customHeight="false" outlineLevel="0" collapsed="false">
      <c r="A139" s="28" t="n">
        <v>37046</v>
      </c>
      <c r="B139" s="25" t="s">
        <v>185</v>
      </c>
      <c r="C139" s="29"/>
      <c r="D139" s="25"/>
      <c r="E139" s="30" t="s">
        <v>186</v>
      </c>
      <c r="F139" s="29" t="s">
        <v>69</v>
      </c>
      <c r="G139" s="25" t="s">
        <v>187</v>
      </c>
      <c r="H139" s="25" t="s">
        <v>188</v>
      </c>
      <c r="I139" s="19" t="s">
        <v>64</v>
      </c>
      <c r="J139" s="19" t="s">
        <v>64</v>
      </c>
      <c r="K139" s="19" t="s">
        <v>64</v>
      </c>
      <c r="L139" s="19" t="s">
        <v>65</v>
      </c>
    </row>
    <row r="140" customFormat="false" ht="12.75" hidden="false" customHeight="false" outlineLevel="0" collapsed="false">
      <c r="A140" s="28" t="n">
        <v>37043</v>
      </c>
      <c r="B140" s="25" t="s">
        <v>189</v>
      </c>
      <c r="C140" s="29" t="s">
        <v>190</v>
      </c>
      <c r="D140" s="25" t="s">
        <v>191</v>
      </c>
      <c r="E140" s="30" t="s">
        <v>192</v>
      </c>
      <c r="F140" s="29" t="s">
        <v>89</v>
      </c>
      <c r="G140" s="19" t="s">
        <v>193</v>
      </c>
      <c r="H140" s="19" t="s">
        <v>194</v>
      </c>
      <c r="I140" s="19" t="s">
        <v>63</v>
      </c>
      <c r="J140" s="19" t="s">
        <v>64</v>
      </c>
      <c r="K140" s="19" t="s">
        <v>64</v>
      </c>
      <c r="L140" s="19" t="s">
        <v>65</v>
      </c>
    </row>
    <row r="141" customFormat="false" ht="38.25" hidden="false" customHeight="false" outlineLevel="0" collapsed="false">
      <c r="A141" s="59" t="n">
        <v>37043</v>
      </c>
      <c r="B141" s="25" t="s">
        <v>261</v>
      </c>
      <c r="C141" s="29" t="s">
        <v>57</v>
      </c>
      <c r="D141" s="25" t="s">
        <v>261</v>
      </c>
      <c r="E141" s="30" t="s">
        <v>59</v>
      </c>
      <c r="F141" s="29" t="s">
        <v>74</v>
      </c>
      <c r="G141" s="25" t="s">
        <v>262</v>
      </c>
      <c r="H141" s="30"/>
      <c r="I141" s="19" t="s">
        <v>63</v>
      </c>
      <c r="J141" s="19" t="s">
        <v>63</v>
      </c>
      <c r="K141" s="19" t="s">
        <v>63</v>
      </c>
      <c r="L141" s="19" t="s">
        <v>65</v>
      </c>
    </row>
    <row r="142" customFormat="false" ht="51" hidden="false" customHeight="false" outlineLevel="0" collapsed="false">
      <c r="A142" s="59" t="n">
        <v>37043</v>
      </c>
      <c r="B142" s="25" t="s">
        <v>112</v>
      </c>
      <c r="C142" s="29" t="s">
        <v>57</v>
      </c>
      <c r="D142" s="25" t="s">
        <v>112</v>
      </c>
      <c r="E142" s="30" t="s">
        <v>59</v>
      </c>
      <c r="F142" s="29" t="s">
        <v>74</v>
      </c>
      <c r="G142" s="25" t="s">
        <v>263</v>
      </c>
      <c r="H142" s="30" t="s">
        <v>264</v>
      </c>
      <c r="I142" s="19" t="s">
        <v>64</v>
      </c>
      <c r="J142" s="19" t="s">
        <v>63</v>
      </c>
      <c r="K142" s="19" t="s">
        <v>63</v>
      </c>
      <c r="L142" s="19" t="s">
        <v>65</v>
      </c>
    </row>
    <row r="143" customFormat="false" ht="134.25" hidden="false" customHeight="true" outlineLevel="0" collapsed="false">
      <c r="A143" s="31" t="n">
        <v>37040</v>
      </c>
      <c r="B143" s="25" t="s">
        <v>112</v>
      </c>
      <c r="C143" s="29" t="s">
        <v>57</v>
      </c>
      <c r="D143" s="25" t="s">
        <v>112</v>
      </c>
      <c r="E143" s="30" t="s">
        <v>59</v>
      </c>
      <c r="F143" s="29" t="s">
        <v>60</v>
      </c>
      <c r="G143" s="30" t="s">
        <v>265</v>
      </c>
      <c r="H143" s="30" t="s">
        <v>198</v>
      </c>
      <c r="I143" s="29" t="s">
        <v>64</v>
      </c>
      <c r="J143" s="29" t="s">
        <v>64</v>
      </c>
      <c r="K143" s="29" t="s">
        <v>64</v>
      </c>
      <c r="L143" s="29" t="s">
        <v>65</v>
      </c>
    </row>
    <row r="144" customFormat="false" ht="38.25" hidden="false" customHeight="false" outlineLevel="0" collapsed="false">
      <c r="A144" s="31" t="n">
        <v>37035</v>
      </c>
      <c r="B144" s="25" t="s">
        <v>195</v>
      </c>
      <c r="C144" s="29" t="s">
        <v>57</v>
      </c>
      <c r="D144" s="30" t="s">
        <v>196</v>
      </c>
      <c r="E144" s="30" t="s">
        <v>59</v>
      </c>
      <c r="F144" s="29" t="s">
        <v>60</v>
      </c>
      <c r="G144" s="30" t="s">
        <v>197</v>
      </c>
      <c r="H144" s="30" t="s">
        <v>198</v>
      </c>
      <c r="I144" s="29" t="s">
        <v>64</v>
      </c>
      <c r="J144" s="29" t="s">
        <v>63</v>
      </c>
      <c r="K144" s="29" t="s">
        <v>63</v>
      </c>
      <c r="L144" s="29" t="s">
        <v>65</v>
      </c>
    </row>
    <row r="145" customFormat="false" ht="12.75" hidden="false" customHeight="false" outlineLevel="0" collapsed="false">
      <c r="A145" s="31" t="n">
        <v>37035</v>
      </c>
      <c r="B145" s="25" t="s">
        <v>58</v>
      </c>
      <c r="C145" s="29" t="s">
        <v>57</v>
      </c>
      <c r="D145" s="25" t="s">
        <v>58</v>
      </c>
      <c r="E145" s="30" t="s">
        <v>59</v>
      </c>
      <c r="F145" s="29" t="s">
        <v>60</v>
      </c>
      <c r="G145" s="30" t="s">
        <v>266</v>
      </c>
      <c r="H145" s="30" t="s">
        <v>267</v>
      </c>
      <c r="I145" s="29"/>
      <c r="J145" s="29"/>
      <c r="K145" s="29"/>
      <c r="L145" s="29" t="s">
        <v>65</v>
      </c>
    </row>
    <row r="146" customFormat="false" ht="38.25" hidden="false" customHeight="false" outlineLevel="0" collapsed="false">
      <c r="A146" s="31" t="n">
        <v>37033</v>
      </c>
      <c r="B146" s="25" t="s">
        <v>124</v>
      </c>
      <c r="C146" s="29" t="s">
        <v>57</v>
      </c>
      <c r="D146" s="25" t="s">
        <v>124</v>
      </c>
      <c r="E146" s="30" t="s">
        <v>59</v>
      </c>
      <c r="F146" s="29" t="s">
        <v>89</v>
      </c>
      <c r="G146" s="30" t="s">
        <v>199</v>
      </c>
      <c r="H146" s="30" t="s">
        <v>200</v>
      </c>
      <c r="I146" s="29" t="s">
        <v>63</v>
      </c>
      <c r="J146" s="29" t="s">
        <v>64</v>
      </c>
      <c r="K146" s="29" t="s">
        <v>64</v>
      </c>
      <c r="L146" s="29" t="s">
        <v>65</v>
      </c>
    </row>
    <row r="147" customFormat="false" ht="51" hidden="false" customHeight="false" outlineLevel="0" collapsed="false">
      <c r="A147" s="31" t="n">
        <v>37033</v>
      </c>
      <c r="B147" s="25" t="s">
        <v>112</v>
      </c>
      <c r="C147" s="29" t="s">
        <v>57</v>
      </c>
      <c r="D147" s="25" t="s">
        <v>112</v>
      </c>
      <c r="E147" s="30" t="s">
        <v>59</v>
      </c>
      <c r="F147" s="29" t="s">
        <v>60</v>
      </c>
      <c r="G147" s="30" t="s">
        <v>201</v>
      </c>
      <c r="H147" s="30" t="s">
        <v>202</v>
      </c>
      <c r="I147" s="29" t="s">
        <v>64</v>
      </c>
      <c r="J147" s="29" t="s">
        <v>64</v>
      </c>
      <c r="K147" s="29" t="s">
        <v>64</v>
      </c>
      <c r="L147" s="29" t="s">
        <v>65</v>
      </c>
    </row>
    <row r="148" customFormat="false" ht="25.5" hidden="false" customHeight="false" outlineLevel="0" collapsed="false">
      <c r="A148" s="31" t="n">
        <v>37032</v>
      </c>
      <c r="B148" s="25" t="s">
        <v>203</v>
      </c>
      <c r="C148" s="29" t="s">
        <v>204</v>
      </c>
      <c r="D148" s="25" t="s">
        <v>205</v>
      </c>
      <c r="E148" s="30" t="s">
        <v>206</v>
      </c>
      <c r="F148" s="29" t="s">
        <v>60</v>
      </c>
      <c r="G148" s="30" t="s">
        <v>207</v>
      </c>
      <c r="H148" s="30" t="s">
        <v>208</v>
      </c>
      <c r="I148" s="29" t="s">
        <v>64</v>
      </c>
      <c r="J148" s="29" t="s">
        <v>63</v>
      </c>
      <c r="K148" s="29" t="s">
        <v>64</v>
      </c>
      <c r="L148" s="29" t="s">
        <v>65</v>
      </c>
    </row>
    <row r="149" customFormat="false" ht="127.5" hidden="false" customHeight="false" outlineLevel="0" collapsed="false">
      <c r="A149" s="31" t="n">
        <v>37019</v>
      </c>
      <c r="B149" s="25" t="s">
        <v>209</v>
      </c>
      <c r="C149" s="29" t="s">
        <v>57</v>
      </c>
      <c r="D149" s="25" t="s">
        <v>209</v>
      </c>
      <c r="E149" s="30" t="s">
        <v>59</v>
      </c>
      <c r="F149" s="29" t="s">
        <v>60</v>
      </c>
      <c r="G149" s="30" t="s">
        <v>210</v>
      </c>
      <c r="H149" s="30" t="s">
        <v>211</v>
      </c>
      <c r="I149" s="29" t="s">
        <v>63</v>
      </c>
      <c r="J149" s="29" t="s">
        <v>63</v>
      </c>
      <c r="K149" s="29" t="s">
        <v>63</v>
      </c>
      <c r="L149" s="29" t="s">
        <v>65</v>
      </c>
    </row>
    <row r="150" customFormat="false" ht="121.5" hidden="false" customHeight="true" outlineLevel="0" collapsed="false">
      <c r="A150" s="31" t="n">
        <v>37019</v>
      </c>
      <c r="B150" s="25" t="s">
        <v>112</v>
      </c>
      <c r="C150" s="29" t="s">
        <v>57</v>
      </c>
      <c r="D150" s="25" t="s">
        <v>112</v>
      </c>
      <c r="E150" s="30" t="s">
        <v>59</v>
      </c>
      <c r="F150" s="29" t="s">
        <v>60</v>
      </c>
      <c r="G150" s="30" t="s">
        <v>268</v>
      </c>
      <c r="H150" s="30" t="s">
        <v>269</v>
      </c>
      <c r="I150" s="29" t="s">
        <v>64</v>
      </c>
      <c r="J150" s="29" t="s">
        <v>64</v>
      </c>
      <c r="K150" s="29" t="s">
        <v>64</v>
      </c>
      <c r="L150" s="29" t="s">
        <v>65</v>
      </c>
    </row>
    <row r="151" customFormat="false" ht="12.75" hidden="false" customHeight="false" outlineLevel="0" collapsed="false">
      <c r="A151" s="31"/>
      <c r="B151" s="25"/>
      <c r="C151" s="29"/>
      <c r="D151" s="25"/>
      <c r="E151" s="25"/>
      <c r="F151" s="29"/>
      <c r="G151" s="25"/>
      <c r="H151" s="25"/>
      <c r="I151" s="29"/>
      <c r="J151" s="29"/>
      <c r="K151" s="29"/>
      <c r="L151" s="21"/>
    </row>
    <row r="152" customFormat="false" ht="12.75" hidden="false" customHeight="false" outlineLevel="0" collapsed="false">
      <c r="A152" s="31"/>
      <c r="B152" s="25"/>
      <c r="C152" s="29"/>
      <c r="D152" s="25"/>
      <c r="E152" s="25"/>
      <c r="F152" s="29"/>
      <c r="G152" s="25"/>
      <c r="H152" s="25"/>
      <c r="I152" s="29"/>
      <c r="J152" s="29"/>
      <c r="K152" s="29"/>
      <c r="L152" s="21"/>
    </row>
    <row r="153" customFormat="false" ht="12.75" hidden="false" customHeight="false" outlineLevel="0" collapsed="false">
      <c r="A153" s="31"/>
      <c r="B153" s="25"/>
      <c r="C153" s="29"/>
      <c r="D153" s="25"/>
      <c r="E153" s="30"/>
      <c r="F153" s="29"/>
      <c r="G153" s="30"/>
      <c r="H153" s="30"/>
      <c r="I153" s="29"/>
      <c r="J153" s="29"/>
      <c r="K153" s="29"/>
      <c r="L153" s="29"/>
    </row>
    <row r="154" customFormat="false" ht="12.75" hidden="false" customHeight="false" outlineLevel="0" collapsed="false">
      <c r="A154" s="31"/>
      <c r="B154" s="25"/>
      <c r="C154" s="29"/>
      <c r="D154" s="25"/>
      <c r="E154" s="30"/>
      <c r="F154" s="29"/>
      <c r="G154" s="30"/>
      <c r="H154" s="30"/>
      <c r="I154" s="29"/>
      <c r="J154" s="29"/>
      <c r="K154" s="29"/>
      <c r="L154" s="29"/>
    </row>
    <row r="155" customFormat="false" ht="12.75" hidden="false" customHeight="false" outlineLevel="0" collapsed="false">
      <c r="A155" s="31"/>
      <c r="B155" s="25"/>
      <c r="C155" s="29"/>
      <c r="D155" s="25"/>
      <c r="E155" s="30"/>
      <c r="F155" s="29"/>
      <c r="G155" s="30"/>
      <c r="H155" s="30"/>
      <c r="I155" s="29"/>
      <c r="J155" s="29"/>
      <c r="K155" s="29"/>
      <c r="L155" s="29"/>
    </row>
    <row r="156" customFormat="false" ht="12.75" hidden="false" customHeight="false" outlineLevel="0" collapsed="false">
      <c r="A156" s="31"/>
      <c r="B156" s="25"/>
      <c r="C156" s="29"/>
      <c r="D156" s="25"/>
      <c r="E156" s="30"/>
      <c r="F156" s="29"/>
      <c r="G156" s="30"/>
      <c r="H156" s="30"/>
      <c r="I156" s="29"/>
      <c r="J156" s="29"/>
      <c r="K156" s="29"/>
      <c r="L156" s="29"/>
    </row>
    <row r="157" customFormat="false" ht="12.75" hidden="false" customHeight="false" outlineLevel="0" collapsed="false">
      <c r="A157" s="31"/>
      <c r="B157" s="25"/>
      <c r="C157" s="29"/>
      <c r="D157" s="25"/>
      <c r="E157" s="30"/>
      <c r="F157" s="29"/>
      <c r="G157" s="30"/>
      <c r="H157" s="30"/>
      <c r="I157" s="29"/>
      <c r="J157" s="29"/>
      <c r="K157" s="29"/>
      <c r="L157" s="29"/>
    </row>
    <row r="158" customFormat="false" ht="12.75" hidden="false" customHeight="false" outlineLevel="0" collapsed="false">
      <c r="A158" s="31"/>
      <c r="B158" s="25"/>
      <c r="C158" s="29"/>
      <c r="D158" s="25"/>
      <c r="E158" s="30"/>
      <c r="F158" s="29"/>
      <c r="G158" s="30"/>
      <c r="H158" s="30"/>
      <c r="I158" s="29"/>
      <c r="J158" s="29"/>
      <c r="K158" s="29"/>
      <c r="L158" s="29"/>
    </row>
    <row r="159" customFormat="false" ht="12.75" hidden="false" customHeight="false" outlineLevel="0" collapsed="false">
      <c r="A159" s="31"/>
      <c r="B159" s="25"/>
      <c r="C159" s="29"/>
      <c r="D159" s="25"/>
      <c r="E159" s="25"/>
      <c r="F159" s="29"/>
      <c r="G159" s="25"/>
      <c r="H159" s="25"/>
      <c r="I159" s="29"/>
      <c r="J159" s="29"/>
      <c r="K159" s="29"/>
      <c r="L159" s="21"/>
    </row>
    <row r="160" customFormat="false" ht="12.75" hidden="false" customHeight="false" outlineLevel="0" collapsed="false">
      <c r="A160" s="32"/>
      <c r="B160" s="27"/>
      <c r="C160" s="33"/>
      <c r="D160" s="27"/>
      <c r="E160" s="34"/>
      <c r="F160" s="33"/>
      <c r="G160" s="27"/>
      <c r="H160" s="27"/>
      <c r="I160" s="33"/>
      <c r="J160" s="33"/>
      <c r="K160" s="33"/>
      <c r="L160" s="33"/>
    </row>
    <row r="161" customFormat="false" ht="12.75" hidden="false" customHeight="false" outlineLevel="0" collapsed="false">
      <c r="A161" s="31"/>
      <c r="B161" s="25"/>
      <c r="C161" s="29"/>
      <c r="D161" s="25"/>
      <c r="E161" s="30"/>
      <c r="F161" s="29"/>
      <c r="G161" s="25"/>
      <c r="H161" s="25"/>
      <c r="I161" s="29"/>
      <c r="J161" s="29"/>
      <c r="K161" s="29"/>
      <c r="L161" s="29"/>
    </row>
    <row r="162" customFormat="false" ht="12.75" hidden="false" customHeight="false" outlineLevel="0" collapsed="false">
      <c r="A162" s="31"/>
      <c r="B162" s="25"/>
      <c r="C162" s="29"/>
      <c r="D162" s="25"/>
      <c r="E162" s="30"/>
      <c r="F162" s="29"/>
      <c r="G162" s="25"/>
      <c r="H162" s="25"/>
      <c r="I162" s="29"/>
      <c r="J162" s="29"/>
      <c r="K162" s="29"/>
      <c r="L162" s="29"/>
    </row>
    <row r="164" customFormat="false" ht="12.75" hidden="false" customHeight="false" outlineLevel="0" collapsed="false">
      <c r="A164" s="1" t="s">
        <v>212</v>
      </c>
      <c r="B164" s="1" t="s">
        <v>213</v>
      </c>
      <c r="C164" s="0" t="s">
        <v>214</v>
      </c>
      <c r="D164" s="35" t="s">
        <v>215</v>
      </c>
      <c r="E164" s="61"/>
    </row>
    <row r="165" customFormat="false" ht="12.75" hidden="false" customHeight="false" outlineLevel="0" collapsed="false">
      <c r="A165" s="36" t="s">
        <v>217</v>
      </c>
      <c r="B165" s="37" t="n">
        <f aca="false">C165/$C$174</f>
        <v>0</v>
      </c>
      <c r="C165" s="4" t="n">
        <f aca="false">'summary 0716'!I24</f>
        <v>0</v>
      </c>
      <c r="D165" s="0" t="n">
        <f aca="false">33+1+1+1+1+1+8+1+1+1+2</f>
        <v>51</v>
      </c>
      <c r="E165" s="62"/>
    </row>
    <row r="166" customFormat="false" ht="12.75" hidden="false" customHeight="false" outlineLevel="0" collapsed="false">
      <c r="A166" s="36" t="s">
        <v>67</v>
      </c>
      <c r="B166" s="37" t="n">
        <f aca="false">C166/$C$174</f>
        <v>0.0666666666666667</v>
      </c>
      <c r="C166" s="4" t="n">
        <f aca="false">'summary 0716'!I25</f>
        <v>1</v>
      </c>
      <c r="D166" s="0" t="n">
        <f aca="false">540+17+1+1+6+10+1+2+12+2+1+1+1+3+4+3+1</f>
        <v>606</v>
      </c>
      <c r="E166" s="62"/>
    </row>
    <row r="167" customFormat="false" ht="12.75" hidden="false" customHeight="false" outlineLevel="0" collapsed="false">
      <c r="A167" s="36" t="s">
        <v>57</v>
      </c>
      <c r="B167" s="37" t="n">
        <f aca="false">C167/$C$174</f>
        <v>0.333333333333333</v>
      </c>
      <c r="C167" s="4" t="n">
        <f aca="false">'summary 0716'!I26</f>
        <v>5</v>
      </c>
      <c r="D167" s="0" t="n">
        <f aca="false">13+1+1+1+16</f>
        <v>32</v>
      </c>
      <c r="E167" s="62"/>
    </row>
    <row r="168" customFormat="false" ht="12.75" hidden="false" customHeight="false" outlineLevel="0" collapsed="false">
      <c r="A168" s="36" t="s">
        <v>218</v>
      </c>
      <c r="B168" s="37" t="n">
        <f aca="false">C168/$C$174</f>
        <v>0</v>
      </c>
      <c r="C168" s="4" t="n">
        <f aca="false">'summary 0716'!I27</f>
        <v>0</v>
      </c>
      <c r="D168" s="0" t="n">
        <f aca="false">36+1</f>
        <v>37</v>
      </c>
      <c r="E168" s="62"/>
    </row>
    <row r="169" customFormat="false" ht="12.75" hidden="false" customHeight="false" outlineLevel="0" collapsed="false">
      <c r="A169" s="36" t="s">
        <v>219</v>
      </c>
      <c r="B169" s="37" t="n">
        <f aca="false">C169/$C$174</f>
        <v>0.2</v>
      </c>
      <c r="C169" s="4" t="n">
        <f aca="false">'summary 0716'!I28</f>
        <v>3</v>
      </c>
      <c r="D169" s="0" t="n">
        <f aca="false">288+2+13+2+5+56+59</f>
        <v>425</v>
      </c>
      <c r="E169" s="62"/>
    </row>
    <row r="170" customFormat="false" ht="12.75" hidden="false" customHeight="false" outlineLevel="0" collapsed="false">
      <c r="A170" s="36" t="s">
        <v>220</v>
      </c>
      <c r="B170" s="37" t="n">
        <f aca="false">C170/$C$174</f>
        <v>0.0666666666666667</v>
      </c>
      <c r="C170" s="4" t="n">
        <f aca="false">'summary 0716'!I29</f>
        <v>1</v>
      </c>
      <c r="D170" s="0" t="n">
        <f aca="false">132+2+1+2+7+3</f>
        <v>147</v>
      </c>
      <c r="E170" s="62"/>
    </row>
    <row r="171" customFormat="false" ht="12.75" hidden="false" customHeight="false" outlineLevel="0" collapsed="false">
      <c r="A171" s="36" t="s">
        <v>108</v>
      </c>
      <c r="B171" s="37" t="n">
        <f aca="false">C171/$C$174</f>
        <v>0.133333333333333</v>
      </c>
      <c r="C171" s="4" t="n">
        <f aca="false">'summary 0716'!I30</f>
        <v>2</v>
      </c>
      <c r="D171" s="0" t="n">
        <v>9</v>
      </c>
      <c r="E171" s="62"/>
    </row>
    <row r="172" customFormat="false" ht="12.75" hidden="false" customHeight="false" outlineLevel="0" collapsed="false">
      <c r="A172" s="36" t="s">
        <v>190</v>
      </c>
      <c r="B172" s="37" t="n">
        <f aca="false">C172/$C$174</f>
        <v>0</v>
      </c>
      <c r="C172" s="4" t="n">
        <f aca="false">'summary 0716'!I31</f>
        <v>0</v>
      </c>
      <c r="D172" s="0" t="n">
        <f aca="false">10+5+2</f>
        <v>17</v>
      </c>
      <c r="E172" s="62"/>
    </row>
    <row r="173" customFormat="false" ht="12.75" hidden="false" customHeight="false" outlineLevel="0" collapsed="false">
      <c r="A173" s="39" t="s">
        <v>221</v>
      </c>
      <c r="B173" s="37" t="n">
        <f aca="false">C173/$C$174</f>
        <v>0.2</v>
      </c>
      <c r="C173" s="4" t="n">
        <f aca="false">'summary 0716'!I32</f>
        <v>3</v>
      </c>
    </row>
    <row r="174" customFormat="false" ht="12.75" hidden="false" customHeight="false" outlineLevel="0" collapsed="false">
      <c r="A174" s="39" t="s">
        <v>222</v>
      </c>
      <c r="B174" s="40" t="n">
        <f aca="false">SUM(B165:B173)</f>
        <v>1</v>
      </c>
      <c r="C174" s="0" t="n">
        <f aca="false">SUM(C165:C173)</f>
        <v>15</v>
      </c>
      <c r="D174" s="0" t="n">
        <f aca="false">SUM(D165:D173)</f>
        <v>1324</v>
      </c>
    </row>
  </sheetData>
  <printOptions headings="false" gridLines="false" gridLinesSet="true" horizontalCentered="true" verticalCentered="false"/>
  <pageMargins left="0.25" right="0.25" top="0.984027777777778" bottom="0.5" header="0.5" footer="0.25"/>
  <pageSetup paperSize="5" scale="100" fitToWidth="1" fitToHeight="3"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July 16</oddHeader>
    <oddFooter>&amp;L&amp;"Arial,Bold"Questions Call Nancy ext 54751</oddFooter>
  </headerFooter>
  <rowBreaks count="1" manualBreakCount="1">
    <brk id="88" man="true" max="16383" min="0"/>
  </rowBreaks>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6" colorId="64" zoomScale="100" zoomScaleNormal="100" zoomScalePageLayoutView="100" workbookViewId="0">
      <selection pane="topLeft" activeCell="K33" activeCellId="0" sqref="K33"/>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41" t="s">
        <v>272</v>
      </c>
      <c r="B1" s="41"/>
      <c r="C1" s="41"/>
      <c r="D1" s="41"/>
      <c r="E1" s="41"/>
      <c r="F1" s="41"/>
      <c r="G1" s="41"/>
      <c r="H1" s="41"/>
      <c r="I1" s="41"/>
      <c r="J1" s="41"/>
      <c r="K1" s="41"/>
    </row>
    <row r="3" customFormat="false" ht="15" hidden="false" customHeight="false" outlineLevel="0" collapsed="false">
      <c r="K3" s="42"/>
    </row>
    <row r="4" customFormat="false" ht="13.5" hidden="false" customHeight="false" outlineLevel="0" collapsed="false">
      <c r="I4" s="43"/>
      <c r="J4" s="43"/>
      <c r="K4" s="43"/>
    </row>
    <row r="5" customFormat="false" ht="13.5" hidden="false" customHeight="false" outlineLevel="0" collapsed="false">
      <c r="A5" s="44" t="s">
        <v>224</v>
      </c>
      <c r="B5" s="45"/>
      <c r="C5" s="45"/>
      <c r="D5" s="45"/>
      <c r="E5" s="45"/>
      <c r="F5" s="45"/>
      <c r="G5" s="45"/>
      <c r="H5" s="45"/>
      <c r="I5" s="45"/>
      <c r="J5" s="45"/>
      <c r="K5" s="46" t="n">
        <f aca="false">SUM(K10:K17)</f>
        <v>15</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7" t="s">
        <v>225</v>
      </c>
      <c r="B8" s="47"/>
      <c r="C8" s="47" t="s">
        <v>226</v>
      </c>
      <c r="D8" s="47"/>
      <c r="E8" s="48"/>
      <c r="F8" s="48"/>
      <c r="G8" s="48"/>
      <c r="H8" s="48"/>
      <c r="I8" s="48"/>
      <c r="J8" s="48"/>
      <c r="K8" s="49"/>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227</v>
      </c>
      <c r="B10" s="2"/>
      <c r="C10" s="2" t="s">
        <v>19</v>
      </c>
      <c r="D10" s="2"/>
      <c r="E10" s="2"/>
      <c r="F10" s="2"/>
      <c r="G10" s="2"/>
      <c r="H10" s="2"/>
      <c r="I10" s="2"/>
      <c r="K10" s="2"/>
    </row>
    <row r="11" customFormat="false" ht="12.75" hidden="false" customHeight="false" outlineLevel="0" collapsed="false">
      <c r="A11" s="5" t="s">
        <v>228</v>
      </c>
      <c r="B11" s="6"/>
      <c r="C11" s="6" t="s">
        <v>20</v>
      </c>
      <c r="D11" s="6"/>
      <c r="E11" s="6"/>
      <c r="F11" s="6"/>
      <c r="G11" s="6"/>
      <c r="H11" s="6"/>
      <c r="I11" s="6"/>
      <c r="J11" s="6"/>
      <c r="K11" s="6"/>
    </row>
    <row r="12" customFormat="false" ht="12.75" hidden="false" customHeight="false" outlineLevel="0" collapsed="false">
      <c r="A12" s="5" t="s">
        <v>74</v>
      </c>
      <c r="B12" s="6"/>
      <c r="C12" s="6" t="s">
        <v>21</v>
      </c>
      <c r="D12" s="6"/>
      <c r="E12" s="6"/>
      <c r="F12" s="6"/>
      <c r="G12" s="6"/>
      <c r="H12" s="6"/>
      <c r="I12" s="6"/>
      <c r="J12" s="6"/>
      <c r="K12" s="6" t="n">
        <v>9</v>
      </c>
    </row>
    <row r="13" customFormat="false" ht="12.75" hidden="false" customHeight="false" outlineLevel="0" collapsed="false">
      <c r="A13" s="5" t="s">
        <v>60</v>
      </c>
      <c r="B13" s="6"/>
      <c r="C13" s="6" t="s">
        <v>229</v>
      </c>
      <c r="D13" s="6"/>
      <c r="E13" s="6"/>
      <c r="F13" s="6"/>
      <c r="G13" s="6"/>
      <c r="H13" s="6"/>
      <c r="I13" s="6"/>
      <c r="J13" s="6"/>
      <c r="K13" s="6" t="n">
        <v>5</v>
      </c>
    </row>
    <row r="14" customFormat="false" ht="12.75" hidden="false" customHeight="false" outlineLevel="0" collapsed="false">
      <c r="A14" s="5" t="s">
        <v>169</v>
      </c>
      <c r="B14" s="6"/>
      <c r="C14" s="6" t="s">
        <v>23</v>
      </c>
      <c r="D14" s="6"/>
      <c r="E14" s="6"/>
      <c r="F14" s="6"/>
      <c r="G14" s="6"/>
      <c r="H14" s="6"/>
      <c r="I14" s="6"/>
      <c r="J14" s="6"/>
      <c r="K14" s="6"/>
    </row>
    <row r="15" customFormat="false" ht="12.75" hidden="false" customHeight="false" outlineLevel="0" collapsed="false">
      <c r="A15" s="5" t="s">
        <v>89</v>
      </c>
      <c r="B15" s="6"/>
      <c r="C15" s="6" t="s">
        <v>24</v>
      </c>
      <c r="D15" s="6"/>
      <c r="E15" s="6"/>
      <c r="F15" s="6"/>
      <c r="G15" s="6"/>
      <c r="H15" s="6"/>
      <c r="I15" s="6"/>
      <c r="J15" s="6"/>
      <c r="K15" s="6"/>
    </row>
    <row r="16" customFormat="false" ht="12.75" hidden="false" customHeight="false" outlineLevel="0" collapsed="false">
      <c r="A16" s="5" t="s">
        <v>230</v>
      </c>
      <c r="B16" s="6"/>
      <c r="C16" s="6" t="s">
        <v>25</v>
      </c>
      <c r="D16" s="6"/>
      <c r="E16" s="6"/>
      <c r="F16" s="6"/>
      <c r="G16" s="6"/>
      <c r="H16" s="6"/>
      <c r="I16" s="6"/>
      <c r="J16" s="6"/>
      <c r="K16" s="6"/>
    </row>
    <row r="17" customFormat="false" ht="12.75" hidden="false" customHeight="false" outlineLevel="0" collapsed="false">
      <c r="A17" s="5" t="s">
        <v>69</v>
      </c>
      <c r="B17" s="6"/>
      <c r="C17" s="6" t="s">
        <v>26</v>
      </c>
      <c r="D17" s="6"/>
      <c r="E17" s="6"/>
      <c r="F17" s="6"/>
      <c r="G17" s="6"/>
      <c r="H17" s="6"/>
      <c r="I17" s="6"/>
      <c r="J17" s="6"/>
      <c r="K17" s="6" t="n">
        <v>1</v>
      </c>
    </row>
    <row r="18" customFormat="false" ht="12.75" hidden="false" customHeight="false" outlineLevel="0" collapsed="false">
      <c r="A18" s="5" t="s">
        <v>77</v>
      </c>
      <c r="B18" s="6"/>
      <c r="C18" s="6" t="s">
        <v>27</v>
      </c>
      <c r="D18" s="6"/>
      <c r="E18" s="6"/>
      <c r="F18" s="6"/>
      <c r="G18" s="6"/>
      <c r="H18" s="6"/>
      <c r="I18" s="6"/>
      <c r="J18" s="6"/>
      <c r="K18" s="50" t="n">
        <v>1</v>
      </c>
    </row>
    <row r="22" customFormat="false" ht="13.5" hidden="false" customHeight="false" outlineLevel="0" collapsed="false">
      <c r="A22" s="47" t="s">
        <v>231</v>
      </c>
      <c r="B22" s="48"/>
      <c r="C22" s="48"/>
      <c r="D22" s="48"/>
      <c r="E22" s="48"/>
      <c r="F22" s="48"/>
      <c r="G22" s="47"/>
      <c r="H22" s="48"/>
      <c r="I22" s="47" t="s">
        <v>232</v>
      </c>
      <c r="J22" s="48"/>
      <c r="K22" s="47" t="s">
        <v>233</v>
      </c>
    </row>
    <row r="23" customFormat="false" ht="12.75" hidden="false" customHeight="false" outlineLevel="0" collapsed="false">
      <c r="G23" s="1"/>
      <c r="I23" s="51"/>
      <c r="J23" s="2"/>
      <c r="K23" s="51"/>
    </row>
    <row r="24" customFormat="false" ht="12.75" hidden="false" customHeight="false" outlineLevel="0" collapsed="false">
      <c r="A24" s="31" t="s">
        <v>217</v>
      </c>
      <c r="B24" s="25"/>
      <c r="C24" s="25"/>
      <c r="D24" s="30"/>
      <c r="E24" s="29"/>
      <c r="F24" s="30"/>
      <c r="G24" s="30"/>
      <c r="H24" s="29"/>
      <c r="I24" s="29"/>
      <c r="J24" s="29"/>
      <c r="K24" s="29"/>
    </row>
    <row r="25" customFormat="false" ht="12.75" hidden="false" customHeight="false" outlineLevel="0" collapsed="false">
      <c r="A25" s="31" t="s">
        <v>67</v>
      </c>
      <c r="B25" s="25"/>
      <c r="C25" s="25"/>
      <c r="D25" s="30"/>
      <c r="E25" s="29"/>
      <c r="F25" s="30"/>
      <c r="G25" s="30"/>
      <c r="H25" s="29"/>
      <c r="I25" s="29" t="n">
        <v>1</v>
      </c>
      <c r="J25" s="29"/>
      <c r="K25" s="52"/>
    </row>
    <row r="26" customFormat="false" ht="12.75" hidden="false" customHeight="false" outlineLevel="0" collapsed="false">
      <c r="A26" s="31" t="s">
        <v>57</v>
      </c>
      <c r="B26" s="25"/>
      <c r="C26" s="25"/>
      <c r="D26" s="30"/>
      <c r="E26" s="29"/>
      <c r="F26" s="30"/>
      <c r="G26" s="30"/>
      <c r="H26" s="29"/>
      <c r="I26" s="29" t="n">
        <v>5</v>
      </c>
      <c r="J26" s="29"/>
      <c r="K26" s="30"/>
    </row>
    <row r="27" customFormat="false" ht="12.75" hidden="false" customHeight="false" outlineLevel="0" collapsed="false">
      <c r="A27" s="31" t="s">
        <v>218</v>
      </c>
      <c r="B27" s="25"/>
      <c r="C27" s="25"/>
      <c r="D27" s="30"/>
      <c r="E27" s="29"/>
      <c r="F27" s="30"/>
      <c r="G27" s="30"/>
      <c r="H27" s="29"/>
      <c r="I27" s="29"/>
      <c r="J27" s="29"/>
      <c r="K27" s="29"/>
    </row>
    <row r="28" customFormat="false" ht="38.25" hidden="false" customHeight="false" outlineLevel="0" collapsed="false">
      <c r="A28" s="31" t="s">
        <v>219</v>
      </c>
      <c r="B28" s="25"/>
      <c r="C28" s="25"/>
      <c r="D28" s="30"/>
      <c r="E28" s="29"/>
      <c r="F28" s="30"/>
      <c r="G28" s="30"/>
      <c r="H28" s="29"/>
      <c r="I28" s="29" t="n">
        <v>3</v>
      </c>
      <c r="J28" s="29"/>
      <c r="K28" s="29" t="s">
        <v>289</v>
      </c>
    </row>
    <row r="29" customFormat="false" ht="12.75" hidden="false" customHeight="false" outlineLevel="0" collapsed="false">
      <c r="A29" s="31" t="s">
        <v>220</v>
      </c>
      <c r="B29" s="25"/>
      <c r="C29" s="25"/>
      <c r="D29" s="30"/>
      <c r="E29" s="29"/>
      <c r="F29" s="30"/>
      <c r="G29" s="30"/>
      <c r="H29" s="29"/>
      <c r="I29" s="29" t="n">
        <v>1</v>
      </c>
      <c r="J29" s="29"/>
      <c r="K29" s="30" t="s">
        <v>290</v>
      </c>
    </row>
    <row r="30" customFormat="false" ht="12.75" hidden="false" customHeight="false" outlineLevel="0" collapsed="false">
      <c r="A30" s="31" t="s">
        <v>108</v>
      </c>
      <c r="B30" s="25"/>
      <c r="C30" s="25"/>
      <c r="D30" s="30"/>
      <c r="E30" s="29"/>
      <c r="F30" s="30"/>
      <c r="G30" s="30"/>
      <c r="H30" s="29"/>
      <c r="I30" s="29" t="n">
        <v>2</v>
      </c>
      <c r="J30" s="29"/>
      <c r="K30" s="29" t="s">
        <v>291</v>
      </c>
    </row>
    <row r="31" customFormat="false" ht="12.75" hidden="false" customHeight="false" outlineLevel="0" collapsed="false">
      <c r="A31" s="31" t="s">
        <v>190</v>
      </c>
      <c r="B31" s="25"/>
      <c r="C31" s="25"/>
      <c r="D31" s="30"/>
      <c r="E31" s="29"/>
      <c r="F31" s="30"/>
      <c r="G31" s="30"/>
      <c r="H31" s="29"/>
      <c r="I31" s="29"/>
      <c r="J31" s="29"/>
      <c r="K31" s="29"/>
    </row>
    <row r="32" customFormat="false" ht="26.25" hidden="false" customHeight="false" outlineLevel="0" collapsed="false">
      <c r="A32" s="53" t="s">
        <v>238</v>
      </c>
      <c r="I32" s="3" t="n">
        <v>3</v>
      </c>
      <c r="K32" s="54" t="s">
        <v>292</v>
      </c>
    </row>
    <row r="33" customFormat="false" ht="13.5" hidden="false" customHeight="false" outlineLevel="0" collapsed="false">
      <c r="A33" s="55" t="s">
        <v>224</v>
      </c>
      <c r="B33" s="56"/>
      <c r="C33" s="56"/>
      <c r="D33" s="56"/>
      <c r="E33" s="56"/>
      <c r="F33" s="56"/>
      <c r="G33" s="56"/>
      <c r="H33" s="56"/>
      <c r="I33" s="57" t="n">
        <f aca="false">SUM(I24:I32)</f>
        <v>15</v>
      </c>
      <c r="J33" s="56"/>
      <c r="K33" s="56"/>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74"/>
  <sheetViews>
    <sheetView showFormulas="false" showGridLines="true" showRowColHeaders="true" showZeros="true" rightToLeft="false" tabSelected="false" showOutlineSymbols="true" defaultGridColor="true" view="normal" topLeftCell="A40" colorId="64" zoomScale="80" zoomScaleNormal="80" zoomScalePageLayoutView="100" workbookViewId="0">
      <selection pane="topLeft" activeCell="G97" activeCellId="0" sqref="G97"/>
    </sheetView>
  </sheetViews>
  <sheetFormatPr defaultColWidth="9.0546875" defaultRowHeight="12.75" customHeight="true" zeroHeight="false" outlineLevelRow="0" outlineLevelCol="0"/>
  <cols>
    <col collapsed="false" customWidth="true" hidden="false" outlineLevel="0" max="1" min="1" style="0" width="9.85"/>
    <col collapsed="false" customWidth="true" hidden="false" outlineLevel="0" max="2" min="2" style="0" width="30.7"/>
    <col collapsed="false" customWidth="true" hidden="false" outlineLevel="0" max="3" min="3" style="0" width="8.85"/>
    <col collapsed="false" customWidth="true" hidden="false" outlineLevel="0" max="4" min="4" style="0" width="20.13"/>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4" min="14" style="0" width="10.85"/>
    <col collapsed="false" customWidth="true" hidden="false" outlineLevel="0" max="16" min="16" style="0" width="12.28"/>
    <col collapsed="false" customWidth="true" hidden="false" outlineLevel="0" max="17" min="17" style="0" width="10.71"/>
    <col collapsed="false" customWidth="true" hidden="false" outlineLevel="0" max="18" min="18" style="0" width="13.28"/>
    <col collapsed="false" customWidth="true" hidden="false" outlineLevel="0" max="19" min="19" style="0" width="9.7"/>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c r="S1" s="1" t="s">
        <v>13</v>
      </c>
      <c r="T1" s="1" t="s">
        <v>14</v>
      </c>
    </row>
    <row r="2" customFormat="false" ht="12.75" hidden="false" customHeight="false" outlineLevel="0" collapsed="false">
      <c r="A2" s="2" t="s">
        <v>19</v>
      </c>
      <c r="B2" s="3"/>
      <c r="H2" s="0" t="n">
        <f aca="false">1+1</f>
        <v>2</v>
      </c>
      <c r="J2" s="0" t="n">
        <f aca="false">1</f>
        <v>1</v>
      </c>
      <c r="K2" s="3"/>
      <c r="L2" s="4"/>
      <c r="M2" s="3"/>
      <c r="N2" s="3"/>
      <c r="P2" s="0" t="n">
        <f aca="false">'summary 0611'!K10</f>
        <v>1</v>
      </c>
    </row>
    <row r="3" customFormat="false" ht="12.75" hidden="false" customHeight="false" outlineLevel="0" collapsed="false">
      <c r="A3" s="2" t="s">
        <v>20</v>
      </c>
      <c r="B3" s="4"/>
      <c r="K3" s="4"/>
      <c r="L3" s="4"/>
      <c r="M3" s="4"/>
      <c r="N3" s="5" t="n">
        <v>1</v>
      </c>
      <c r="P3" s="0" t="n">
        <f aca="false">'summary 0611'!K11</f>
        <v>1</v>
      </c>
      <c r="R3" s="0" t="n">
        <f aca="false">'summary 0625'!K11</f>
        <v>2</v>
      </c>
      <c r="T3" s="0" t="n">
        <f aca="false">'summary 0709'!K10</f>
        <v>1</v>
      </c>
    </row>
    <row r="4" customFormat="false" ht="12.75" hidden="false" customHeight="false" outlineLevel="0" collapsed="false">
      <c r="A4" s="2" t="s">
        <v>21</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c r="S4" s="0" t="n">
        <f aca="false">'summary 0702'!K12</f>
        <v>5</v>
      </c>
    </row>
    <row r="5" customFormat="false" ht="12.75" hidden="false" customHeight="false" outlineLevel="0" collapsed="false">
      <c r="A5" s="2" t="s">
        <v>22</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c r="S5" s="0" t="n">
        <f aca="false">'summary 0702'!K13</f>
        <v>1</v>
      </c>
      <c r="T5" s="0" t="n">
        <f aca="false">'summary 0709'!K12</f>
        <v>12</v>
      </c>
    </row>
    <row r="6" customFormat="false" ht="12.75" hidden="false" customHeight="false" outlineLevel="0" collapsed="false">
      <c r="A6" s="2" t="s">
        <v>23</v>
      </c>
      <c r="B6" s="4"/>
      <c r="G6" s="0" t="n">
        <f aca="false">1+1</f>
        <v>2</v>
      </c>
      <c r="H6" s="0" t="n">
        <f aca="false">1+1+1+1</f>
        <v>4</v>
      </c>
      <c r="I6" s="0" t="n">
        <f aca="false">1</f>
        <v>1</v>
      </c>
      <c r="J6" s="0" t="n">
        <f aca="false">1+1+1</f>
        <v>3</v>
      </c>
      <c r="K6" s="4"/>
      <c r="L6" s="4"/>
      <c r="M6" s="4" t="n">
        <v>1</v>
      </c>
      <c r="N6" s="5"/>
      <c r="O6" s="0" t="n">
        <f aca="false">'summary 0604'!K14</f>
        <v>1</v>
      </c>
      <c r="P6" s="0" t="n">
        <f aca="false">'summary 0611'!K14</f>
        <v>3</v>
      </c>
      <c r="T6" s="0" t="n">
        <f aca="false">'summary 0709'!K13</f>
        <v>5</v>
      </c>
    </row>
    <row r="7" customFormat="false" ht="12.75" hidden="false" customHeight="false" outlineLevel="0" collapsed="false">
      <c r="A7" s="2" t="s">
        <v>24</v>
      </c>
      <c r="B7" s="4"/>
      <c r="G7" s="0" t="n">
        <f aca="false">1+1+1</f>
        <v>3</v>
      </c>
      <c r="K7" s="4"/>
      <c r="L7" s="4"/>
      <c r="M7" s="4" t="n">
        <v>1</v>
      </c>
      <c r="N7" s="5" t="n">
        <f aca="false">1</f>
        <v>1</v>
      </c>
      <c r="O7" s="0" t="n">
        <f aca="false">'summary 0604'!K15</f>
        <v>3</v>
      </c>
      <c r="Q7" s="0" t="n">
        <f aca="false">'summary 0618'!K15</f>
        <v>1</v>
      </c>
      <c r="R7" s="0" t="n">
        <f aca="false">'summary 0625'!K15</f>
        <v>5</v>
      </c>
      <c r="S7" s="0" t="n">
        <f aca="false">'summary 0702'!K15</f>
        <v>1</v>
      </c>
      <c r="T7" s="0" t="n">
        <f aca="false">'summary 0709'!K14</f>
        <v>3</v>
      </c>
    </row>
    <row r="8" customFormat="false" ht="12.75" hidden="false" customHeight="false" outlineLevel="0" collapsed="false">
      <c r="A8" s="2" t="s">
        <v>25</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c r="T8" s="0" t="n">
        <f aca="false">'summary 0709'!K15</f>
        <v>2</v>
      </c>
    </row>
    <row r="9" customFormat="false" ht="12.75" hidden="false" customHeight="false" outlineLevel="0" collapsed="false">
      <c r="A9" s="2" t="s">
        <v>26</v>
      </c>
      <c r="B9" s="4"/>
      <c r="K9" s="4" t="n">
        <v>1</v>
      </c>
      <c r="L9" s="4"/>
      <c r="M9" s="4" t="n">
        <v>1</v>
      </c>
      <c r="N9" s="5"/>
      <c r="O9" s="0" t="n">
        <f aca="false">'summary 0604'!K17+'summary 0604'!K18</f>
        <v>2</v>
      </c>
      <c r="Q9" s="0" t="n">
        <f aca="false">'summary 0618'!K17</f>
        <v>4</v>
      </c>
      <c r="R9" s="0" t="n">
        <f aca="false">'summary 0625'!K17</f>
        <v>7</v>
      </c>
    </row>
    <row r="10" customFormat="false" ht="12.75" hidden="false" customHeight="false" outlineLevel="0" collapsed="false">
      <c r="A10" s="6" t="s">
        <v>27</v>
      </c>
      <c r="B10" s="4"/>
      <c r="K10" s="4"/>
      <c r="L10" s="4"/>
      <c r="M10" s="4"/>
      <c r="N10" s="4"/>
      <c r="S10" s="0" t="n">
        <f aca="false">'summary 0702'!K18</f>
        <v>1</v>
      </c>
    </row>
    <row r="11" customFormat="false" ht="12.75" hidden="false" customHeight="false" outlineLevel="0" collapsed="false">
      <c r="A11" s="7" t="s">
        <v>28</v>
      </c>
      <c r="B11" s="4"/>
      <c r="G11" s="0" t="n">
        <v>44</v>
      </c>
      <c r="H11" s="0" t="n">
        <v>16</v>
      </c>
      <c r="I11" s="0" t="n">
        <v>19</v>
      </c>
      <c r="J11" s="0" t="n">
        <f aca="false">SUM(J2:J8)</f>
        <v>26</v>
      </c>
      <c r="K11" s="4" t="n">
        <f aca="false">SUM(K2:K9)</f>
        <v>22</v>
      </c>
      <c r="L11" s="4" t="n">
        <f aca="false">SUM(L2:L9)</f>
        <v>13</v>
      </c>
      <c r="M11" s="4" t="n">
        <f aca="false">SUM(M2:M9)</f>
        <v>11</v>
      </c>
      <c r="N11" s="4" t="n">
        <f aca="false">SUM(N2:N9)</f>
        <v>17</v>
      </c>
      <c r="O11" s="4" t="n">
        <f aca="false">SUM(O2:O9)</f>
        <v>16</v>
      </c>
      <c r="P11" s="4" t="n">
        <f aca="false">SUM(P2:P9)</f>
        <v>16</v>
      </c>
      <c r="Q11" s="4" t="n">
        <f aca="false">SUM(Q2:Q9)</f>
        <v>16</v>
      </c>
      <c r="R11" s="4" t="n">
        <f aca="false">SUM(R2:R9)</f>
        <v>26</v>
      </c>
      <c r="S11" s="4" t="n">
        <f aca="false">SUM(S2:S10)</f>
        <v>8</v>
      </c>
      <c r="T11" s="4" t="n">
        <f aca="false">SUM(T2:T10)</f>
        <v>23</v>
      </c>
    </row>
    <row r="12" customFormat="false" ht="12.75" hidden="false" customHeight="false" outlineLevel="0" collapsed="false">
      <c r="A12" s="1" t="s">
        <v>0</v>
      </c>
      <c r="B12" s="1"/>
      <c r="C12" s="1"/>
      <c r="D12" s="1"/>
      <c r="E12" s="1"/>
      <c r="F12" s="1"/>
      <c r="G12" s="8" t="n">
        <v>36986</v>
      </c>
      <c r="H12" s="8" t="n">
        <v>36993</v>
      </c>
      <c r="I12" s="8" t="n">
        <v>37000</v>
      </c>
      <c r="J12" s="8" t="n">
        <v>37007</v>
      </c>
      <c r="K12" s="8" t="n">
        <v>37013</v>
      </c>
      <c r="L12" s="8" t="n">
        <v>37021</v>
      </c>
      <c r="M12" s="8" t="n">
        <v>37029</v>
      </c>
      <c r="N12" s="8" t="n">
        <v>37039</v>
      </c>
      <c r="O12" s="8" t="n">
        <v>37046</v>
      </c>
      <c r="P12" s="8" t="n">
        <v>37053</v>
      </c>
      <c r="Q12" s="8" t="n">
        <v>37060</v>
      </c>
      <c r="R12" s="8" t="n">
        <v>37067</v>
      </c>
      <c r="S12" s="8" t="n">
        <v>37074</v>
      </c>
      <c r="T12" s="8" t="n">
        <v>37081</v>
      </c>
    </row>
    <row r="89" customFormat="false" ht="15.75" hidden="false" customHeight="false" outlineLevel="0" collapsed="false">
      <c r="A89" s="9" t="s">
        <v>29</v>
      </c>
      <c r="B89" s="10"/>
      <c r="C89" s="10"/>
      <c r="D89" s="10"/>
      <c r="E89" s="10"/>
      <c r="F89" s="11"/>
      <c r="G89" s="10"/>
      <c r="H89" s="10"/>
      <c r="I89" s="11"/>
      <c r="J89" s="11"/>
      <c r="K89" s="11"/>
      <c r="L89" s="10"/>
    </row>
    <row r="90" customFormat="false" ht="12.75" hidden="false" customHeight="false" outlineLevel="0" collapsed="false">
      <c r="A90" s="10"/>
      <c r="B90" s="10"/>
      <c r="C90" s="10"/>
      <c r="D90" s="10"/>
      <c r="E90" s="10"/>
      <c r="F90" s="11"/>
      <c r="G90" s="10"/>
      <c r="H90" s="10"/>
      <c r="I90" s="11"/>
      <c r="J90" s="11"/>
      <c r="K90" s="11"/>
      <c r="L90" s="10"/>
    </row>
    <row r="91" customFormat="false" ht="12.75" hidden="false" customHeight="false" outlineLevel="0" collapsed="false">
      <c r="A91" s="12" t="s">
        <v>30</v>
      </c>
      <c r="B91" s="10"/>
      <c r="C91" s="10"/>
      <c r="D91" s="10"/>
      <c r="E91" s="10"/>
      <c r="F91" s="11"/>
      <c r="G91" s="10"/>
      <c r="H91" s="10"/>
      <c r="I91" s="11"/>
      <c r="J91" s="11"/>
      <c r="K91" s="11"/>
      <c r="L91" s="10"/>
    </row>
    <row r="92" customFormat="false" ht="12.75" hidden="false" customHeight="false" outlineLevel="0" collapsed="false">
      <c r="A92" s="10" t="s">
        <v>31</v>
      </c>
      <c r="B92" s="10"/>
      <c r="C92" s="10"/>
      <c r="D92" s="10"/>
      <c r="E92" s="10"/>
      <c r="F92" s="11"/>
      <c r="G92" s="10"/>
      <c r="H92" s="10"/>
      <c r="I92" s="11"/>
      <c r="J92" s="11"/>
      <c r="K92" s="11"/>
      <c r="L92" s="10"/>
    </row>
    <row r="93" customFormat="false" ht="12.75" hidden="false" customHeight="false" outlineLevel="0" collapsed="false">
      <c r="A93" s="10" t="s">
        <v>32</v>
      </c>
      <c r="B93" s="10"/>
      <c r="C93" s="10"/>
      <c r="D93" s="10"/>
      <c r="E93" s="10"/>
      <c r="F93" s="11"/>
      <c r="G93" s="10"/>
      <c r="H93" s="10"/>
      <c r="I93" s="11"/>
      <c r="J93" s="11"/>
      <c r="K93" s="11"/>
      <c r="L93" s="10"/>
    </row>
    <row r="94" customFormat="false" ht="12.75" hidden="false" customHeight="false" outlineLevel="0" collapsed="false">
      <c r="A94" s="10" t="s">
        <v>33</v>
      </c>
      <c r="B94" s="10"/>
      <c r="C94" s="10"/>
      <c r="D94" s="10"/>
      <c r="E94" s="10"/>
      <c r="F94" s="11"/>
      <c r="G94" s="10"/>
      <c r="H94" s="10"/>
      <c r="I94" s="11"/>
      <c r="J94" s="11"/>
      <c r="K94" s="11"/>
      <c r="L94" s="10"/>
    </row>
    <row r="95" customFormat="false" ht="12.75" hidden="false" customHeight="false" outlineLevel="0" collapsed="false">
      <c r="A95" s="10" t="s">
        <v>34</v>
      </c>
      <c r="B95" s="10"/>
      <c r="C95" s="10"/>
      <c r="D95" s="10"/>
      <c r="E95" s="10"/>
      <c r="F95" s="11"/>
      <c r="G95" s="10"/>
      <c r="H95" s="10"/>
      <c r="I95" s="11"/>
      <c r="J95" s="11"/>
      <c r="K95" s="11"/>
      <c r="L95" s="10"/>
    </row>
    <row r="96" customFormat="false" ht="12.75" hidden="false" customHeight="false" outlineLevel="0" collapsed="false">
      <c r="A96" s="10" t="s">
        <v>35</v>
      </c>
      <c r="B96" s="10"/>
      <c r="C96" s="10"/>
      <c r="D96" s="10"/>
      <c r="E96" s="10"/>
      <c r="F96" s="11"/>
      <c r="G96" s="10"/>
      <c r="H96" s="10"/>
      <c r="I96" s="11"/>
      <c r="J96" s="11"/>
      <c r="K96" s="11"/>
      <c r="L96" s="10"/>
    </row>
    <row r="97" customFormat="false" ht="12.75" hidden="false" customHeight="false" outlineLevel="0" collapsed="false">
      <c r="A97" s="10" t="s">
        <v>36</v>
      </c>
      <c r="B97" s="10"/>
      <c r="C97" s="10"/>
      <c r="D97" s="10"/>
      <c r="E97" s="10"/>
      <c r="F97" s="11"/>
      <c r="G97" s="10"/>
      <c r="H97" s="10"/>
      <c r="I97" s="11"/>
      <c r="J97" s="11"/>
      <c r="K97" s="11"/>
      <c r="L97" s="10"/>
    </row>
    <row r="98" customFormat="false" ht="12.75" hidden="false" customHeight="false" outlineLevel="0" collapsed="false">
      <c r="A98" s="10" t="s">
        <v>37</v>
      </c>
      <c r="B98" s="10"/>
      <c r="C98" s="10"/>
      <c r="D98" s="10"/>
      <c r="E98" s="10"/>
      <c r="F98" s="11"/>
      <c r="G98" s="10"/>
      <c r="H98" s="10"/>
      <c r="I98" s="11"/>
      <c r="J98" s="11"/>
      <c r="K98" s="11"/>
      <c r="L98" s="10"/>
    </row>
    <row r="99" customFormat="false" ht="12.75" hidden="false" customHeight="false" outlineLevel="0" collapsed="false">
      <c r="A99" s="10" t="s">
        <v>38</v>
      </c>
      <c r="B99" s="10"/>
      <c r="C99" s="10"/>
      <c r="D99" s="10"/>
      <c r="E99" s="10"/>
      <c r="F99" s="11"/>
      <c r="G99" s="10"/>
      <c r="H99" s="10"/>
      <c r="I99" s="11"/>
      <c r="J99" s="11"/>
      <c r="K99" s="11"/>
      <c r="L99" s="10"/>
    </row>
    <row r="100" customFormat="false" ht="12.75" hidden="false" customHeight="false" outlineLevel="0" collapsed="false">
      <c r="A100" s="10" t="s">
        <v>39</v>
      </c>
      <c r="B100" s="10"/>
      <c r="C100" s="10"/>
      <c r="D100" s="10"/>
      <c r="E100" s="10"/>
      <c r="F100" s="11"/>
      <c r="G100" s="10"/>
      <c r="H100" s="10"/>
      <c r="I100" s="11"/>
      <c r="J100" s="11"/>
      <c r="K100" s="11"/>
      <c r="L100" s="10"/>
    </row>
    <row r="101" customFormat="false" ht="12.75" hidden="false" customHeight="false" outlineLevel="0" collapsed="false">
      <c r="A101" s="10"/>
      <c r="B101" s="10"/>
      <c r="C101" s="10"/>
      <c r="D101" s="10"/>
      <c r="E101" s="10"/>
      <c r="F101" s="11"/>
      <c r="G101" s="10"/>
      <c r="H101" s="10"/>
      <c r="I101" s="11"/>
      <c r="J101" s="11"/>
      <c r="K101" s="11"/>
      <c r="L101" s="10"/>
    </row>
    <row r="102" customFormat="false" ht="12.75" hidden="false" customHeight="false" outlineLevel="0" collapsed="false">
      <c r="A102" s="13"/>
      <c r="B102" s="13"/>
      <c r="C102" s="13"/>
      <c r="D102" s="13"/>
      <c r="E102" s="13" t="s">
        <v>40</v>
      </c>
      <c r="F102" s="13"/>
      <c r="G102" s="13"/>
      <c r="H102" s="13"/>
      <c r="I102" s="13" t="s">
        <v>41</v>
      </c>
      <c r="J102" s="13" t="s">
        <v>42</v>
      </c>
      <c r="K102" s="13" t="s">
        <v>43</v>
      </c>
      <c r="L102" s="13" t="s">
        <v>44</v>
      </c>
    </row>
    <row r="103" customFormat="false" ht="12.75" hidden="false" customHeight="false" outlineLevel="0" collapsed="false">
      <c r="A103" s="13" t="s">
        <v>45</v>
      </c>
      <c r="B103" s="13" t="s">
        <v>46</v>
      </c>
      <c r="C103" s="13" t="s">
        <v>47</v>
      </c>
      <c r="D103" s="13" t="s">
        <v>48</v>
      </c>
      <c r="E103" s="13" t="s">
        <v>49</v>
      </c>
      <c r="F103" s="13" t="s">
        <v>30</v>
      </c>
      <c r="G103" s="13" t="s">
        <v>50</v>
      </c>
      <c r="H103" s="13" t="s">
        <v>51</v>
      </c>
      <c r="I103" s="13" t="s">
        <v>52</v>
      </c>
      <c r="J103" s="13" t="s">
        <v>53</v>
      </c>
      <c r="K103" s="13" t="s">
        <v>54</v>
      </c>
      <c r="L103" s="13" t="s">
        <v>55</v>
      </c>
    </row>
    <row r="104" customFormat="false" ht="12.75" hidden="false" customHeight="false" outlineLevel="0" collapsed="false">
      <c r="A104" s="13"/>
      <c r="B104" s="13"/>
      <c r="C104" s="13"/>
      <c r="D104" s="13"/>
      <c r="E104" s="13"/>
      <c r="F104" s="13"/>
      <c r="G104" s="13"/>
      <c r="H104" s="13"/>
      <c r="I104" s="13"/>
      <c r="J104" s="13"/>
      <c r="K104" s="13"/>
      <c r="L104" s="13"/>
    </row>
    <row r="105" customFormat="false" ht="12.75" hidden="false" customHeight="false" outlineLevel="0" collapsed="false">
      <c r="A105" s="60"/>
      <c r="B105" s="60"/>
      <c r="C105" s="60"/>
      <c r="D105" s="60"/>
      <c r="E105" s="60"/>
      <c r="F105" s="60"/>
      <c r="G105" s="60"/>
      <c r="H105" s="60"/>
      <c r="I105" s="60"/>
      <c r="J105" s="60"/>
      <c r="K105" s="60"/>
      <c r="L105" s="60"/>
      <c r="M105" s="20"/>
      <c r="N105" s="20"/>
      <c r="O105" s="20"/>
      <c r="P105" s="20"/>
      <c r="Q105" s="20"/>
      <c r="R105" s="20"/>
      <c r="S105" s="20"/>
      <c r="T105" s="20"/>
      <c r="U105" s="20"/>
      <c r="V105" s="20"/>
      <c r="W105" s="20"/>
      <c r="X105" s="20"/>
      <c r="Y105" s="20"/>
    </row>
    <row r="106" customFormat="false" ht="51" hidden="false" customHeight="false" outlineLevel="0" collapsed="false">
      <c r="A106" s="18" t="n">
        <v>37085</v>
      </c>
      <c r="B106" s="19" t="s">
        <v>209</v>
      </c>
      <c r="C106" s="19" t="s">
        <v>57</v>
      </c>
      <c r="D106" s="19" t="s">
        <v>115</v>
      </c>
      <c r="E106" s="19" t="s">
        <v>59</v>
      </c>
      <c r="F106" s="19" t="s">
        <v>60</v>
      </c>
      <c r="G106" s="17" t="s">
        <v>293</v>
      </c>
      <c r="H106" s="17" t="s">
        <v>288</v>
      </c>
      <c r="I106" s="19" t="s">
        <v>64</v>
      </c>
      <c r="J106" s="19" t="s">
        <v>63</v>
      </c>
      <c r="K106" s="19" t="s">
        <v>63</v>
      </c>
      <c r="L106" s="19" t="s">
        <v>65</v>
      </c>
      <c r="M106" s="20"/>
      <c r="N106" s="20"/>
      <c r="O106" s="20"/>
      <c r="P106" s="20"/>
      <c r="Q106" s="20"/>
      <c r="R106" s="20"/>
      <c r="S106" s="20"/>
      <c r="T106" s="20"/>
      <c r="U106" s="20"/>
      <c r="V106" s="20"/>
      <c r="W106" s="20"/>
      <c r="X106" s="20"/>
      <c r="Y106" s="20"/>
    </row>
    <row r="107" customFormat="false" ht="63.75" hidden="false" customHeight="false" outlineLevel="0" collapsed="false">
      <c r="A107" s="18" t="n">
        <v>37084</v>
      </c>
      <c r="B107" s="19" t="s">
        <v>284</v>
      </c>
      <c r="C107" s="19" t="s">
        <v>67</v>
      </c>
      <c r="D107" s="19" t="s">
        <v>285</v>
      </c>
      <c r="E107" s="19" t="s">
        <v>286</v>
      </c>
      <c r="F107" s="19" t="s">
        <v>169</v>
      </c>
      <c r="G107" s="17" t="s">
        <v>287</v>
      </c>
      <c r="H107" s="17" t="s">
        <v>288</v>
      </c>
      <c r="I107" s="19" t="s">
        <v>64</v>
      </c>
      <c r="J107" s="19" t="s">
        <v>63</v>
      </c>
      <c r="K107" s="19" t="s">
        <v>63</v>
      </c>
      <c r="L107" s="19" t="s">
        <v>65</v>
      </c>
      <c r="M107" s="20"/>
      <c r="N107" s="20"/>
      <c r="O107" s="20"/>
      <c r="P107" s="20"/>
      <c r="Q107" s="20"/>
      <c r="R107" s="20"/>
      <c r="S107" s="20"/>
      <c r="T107" s="20"/>
      <c r="U107" s="20"/>
      <c r="V107" s="20"/>
      <c r="W107" s="20"/>
      <c r="X107" s="20"/>
      <c r="Y107" s="20"/>
    </row>
    <row r="108" customFormat="false" ht="76.5" hidden="false" customHeight="false" outlineLevel="0" collapsed="false">
      <c r="A108" s="18" t="n">
        <v>37081</v>
      </c>
      <c r="B108" s="19" t="s">
        <v>114</v>
      </c>
      <c r="C108" s="19" t="s">
        <v>57</v>
      </c>
      <c r="D108" s="19" t="s">
        <v>115</v>
      </c>
      <c r="E108" s="19" t="s">
        <v>59</v>
      </c>
      <c r="F108" s="19" t="s">
        <v>89</v>
      </c>
      <c r="G108" s="17" t="s">
        <v>116</v>
      </c>
      <c r="H108" s="17" t="s">
        <v>117</v>
      </c>
      <c r="I108" s="19" t="s">
        <v>64</v>
      </c>
      <c r="J108" s="19" t="s">
        <v>63</v>
      </c>
      <c r="K108" s="19" t="s">
        <v>63</v>
      </c>
      <c r="L108" s="19" t="s">
        <v>65</v>
      </c>
      <c r="M108" s="20"/>
      <c r="N108" s="20"/>
      <c r="O108" s="20"/>
      <c r="P108" s="20"/>
      <c r="Q108" s="20"/>
      <c r="R108" s="20"/>
      <c r="S108" s="20"/>
      <c r="T108" s="20"/>
      <c r="U108" s="20"/>
      <c r="V108" s="20"/>
      <c r="W108" s="20"/>
      <c r="X108" s="20"/>
      <c r="Y108" s="20"/>
    </row>
    <row r="109" customFormat="false" ht="51" hidden="false" customHeight="false" outlineLevel="0" collapsed="false">
      <c r="A109" s="18" t="n">
        <v>37081</v>
      </c>
      <c r="B109" s="19" t="s">
        <v>118</v>
      </c>
      <c r="C109" s="19" t="s">
        <v>81</v>
      </c>
      <c r="D109" s="19" t="s">
        <v>119</v>
      </c>
      <c r="E109" s="19" t="s">
        <v>120</v>
      </c>
      <c r="F109" s="19" t="s">
        <v>74</v>
      </c>
      <c r="G109" s="17" t="s">
        <v>121</v>
      </c>
      <c r="H109" s="19" t="s">
        <v>122</v>
      </c>
      <c r="I109" s="19" t="s">
        <v>64</v>
      </c>
      <c r="J109" s="19" t="s">
        <v>63</v>
      </c>
      <c r="K109" s="19" t="s">
        <v>63</v>
      </c>
      <c r="L109" s="19" t="s">
        <v>65</v>
      </c>
      <c r="M109" s="20"/>
      <c r="N109" s="20"/>
      <c r="O109" s="20"/>
      <c r="P109" s="20"/>
      <c r="Q109" s="20"/>
      <c r="R109" s="20"/>
      <c r="S109" s="20"/>
      <c r="T109" s="20"/>
      <c r="U109" s="20"/>
      <c r="V109" s="20"/>
      <c r="W109" s="20"/>
      <c r="X109" s="20"/>
      <c r="Y109" s="20"/>
    </row>
    <row r="110" customFormat="false" ht="51" hidden="false" customHeight="false" outlineLevel="0" collapsed="false">
      <c r="A110" s="18" t="n">
        <v>37074</v>
      </c>
      <c r="B110" s="19" t="s">
        <v>123</v>
      </c>
      <c r="C110" s="19" t="s">
        <v>57</v>
      </c>
      <c r="D110" s="19" t="s">
        <v>124</v>
      </c>
      <c r="E110" s="19" t="s">
        <v>59</v>
      </c>
      <c r="F110" s="19" t="s">
        <v>89</v>
      </c>
      <c r="G110" s="17" t="s">
        <v>125</v>
      </c>
      <c r="H110" s="17" t="s">
        <v>126</v>
      </c>
      <c r="I110" s="19" t="s">
        <v>64</v>
      </c>
      <c r="J110" s="19" t="s">
        <v>64</v>
      </c>
      <c r="K110" s="19" t="s">
        <v>64</v>
      </c>
      <c r="L110" s="19" t="s">
        <v>65</v>
      </c>
      <c r="M110" s="20"/>
      <c r="N110" s="20"/>
      <c r="O110" s="20"/>
      <c r="P110" s="20"/>
      <c r="Q110" s="20"/>
      <c r="R110" s="20"/>
      <c r="S110" s="20"/>
      <c r="T110" s="20"/>
      <c r="U110" s="20"/>
      <c r="V110" s="20"/>
      <c r="W110" s="20"/>
      <c r="X110" s="20"/>
      <c r="Y110" s="20"/>
    </row>
    <row r="111" customFormat="false" ht="12.75" hidden="false" customHeight="false" outlineLevel="0" collapsed="false">
      <c r="A111" s="18" t="n">
        <v>37074</v>
      </c>
      <c r="B111" s="19" t="s">
        <v>241</v>
      </c>
      <c r="C111" s="19" t="s">
        <v>242</v>
      </c>
      <c r="D111" s="19" t="s">
        <v>243</v>
      </c>
      <c r="E111" s="19" t="s">
        <v>244</v>
      </c>
      <c r="F111" s="19" t="s">
        <v>77</v>
      </c>
      <c r="G111" s="17" t="s">
        <v>62</v>
      </c>
      <c r="H111" s="17"/>
      <c r="I111" s="19"/>
      <c r="J111" s="19"/>
      <c r="K111" s="19"/>
      <c r="L111" s="19" t="s">
        <v>65</v>
      </c>
      <c r="M111" s="20"/>
      <c r="N111" s="20"/>
      <c r="O111" s="20"/>
      <c r="P111" s="20"/>
      <c r="Q111" s="20"/>
      <c r="R111" s="20"/>
      <c r="S111" s="20"/>
      <c r="T111" s="20"/>
      <c r="U111" s="20"/>
      <c r="V111" s="20"/>
      <c r="W111" s="20"/>
      <c r="X111" s="20"/>
      <c r="Y111" s="20"/>
    </row>
    <row r="112" customFormat="false" ht="25.5" hidden="false" customHeight="false" outlineLevel="0" collapsed="false">
      <c r="A112" s="18" t="n">
        <v>37071</v>
      </c>
      <c r="B112" s="19" t="s">
        <v>127</v>
      </c>
      <c r="C112" s="19" t="s">
        <v>57</v>
      </c>
      <c r="D112" s="19" t="s">
        <v>127</v>
      </c>
      <c r="E112" s="19" t="s">
        <v>59</v>
      </c>
      <c r="F112" s="19" t="s">
        <v>69</v>
      </c>
      <c r="G112" s="17" t="s">
        <v>128</v>
      </c>
      <c r="H112" s="17" t="s">
        <v>129</v>
      </c>
      <c r="I112" s="19" t="s">
        <v>64</v>
      </c>
      <c r="J112" s="19" t="s">
        <v>63</v>
      </c>
      <c r="K112" s="19" t="s">
        <v>64</v>
      </c>
      <c r="L112" s="19" t="s">
        <v>65</v>
      </c>
      <c r="M112" s="20"/>
      <c r="N112" s="20"/>
      <c r="O112" s="20"/>
      <c r="P112" s="20"/>
      <c r="Q112" s="20"/>
      <c r="R112" s="20"/>
      <c r="S112" s="20"/>
      <c r="T112" s="20"/>
      <c r="U112" s="20"/>
      <c r="V112" s="20"/>
      <c r="W112" s="20"/>
      <c r="X112" s="20"/>
      <c r="Y112" s="20"/>
    </row>
    <row r="113" customFormat="false" ht="38.25" hidden="false" customHeight="false" outlineLevel="0" collapsed="false">
      <c r="A113" s="18" t="n">
        <v>37069</v>
      </c>
      <c r="B113" s="19" t="s">
        <v>130</v>
      </c>
      <c r="C113" s="19"/>
      <c r="D113" s="19"/>
      <c r="E113" s="19"/>
      <c r="F113" s="19"/>
      <c r="G113" s="17" t="s">
        <v>131</v>
      </c>
      <c r="H113" s="17" t="s">
        <v>132</v>
      </c>
      <c r="I113" s="19" t="s">
        <v>64</v>
      </c>
      <c r="J113" s="19" t="s">
        <v>63</v>
      </c>
      <c r="K113" s="19" t="s">
        <v>64</v>
      </c>
      <c r="L113" s="19" t="s">
        <v>65</v>
      </c>
      <c r="M113" s="20"/>
      <c r="N113" s="20"/>
      <c r="O113" s="20"/>
      <c r="P113" s="20"/>
      <c r="Q113" s="20"/>
      <c r="R113" s="20"/>
      <c r="S113" s="20"/>
      <c r="T113" s="20"/>
      <c r="U113" s="20"/>
      <c r="V113" s="20"/>
      <c r="W113" s="20"/>
      <c r="X113" s="20"/>
      <c r="Y113" s="20"/>
    </row>
    <row r="114" customFormat="false" ht="76.5" hidden="false" customHeight="false" outlineLevel="0" collapsed="false">
      <c r="A114" s="18" t="n">
        <v>37069</v>
      </c>
      <c r="B114" s="19" t="s">
        <v>133</v>
      </c>
      <c r="C114" s="19" t="s">
        <v>57</v>
      </c>
      <c r="D114" s="19" t="s">
        <v>133</v>
      </c>
      <c r="E114" s="19" t="s">
        <v>59</v>
      </c>
      <c r="F114" s="19" t="s">
        <v>69</v>
      </c>
      <c r="G114" s="17" t="s">
        <v>134</v>
      </c>
      <c r="H114" s="17" t="s">
        <v>135</v>
      </c>
      <c r="I114" s="19" t="s">
        <v>64</v>
      </c>
      <c r="J114" s="19" t="s">
        <v>63</v>
      </c>
      <c r="K114" s="19" t="s">
        <v>64</v>
      </c>
      <c r="L114" s="19" t="s">
        <v>65</v>
      </c>
      <c r="M114" s="20"/>
      <c r="N114" s="20"/>
      <c r="O114" s="20"/>
      <c r="P114" s="20"/>
      <c r="Q114" s="20"/>
      <c r="R114" s="20"/>
      <c r="S114" s="20"/>
      <c r="T114" s="20"/>
      <c r="U114" s="20"/>
      <c r="V114" s="20"/>
      <c r="W114" s="20"/>
      <c r="X114" s="20"/>
      <c r="Y114" s="20"/>
    </row>
    <row r="115" customFormat="false" ht="51" hidden="false" customHeight="false" outlineLevel="0" collapsed="false">
      <c r="A115" s="18" t="n">
        <v>37069</v>
      </c>
      <c r="B115" s="17" t="s">
        <v>245</v>
      </c>
      <c r="C115" s="19" t="s">
        <v>81</v>
      </c>
      <c r="D115" s="19" t="s">
        <v>246</v>
      </c>
      <c r="E115" s="19" t="s">
        <v>247</v>
      </c>
      <c r="F115" s="19" t="s">
        <v>69</v>
      </c>
      <c r="G115" s="17" t="s">
        <v>248</v>
      </c>
      <c r="H115" s="17" t="s">
        <v>249</v>
      </c>
      <c r="I115" s="19" t="s">
        <v>64</v>
      </c>
      <c r="J115" s="19" t="s">
        <v>63</v>
      </c>
      <c r="K115" s="19" t="s">
        <v>64</v>
      </c>
      <c r="L115" s="19" t="s">
        <v>65</v>
      </c>
      <c r="M115" s="20"/>
      <c r="N115" s="20"/>
      <c r="O115" s="20"/>
      <c r="P115" s="20"/>
      <c r="Q115" s="20"/>
      <c r="R115" s="20"/>
      <c r="S115" s="20"/>
      <c r="T115" s="20"/>
      <c r="U115" s="20"/>
      <c r="V115" s="20"/>
      <c r="W115" s="20"/>
      <c r="X115" s="20"/>
      <c r="Y115" s="20"/>
    </row>
    <row r="116" customFormat="false" ht="38.25" hidden="false" customHeight="false" outlineLevel="0" collapsed="false">
      <c r="A116" s="18" t="n">
        <v>37069</v>
      </c>
      <c r="B116" s="19" t="s">
        <v>136</v>
      </c>
      <c r="C116" s="19" t="s">
        <v>108</v>
      </c>
      <c r="D116" s="19" t="s">
        <v>137</v>
      </c>
      <c r="E116" s="19" t="s">
        <v>110</v>
      </c>
      <c r="F116" s="19" t="s">
        <v>89</v>
      </c>
      <c r="G116" s="17" t="s">
        <v>138</v>
      </c>
      <c r="H116" s="17" t="s">
        <v>139</v>
      </c>
      <c r="I116" s="19" t="s">
        <v>63</v>
      </c>
      <c r="J116" s="19" t="s">
        <v>63</v>
      </c>
      <c r="K116" s="19" t="s">
        <v>63</v>
      </c>
      <c r="L116" s="19" t="s">
        <v>65</v>
      </c>
      <c r="M116" s="20"/>
      <c r="N116" s="20"/>
      <c r="O116" s="20"/>
      <c r="P116" s="20"/>
      <c r="Q116" s="20"/>
      <c r="R116" s="20"/>
      <c r="S116" s="20"/>
      <c r="T116" s="20"/>
      <c r="U116" s="20"/>
      <c r="V116" s="20"/>
      <c r="W116" s="20"/>
      <c r="X116" s="20"/>
      <c r="Y116" s="20"/>
    </row>
    <row r="117" customFormat="false" ht="102" hidden="false" customHeight="false" outlineLevel="0" collapsed="false">
      <c r="A117" s="18" t="n">
        <v>37068</v>
      </c>
      <c r="B117" s="19" t="s">
        <v>140</v>
      </c>
      <c r="C117" s="19"/>
      <c r="D117" s="19"/>
      <c r="E117" s="19"/>
      <c r="F117" s="19" t="s">
        <v>89</v>
      </c>
      <c r="G117" s="17" t="s">
        <v>141</v>
      </c>
      <c r="H117" s="17" t="s">
        <v>142</v>
      </c>
      <c r="I117" s="19" t="s">
        <v>63</v>
      </c>
      <c r="J117" s="19" t="s">
        <v>64</v>
      </c>
      <c r="K117" s="19" t="s">
        <v>64</v>
      </c>
      <c r="L117" s="19" t="s">
        <v>65</v>
      </c>
      <c r="M117" s="20"/>
      <c r="N117" s="20"/>
      <c r="O117" s="20"/>
      <c r="P117" s="20"/>
      <c r="Q117" s="20"/>
      <c r="R117" s="20"/>
      <c r="S117" s="20"/>
      <c r="T117" s="20"/>
      <c r="U117" s="20"/>
      <c r="V117" s="20"/>
      <c r="W117" s="20"/>
      <c r="X117" s="20"/>
      <c r="Y117" s="20"/>
    </row>
    <row r="118" customFormat="false" ht="38.25" hidden="false" customHeight="false" outlineLevel="0" collapsed="false">
      <c r="A118" s="18" t="n">
        <v>37064</v>
      </c>
      <c r="B118" s="19" t="s">
        <v>114</v>
      </c>
      <c r="C118" s="19" t="s">
        <v>57</v>
      </c>
      <c r="D118" s="19" t="s">
        <v>115</v>
      </c>
      <c r="E118" s="19" t="s">
        <v>59</v>
      </c>
      <c r="F118" s="19" t="s">
        <v>60</v>
      </c>
      <c r="G118" s="25" t="s">
        <v>143</v>
      </c>
      <c r="H118" s="19" t="s">
        <v>144</v>
      </c>
      <c r="I118" s="19" t="s">
        <v>63</v>
      </c>
      <c r="J118" s="19" t="s">
        <v>63</v>
      </c>
      <c r="K118" s="19" t="s">
        <v>63</v>
      </c>
      <c r="L118" s="19" t="s">
        <v>65</v>
      </c>
      <c r="M118" s="20"/>
      <c r="N118" s="20"/>
      <c r="O118" s="20"/>
      <c r="P118" s="20"/>
      <c r="Q118" s="20"/>
      <c r="R118" s="20"/>
      <c r="S118" s="20"/>
      <c r="T118" s="20"/>
      <c r="U118" s="20"/>
      <c r="V118" s="20"/>
      <c r="W118" s="20"/>
      <c r="X118" s="20"/>
      <c r="Y118" s="20"/>
    </row>
    <row r="119" customFormat="false" ht="63.75" hidden="false" customHeight="false" outlineLevel="0" collapsed="false">
      <c r="A119" s="18" t="n">
        <v>37064</v>
      </c>
      <c r="B119" s="19" t="s">
        <v>112</v>
      </c>
      <c r="C119" s="19" t="s">
        <v>57</v>
      </c>
      <c r="D119" s="19" t="s">
        <v>112</v>
      </c>
      <c r="E119" s="19" t="s">
        <v>59</v>
      </c>
      <c r="F119" s="19" t="s">
        <v>60</v>
      </c>
      <c r="G119" s="25" t="s">
        <v>145</v>
      </c>
      <c r="H119" s="25" t="s">
        <v>146</v>
      </c>
      <c r="I119" s="19" t="s">
        <v>63</v>
      </c>
      <c r="J119" s="19" t="s">
        <v>63</v>
      </c>
      <c r="K119" s="19" t="s">
        <v>64</v>
      </c>
      <c r="L119" s="19" t="s">
        <v>65</v>
      </c>
      <c r="M119" s="20"/>
      <c r="N119" s="20"/>
      <c r="O119" s="20"/>
      <c r="P119" s="20"/>
      <c r="Q119" s="20"/>
      <c r="R119" s="20"/>
      <c r="S119" s="20"/>
      <c r="T119" s="20"/>
      <c r="U119" s="20"/>
      <c r="V119" s="20"/>
      <c r="W119" s="20"/>
      <c r="X119" s="20"/>
      <c r="Y119" s="20"/>
    </row>
    <row r="120" customFormat="false" ht="76.5" hidden="false" customHeight="false" outlineLevel="0" collapsed="false">
      <c r="A120" s="18" t="n">
        <v>37064</v>
      </c>
      <c r="B120" s="25" t="s">
        <v>147</v>
      </c>
      <c r="C120" s="19" t="s">
        <v>108</v>
      </c>
      <c r="D120" s="19" t="s">
        <v>137</v>
      </c>
      <c r="E120" s="19" t="s">
        <v>110</v>
      </c>
      <c r="F120" s="19" t="s">
        <v>77</v>
      </c>
      <c r="G120" s="25" t="s">
        <v>148</v>
      </c>
      <c r="H120" s="19" t="s">
        <v>149</v>
      </c>
      <c r="I120" s="19" t="s">
        <v>63</v>
      </c>
      <c r="J120" s="19" t="s">
        <v>63</v>
      </c>
      <c r="K120" s="19" t="s">
        <v>63</v>
      </c>
      <c r="L120" s="19" t="s">
        <v>65</v>
      </c>
      <c r="M120" s="20"/>
      <c r="N120" s="20"/>
      <c r="O120" s="20"/>
      <c r="P120" s="20"/>
      <c r="Q120" s="20"/>
      <c r="R120" s="20"/>
      <c r="S120" s="20"/>
      <c r="T120" s="20"/>
      <c r="U120" s="20"/>
      <c r="V120" s="20"/>
      <c r="W120" s="20"/>
      <c r="X120" s="20"/>
      <c r="Y120" s="20"/>
    </row>
    <row r="121" customFormat="false" ht="63.75" hidden="false" customHeight="false" outlineLevel="0" collapsed="false">
      <c r="A121" s="18" t="n">
        <v>37063</v>
      </c>
      <c r="B121" s="19" t="s">
        <v>150</v>
      </c>
      <c r="C121" s="19"/>
      <c r="D121" s="19"/>
      <c r="E121" s="19"/>
      <c r="F121" s="19" t="s">
        <v>69</v>
      </c>
      <c r="G121" s="25" t="s">
        <v>151</v>
      </c>
      <c r="H121" s="25" t="s">
        <v>152</v>
      </c>
      <c r="I121" s="19" t="s">
        <v>64</v>
      </c>
      <c r="J121" s="19" t="s">
        <v>63</v>
      </c>
      <c r="K121" s="19" t="s">
        <v>64</v>
      </c>
      <c r="L121" s="19" t="s">
        <v>65</v>
      </c>
      <c r="M121" s="20"/>
      <c r="N121" s="20"/>
      <c r="O121" s="20"/>
      <c r="P121" s="20"/>
      <c r="Q121" s="20"/>
      <c r="R121" s="20"/>
      <c r="S121" s="20"/>
      <c r="T121" s="20"/>
      <c r="U121" s="20"/>
      <c r="V121" s="20"/>
      <c r="W121" s="20"/>
      <c r="X121" s="20"/>
      <c r="Y121" s="20"/>
    </row>
    <row r="122" customFormat="false" ht="38.25" hidden="false" customHeight="false" outlineLevel="0" collapsed="false">
      <c r="A122" s="18" t="n">
        <v>37063</v>
      </c>
      <c r="B122" s="19" t="s">
        <v>153</v>
      </c>
      <c r="C122" s="19" t="s">
        <v>108</v>
      </c>
      <c r="D122" s="19"/>
      <c r="E122" s="19" t="s">
        <v>110</v>
      </c>
      <c r="F122" s="19" t="s">
        <v>69</v>
      </c>
      <c r="G122" s="25" t="s">
        <v>154</v>
      </c>
      <c r="H122" s="25" t="s">
        <v>155</v>
      </c>
      <c r="I122" s="19" t="s">
        <v>64</v>
      </c>
      <c r="J122" s="19" t="s">
        <v>63</v>
      </c>
      <c r="K122" s="19" t="s">
        <v>63</v>
      </c>
      <c r="L122" s="19" t="s">
        <v>65</v>
      </c>
      <c r="M122" s="20"/>
      <c r="N122" s="20"/>
      <c r="O122" s="20"/>
      <c r="P122" s="20"/>
      <c r="Q122" s="20"/>
      <c r="R122" s="20"/>
      <c r="S122" s="20"/>
      <c r="T122" s="20"/>
      <c r="U122" s="20"/>
      <c r="V122" s="20"/>
      <c r="W122" s="20"/>
      <c r="X122" s="20"/>
      <c r="Y122" s="20"/>
    </row>
    <row r="123" customFormat="false" ht="38.25" hidden="false" customHeight="false" outlineLevel="0" collapsed="false">
      <c r="A123" s="18" t="n">
        <v>37063</v>
      </c>
      <c r="B123" s="19" t="s">
        <v>112</v>
      </c>
      <c r="C123" s="19" t="s">
        <v>57</v>
      </c>
      <c r="D123" s="19" t="s">
        <v>112</v>
      </c>
      <c r="E123" s="19" t="s">
        <v>59</v>
      </c>
      <c r="F123" s="19" t="s">
        <v>89</v>
      </c>
      <c r="G123" s="25" t="s">
        <v>156</v>
      </c>
      <c r="H123" s="25" t="s">
        <v>157</v>
      </c>
      <c r="I123" s="19" t="s">
        <v>63</v>
      </c>
      <c r="J123" s="19" t="s">
        <v>63</v>
      </c>
      <c r="K123" s="19" t="s">
        <v>63</v>
      </c>
      <c r="L123" s="19" t="s">
        <v>65</v>
      </c>
    </row>
    <row r="124" customFormat="false" ht="51" hidden="false" customHeight="false" outlineLevel="0" collapsed="false">
      <c r="A124" s="18" t="n">
        <v>37063</v>
      </c>
      <c r="B124" s="19" t="s">
        <v>158</v>
      </c>
      <c r="C124" s="19" t="s">
        <v>57</v>
      </c>
      <c r="D124" s="19" t="s">
        <v>115</v>
      </c>
      <c r="E124" s="19" t="s">
        <v>59</v>
      </c>
      <c r="F124" s="19" t="s">
        <v>69</v>
      </c>
      <c r="G124" s="25" t="s">
        <v>159</v>
      </c>
      <c r="H124" s="25" t="s">
        <v>160</v>
      </c>
      <c r="I124" s="19" t="s">
        <v>63</v>
      </c>
      <c r="J124" s="19" t="s">
        <v>63</v>
      </c>
      <c r="K124" s="19" t="s">
        <v>63</v>
      </c>
      <c r="L124" s="19" t="s">
        <v>65</v>
      </c>
    </row>
    <row r="125" customFormat="false" ht="63.75" hidden="false" customHeight="false" outlineLevel="0" collapsed="false">
      <c r="A125" s="18" t="n">
        <v>37062</v>
      </c>
      <c r="B125" s="19" t="s">
        <v>158</v>
      </c>
      <c r="C125" s="19" t="s">
        <v>57</v>
      </c>
      <c r="D125" s="19" t="s">
        <v>115</v>
      </c>
      <c r="E125" s="19" t="s">
        <v>59</v>
      </c>
      <c r="F125" s="19" t="s">
        <v>60</v>
      </c>
      <c r="G125" s="25" t="s">
        <v>161</v>
      </c>
      <c r="H125" s="25" t="s">
        <v>162</v>
      </c>
      <c r="I125" s="19" t="s">
        <v>63</v>
      </c>
      <c r="J125" s="19" t="s">
        <v>63</v>
      </c>
      <c r="K125" s="19" t="s">
        <v>63</v>
      </c>
      <c r="L125" s="19" t="s">
        <v>65</v>
      </c>
    </row>
    <row r="126" customFormat="false" ht="38.25" hidden="false" customHeight="false" outlineLevel="0" collapsed="false">
      <c r="A126" s="18" t="n">
        <v>37061</v>
      </c>
      <c r="B126" s="19" t="s">
        <v>112</v>
      </c>
      <c r="C126" s="19" t="s">
        <v>57</v>
      </c>
      <c r="D126" s="19" t="s">
        <v>112</v>
      </c>
      <c r="E126" s="19" t="s">
        <v>59</v>
      </c>
      <c r="F126" s="19" t="s">
        <v>69</v>
      </c>
      <c r="G126" s="25" t="s">
        <v>277</v>
      </c>
      <c r="H126" s="25" t="s">
        <v>278</v>
      </c>
      <c r="I126" s="19" t="s">
        <v>63</v>
      </c>
      <c r="J126" s="19" t="s">
        <v>63</v>
      </c>
      <c r="K126" s="19" t="s">
        <v>63</v>
      </c>
      <c r="L126" s="19" t="s">
        <v>65</v>
      </c>
    </row>
    <row r="127" customFormat="false" ht="51" hidden="false" customHeight="false" outlineLevel="0" collapsed="false">
      <c r="A127" s="18" t="n">
        <v>37060</v>
      </c>
      <c r="B127" s="19" t="s">
        <v>163</v>
      </c>
      <c r="C127" s="19" t="s">
        <v>57</v>
      </c>
      <c r="D127" s="19" t="s">
        <v>115</v>
      </c>
      <c r="E127" s="19" t="s">
        <v>59</v>
      </c>
      <c r="F127" s="19" t="s">
        <v>60</v>
      </c>
      <c r="G127" s="25" t="s">
        <v>164</v>
      </c>
      <c r="H127" s="25" t="s">
        <v>165</v>
      </c>
      <c r="I127" s="19" t="s">
        <v>63</v>
      </c>
      <c r="J127" s="19" t="s">
        <v>63</v>
      </c>
      <c r="K127" s="19" t="s">
        <v>63</v>
      </c>
      <c r="L127" s="19" t="s">
        <v>65</v>
      </c>
    </row>
    <row r="128" customFormat="false" ht="63.75" hidden="false" customHeight="false" outlineLevel="0" collapsed="false">
      <c r="A128" s="18" t="n">
        <v>37057</v>
      </c>
      <c r="B128" s="19" t="s">
        <v>166</v>
      </c>
      <c r="C128" s="19" t="s">
        <v>167</v>
      </c>
      <c r="D128" s="19" t="s">
        <v>168</v>
      </c>
      <c r="E128" s="19"/>
      <c r="F128" s="19" t="s">
        <v>169</v>
      </c>
      <c r="G128" s="25" t="s">
        <v>170</v>
      </c>
      <c r="H128" s="25" t="s">
        <v>171</v>
      </c>
      <c r="I128" s="19" t="s">
        <v>63</v>
      </c>
      <c r="J128" s="19" t="s">
        <v>63</v>
      </c>
      <c r="K128" s="19" t="s">
        <v>63</v>
      </c>
      <c r="L128" s="19" t="s">
        <v>65</v>
      </c>
    </row>
    <row r="129" customFormat="false" ht="51" hidden="false" customHeight="false" outlineLevel="0" collapsed="false">
      <c r="A129" s="18" t="n">
        <v>37057</v>
      </c>
      <c r="B129" s="19" t="s">
        <v>172</v>
      </c>
      <c r="C129" s="19" t="s">
        <v>57</v>
      </c>
      <c r="D129" s="19" t="s">
        <v>173</v>
      </c>
      <c r="E129" s="19" t="s">
        <v>59</v>
      </c>
      <c r="F129" s="19" t="s">
        <v>60</v>
      </c>
      <c r="G129" s="25" t="s">
        <v>174</v>
      </c>
      <c r="H129" s="25" t="s">
        <v>175</v>
      </c>
      <c r="I129" s="19" t="s">
        <v>63</v>
      </c>
      <c r="J129" s="19" t="s">
        <v>63</v>
      </c>
      <c r="K129" s="19" t="s">
        <v>63</v>
      </c>
      <c r="L129" s="19" t="s">
        <v>65</v>
      </c>
    </row>
    <row r="130" customFormat="false" ht="38.25" hidden="false" customHeight="false" outlineLevel="0" collapsed="false">
      <c r="A130" s="18" t="n">
        <v>37057</v>
      </c>
      <c r="B130" s="19" t="s">
        <v>97</v>
      </c>
      <c r="C130" s="19" t="s">
        <v>57</v>
      </c>
      <c r="D130" s="19" t="s">
        <v>173</v>
      </c>
      <c r="E130" s="19" t="s">
        <v>59</v>
      </c>
      <c r="F130" s="19" t="s">
        <v>60</v>
      </c>
      <c r="G130" s="25" t="s">
        <v>176</v>
      </c>
      <c r="H130" s="25" t="s">
        <v>175</v>
      </c>
      <c r="I130" s="19" t="s">
        <v>63</v>
      </c>
      <c r="J130" s="19" t="s">
        <v>63</v>
      </c>
      <c r="K130" s="19" t="s">
        <v>63</v>
      </c>
      <c r="L130" s="19" t="s">
        <v>65</v>
      </c>
    </row>
    <row r="131" customFormat="false" ht="38.25" hidden="false" customHeight="false" outlineLevel="0" collapsed="false">
      <c r="A131" s="18" t="n">
        <v>37057</v>
      </c>
      <c r="B131" s="19" t="s">
        <v>250</v>
      </c>
      <c r="C131" s="19"/>
      <c r="D131" s="19" t="s">
        <v>251</v>
      </c>
      <c r="E131" s="19" t="s">
        <v>252</v>
      </c>
      <c r="F131" s="19" t="s">
        <v>74</v>
      </c>
      <c r="G131" s="25" t="s">
        <v>253</v>
      </c>
      <c r="H131" s="25" t="s">
        <v>254</v>
      </c>
      <c r="I131" s="19" t="s">
        <v>63</v>
      </c>
      <c r="J131" s="19" t="s">
        <v>63</v>
      </c>
      <c r="K131" s="19" t="s">
        <v>63</v>
      </c>
      <c r="L131" s="19" t="s">
        <v>65</v>
      </c>
    </row>
    <row r="132" customFormat="false" ht="76.5" hidden="false" customHeight="false" outlineLevel="0" collapsed="false">
      <c r="A132" s="28" t="n">
        <v>37056</v>
      </c>
      <c r="B132" s="19" t="s">
        <v>255</v>
      </c>
      <c r="C132" s="19" t="s">
        <v>57</v>
      </c>
      <c r="D132" s="19" t="s">
        <v>58</v>
      </c>
      <c r="E132" s="19" t="s">
        <v>59</v>
      </c>
      <c r="F132" s="19" t="s">
        <v>227</v>
      </c>
      <c r="G132" s="25" t="s">
        <v>256</v>
      </c>
      <c r="H132" s="25" t="s">
        <v>257</v>
      </c>
      <c r="I132" s="19" t="s">
        <v>64</v>
      </c>
      <c r="J132" s="19" t="s">
        <v>63</v>
      </c>
      <c r="K132" s="19" t="s">
        <v>63</v>
      </c>
      <c r="L132" s="19" t="s">
        <v>65</v>
      </c>
    </row>
    <row r="133" customFormat="false" ht="76.5" hidden="false" customHeight="false" outlineLevel="0" collapsed="false">
      <c r="A133" s="28" t="n">
        <v>37053</v>
      </c>
      <c r="B133" s="19" t="s">
        <v>166</v>
      </c>
      <c r="C133" s="19" t="s">
        <v>177</v>
      </c>
      <c r="D133" s="19" t="s">
        <v>82</v>
      </c>
      <c r="E133" s="19" t="s">
        <v>88</v>
      </c>
      <c r="F133" s="19" t="s">
        <v>178</v>
      </c>
      <c r="G133" s="25" t="s">
        <v>179</v>
      </c>
      <c r="H133" s="25" t="s">
        <v>180</v>
      </c>
      <c r="I133" s="19" t="s">
        <v>63</v>
      </c>
      <c r="J133" s="19" t="s">
        <v>63</v>
      </c>
      <c r="K133" s="19" t="s">
        <v>63</v>
      </c>
      <c r="L133" s="19" t="s">
        <v>65</v>
      </c>
    </row>
    <row r="134" customFormat="false" ht="38.25" hidden="false" customHeight="false" outlineLevel="0" collapsed="false">
      <c r="A134" s="28" t="n">
        <v>37050</v>
      </c>
      <c r="B134" s="19" t="s">
        <v>241</v>
      </c>
      <c r="C134" s="19" t="s">
        <v>57</v>
      </c>
      <c r="D134" s="19" t="s">
        <v>258</v>
      </c>
      <c r="E134" s="19" t="s">
        <v>244</v>
      </c>
      <c r="F134" s="19" t="s">
        <v>74</v>
      </c>
      <c r="G134" s="25" t="s">
        <v>259</v>
      </c>
      <c r="H134" s="25" t="s">
        <v>260</v>
      </c>
      <c r="I134" s="19" t="s">
        <v>63</v>
      </c>
      <c r="J134" s="19" t="s">
        <v>63</v>
      </c>
      <c r="K134" s="19" t="s">
        <v>63</v>
      </c>
      <c r="L134" s="19" t="s">
        <v>65</v>
      </c>
    </row>
    <row r="135" customFormat="false" ht="51" hidden="false" customHeight="false" outlineLevel="0" collapsed="false">
      <c r="A135" s="63" t="n">
        <v>37049</v>
      </c>
      <c r="B135" s="15" t="s">
        <v>114</v>
      </c>
      <c r="C135" s="19" t="s">
        <v>57</v>
      </c>
      <c r="D135" s="19" t="s">
        <v>58</v>
      </c>
      <c r="E135" s="19" t="s">
        <v>59</v>
      </c>
      <c r="F135" s="19" t="s">
        <v>89</v>
      </c>
      <c r="G135" s="25" t="s">
        <v>181</v>
      </c>
      <c r="H135" s="25" t="s">
        <v>182</v>
      </c>
      <c r="I135" s="19" t="s">
        <v>64</v>
      </c>
      <c r="J135" s="19" t="s">
        <v>63</v>
      </c>
      <c r="K135" s="19" t="s">
        <v>63</v>
      </c>
      <c r="L135" s="19" t="s">
        <v>65</v>
      </c>
    </row>
    <row r="136" customFormat="false" ht="38.25" hidden="false" customHeight="false" outlineLevel="0" collapsed="false">
      <c r="A136" s="28" t="n">
        <v>37049</v>
      </c>
      <c r="B136" s="19" t="s">
        <v>58</v>
      </c>
      <c r="C136" s="19" t="s">
        <v>57</v>
      </c>
      <c r="D136" s="19" t="s">
        <v>58</v>
      </c>
      <c r="E136" s="19" t="s">
        <v>59</v>
      </c>
      <c r="F136" s="19" t="s">
        <v>89</v>
      </c>
      <c r="G136" s="25" t="s">
        <v>183</v>
      </c>
      <c r="H136" s="25" t="s">
        <v>184</v>
      </c>
      <c r="I136" s="19" t="s">
        <v>64</v>
      </c>
      <c r="J136" s="19" t="s">
        <v>64</v>
      </c>
      <c r="K136" s="19" t="s">
        <v>64</v>
      </c>
      <c r="L136" s="19" t="s">
        <v>65</v>
      </c>
    </row>
    <row r="137" customFormat="false" ht="80.25" hidden="false" customHeight="true" outlineLevel="0" collapsed="false">
      <c r="A137" s="28" t="n">
        <v>37046</v>
      </c>
      <c r="B137" s="25" t="s">
        <v>185</v>
      </c>
      <c r="C137" s="29"/>
      <c r="D137" s="25"/>
      <c r="E137" s="30" t="s">
        <v>186</v>
      </c>
      <c r="F137" s="29" t="s">
        <v>69</v>
      </c>
      <c r="G137" s="25" t="s">
        <v>187</v>
      </c>
      <c r="H137" s="25" t="s">
        <v>188</v>
      </c>
      <c r="I137" s="19" t="s">
        <v>64</v>
      </c>
      <c r="J137" s="19" t="s">
        <v>64</v>
      </c>
      <c r="K137" s="19" t="s">
        <v>64</v>
      </c>
      <c r="L137" s="19" t="s">
        <v>65</v>
      </c>
    </row>
    <row r="138" customFormat="false" ht="51" hidden="false" customHeight="false" outlineLevel="0" collapsed="false">
      <c r="A138" s="59" t="n">
        <v>37043</v>
      </c>
      <c r="B138" s="25" t="s">
        <v>112</v>
      </c>
      <c r="C138" s="29" t="s">
        <v>57</v>
      </c>
      <c r="D138" s="25" t="s">
        <v>112</v>
      </c>
      <c r="E138" s="30" t="s">
        <v>59</v>
      </c>
      <c r="F138" s="29" t="s">
        <v>74</v>
      </c>
      <c r="G138" s="25" t="s">
        <v>263</v>
      </c>
      <c r="H138" s="30" t="s">
        <v>264</v>
      </c>
      <c r="I138" s="19" t="s">
        <v>64</v>
      </c>
      <c r="J138" s="19" t="s">
        <v>63</v>
      </c>
      <c r="K138" s="19" t="s">
        <v>63</v>
      </c>
      <c r="L138" s="19" t="s">
        <v>65</v>
      </c>
    </row>
    <row r="139" customFormat="false" ht="38.25" hidden="false" customHeight="false" outlineLevel="0" collapsed="false">
      <c r="A139" s="31" t="n">
        <v>37040</v>
      </c>
      <c r="B139" s="25" t="s">
        <v>112</v>
      </c>
      <c r="C139" s="29" t="s">
        <v>57</v>
      </c>
      <c r="D139" s="25" t="s">
        <v>112</v>
      </c>
      <c r="E139" s="30" t="s">
        <v>59</v>
      </c>
      <c r="F139" s="29" t="s">
        <v>60</v>
      </c>
      <c r="G139" s="30" t="s">
        <v>265</v>
      </c>
      <c r="H139" s="30" t="s">
        <v>198</v>
      </c>
      <c r="I139" s="29" t="s">
        <v>64</v>
      </c>
      <c r="J139" s="29" t="s">
        <v>64</v>
      </c>
      <c r="K139" s="29" t="s">
        <v>64</v>
      </c>
      <c r="L139" s="29" t="s">
        <v>65</v>
      </c>
    </row>
    <row r="140" customFormat="false" ht="38.25" hidden="false" customHeight="false" outlineLevel="0" collapsed="false">
      <c r="A140" s="31" t="n">
        <v>37035</v>
      </c>
      <c r="B140" s="25" t="s">
        <v>195</v>
      </c>
      <c r="C140" s="29" t="s">
        <v>57</v>
      </c>
      <c r="D140" s="30" t="s">
        <v>196</v>
      </c>
      <c r="E140" s="30" t="s">
        <v>59</v>
      </c>
      <c r="F140" s="29" t="s">
        <v>60</v>
      </c>
      <c r="G140" s="30" t="s">
        <v>197</v>
      </c>
      <c r="H140" s="30" t="s">
        <v>198</v>
      </c>
      <c r="I140" s="29" t="s">
        <v>64</v>
      </c>
      <c r="J140" s="29" t="s">
        <v>63</v>
      </c>
      <c r="K140" s="29" t="s">
        <v>63</v>
      </c>
      <c r="L140" s="29" t="s">
        <v>65</v>
      </c>
    </row>
    <row r="141" customFormat="false" ht="12.75" hidden="false" customHeight="false" outlineLevel="0" collapsed="false">
      <c r="A141" s="31" t="n">
        <v>37035</v>
      </c>
      <c r="B141" s="25" t="s">
        <v>58</v>
      </c>
      <c r="C141" s="29" t="s">
        <v>57</v>
      </c>
      <c r="D141" s="25" t="s">
        <v>58</v>
      </c>
      <c r="E141" s="30" t="s">
        <v>59</v>
      </c>
      <c r="F141" s="29" t="s">
        <v>60</v>
      </c>
      <c r="G141" s="30" t="s">
        <v>266</v>
      </c>
      <c r="H141" s="30" t="s">
        <v>267</v>
      </c>
      <c r="I141" s="29"/>
      <c r="J141" s="29"/>
      <c r="K141" s="29"/>
      <c r="L141" s="29" t="s">
        <v>65</v>
      </c>
    </row>
    <row r="142" customFormat="false" ht="38.25" hidden="false" customHeight="false" outlineLevel="0" collapsed="false">
      <c r="A142" s="31" t="n">
        <v>37033</v>
      </c>
      <c r="B142" s="25" t="s">
        <v>124</v>
      </c>
      <c r="C142" s="29" t="s">
        <v>57</v>
      </c>
      <c r="D142" s="25" t="s">
        <v>124</v>
      </c>
      <c r="E142" s="30" t="s">
        <v>59</v>
      </c>
      <c r="F142" s="29" t="s">
        <v>89</v>
      </c>
      <c r="G142" s="30" t="s">
        <v>199</v>
      </c>
      <c r="H142" s="30" t="s">
        <v>200</v>
      </c>
      <c r="I142" s="29" t="s">
        <v>63</v>
      </c>
      <c r="J142" s="29" t="s">
        <v>64</v>
      </c>
      <c r="K142" s="29" t="s">
        <v>64</v>
      </c>
      <c r="L142" s="29" t="s">
        <v>65</v>
      </c>
    </row>
    <row r="143" customFormat="false" ht="134.25" hidden="false" customHeight="true" outlineLevel="0" collapsed="false">
      <c r="A143" s="31" t="n">
        <v>37019</v>
      </c>
      <c r="B143" s="25" t="s">
        <v>209</v>
      </c>
      <c r="C143" s="29" t="s">
        <v>57</v>
      </c>
      <c r="D143" s="25" t="s">
        <v>209</v>
      </c>
      <c r="E143" s="30" t="s">
        <v>59</v>
      </c>
      <c r="F143" s="29" t="s">
        <v>60</v>
      </c>
      <c r="G143" s="30" t="s">
        <v>210</v>
      </c>
      <c r="H143" s="30" t="s">
        <v>211</v>
      </c>
      <c r="I143" s="29" t="s">
        <v>63</v>
      </c>
      <c r="J143" s="29" t="s">
        <v>63</v>
      </c>
      <c r="K143" s="29" t="s">
        <v>63</v>
      </c>
      <c r="L143" s="29" t="s">
        <v>65</v>
      </c>
    </row>
    <row r="144" customFormat="false" ht="114.75" hidden="false" customHeight="false" outlineLevel="0" collapsed="false">
      <c r="A144" s="31" t="n">
        <v>37019</v>
      </c>
      <c r="B144" s="25" t="s">
        <v>112</v>
      </c>
      <c r="C144" s="29" t="s">
        <v>57</v>
      </c>
      <c r="D144" s="25" t="s">
        <v>112</v>
      </c>
      <c r="E144" s="30" t="s">
        <v>59</v>
      </c>
      <c r="F144" s="29" t="s">
        <v>60</v>
      </c>
      <c r="G144" s="30" t="s">
        <v>268</v>
      </c>
      <c r="H144" s="30" t="s">
        <v>269</v>
      </c>
      <c r="I144" s="29" t="s">
        <v>64</v>
      </c>
      <c r="J144" s="29" t="s">
        <v>64</v>
      </c>
      <c r="K144" s="29" t="s">
        <v>64</v>
      </c>
      <c r="L144" s="29" t="s">
        <v>65</v>
      </c>
    </row>
    <row r="145" customFormat="false" ht="12.75" hidden="false" customHeight="false" outlineLevel="0" collapsed="false">
      <c r="A145" s="31"/>
      <c r="B145" s="25"/>
      <c r="C145" s="29"/>
      <c r="D145" s="25"/>
      <c r="E145" s="25"/>
      <c r="F145" s="29"/>
      <c r="G145" s="25"/>
      <c r="H145" s="25"/>
      <c r="I145" s="29"/>
      <c r="J145" s="29"/>
      <c r="K145" s="29"/>
      <c r="L145" s="21"/>
    </row>
    <row r="146" customFormat="false" ht="12.75" hidden="false" customHeight="false" outlineLevel="0" collapsed="false">
      <c r="A146" s="31"/>
      <c r="B146" s="25"/>
      <c r="C146" s="29"/>
      <c r="D146" s="25"/>
      <c r="E146" s="25"/>
      <c r="F146" s="29"/>
      <c r="G146" s="25"/>
      <c r="H146" s="25"/>
      <c r="I146" s="29"/>
      <c r="J146" s="29"/>
      <c r="K146" s="29"/>
      <c r="L146" s="21"/>
    </row>
    <row r="147" customFormat="false" ht="12.75" hidden="false" customHeight="false" outlineLevel="0" collapsed="false">
      <c r="A147" s="31"/>
      <c r="B147" s="25"/>
      <c r="C147" s="29"/>
      <c r="D147" s="25"/>
      <c r="E147" s="25"/>
      <c r="F147" s="29"/>
      <c r="G147" s="25"/>
      <c r="H147" s="25"/>
      <c r="I147" s="29"/>
      <c r="J147" s="29"/>
      <c r="K147" s="29"/>
      <c r="L147" s="21"/>
    </row>
    <row r="148" customFormat="false" ht="12.75" hidden="false" customHeight="false" outlineLevel="0" collapsed="false">
      <c r="A148" s="31"/>
      <c r="B148" s="25"/>
      <c r="C148" s="29"/>
      <c r="D148" s="25"/>
      <c r="E148" s="25"/>
      <c r="F148" s="29"/>
      <c r="G148" s="25"/>
      <c r="H148" s="25"/>
      <c r="I148" s="29"/>
      <c r="J148" s="29"/>
      <c r="K148" s="29"/>
      <c r="L148" s="21"/>
    </row>
    <row r="149" customFormat="false" ht="12.75" hidden="false" customHeight="false" outlineLevel="0" collapsed="false">
      <c r="A149" s="31"/>
      <c r="B149" s="25"/>
      <c r="C149" s="29"/>
      <c r="D149" s="25"/>
      <c r="E149" s="25"/>
      <c r="F149" s="29"/>
      <c r="G149" s="25"/>
      <c r="H149" s="25"/>
      <c r="I149" s="29"/>
      <c r="J149" s="29"/>
      <c r="K149" s="29"/>
      <c r="L149" s="21"/>
    </row>
    <row r="150" customFormat="false" ht="12.75" hidden="false" customHeight="false" outlineLevel="0" collapsed="false">
      <c r="A150" s="31"/>
      <c r="B150" s="25"/>
      <c r="C150" s="29"/>
      <c r="D150" s="25"/>
      <c r="E150" s="25"/>
      <c r="F150" s="29"/>
      <c r="G150" s="25"/>
      <c r="H150" s="25"/>
      <c r="I150" s="29"/>
      <c r="J150" s="29"/>
      <c r="K150" s="29"/>
      <c r="L150" s="21"/>
    </row>
    <row r="151" customFormat="false" ht="12.75" hidden="false" customHeight="false" outlineLevel="0" collapsed="false">
      <c r="A151" s="31"/>
      <c r="B151" s="25"/>
      <c r="C151" s="29"/>
      <c r="D151" s="25"/>
      <c r="E151" s="25"/>
      <c r="F151" s="29"/>
      <c r="G151" s="25"/>
      <c r="H151" s="25"/>
      <c r="I151" s="29"/>
      <c r="J151" s="29"/>
      <c r="K151" s="29"/>
      <c r="L151" s="21"/>
    </row>
    <row r="152" customFormat="false" ht="12.75" hidden="false" customHeight="false" outlineLevel="0" collapsed="false">
      <c r="A152" s="31"/>
      <c r="B152" s="25"/>
      <c r="C152" s="29"/>
      <c r="D152" s="25"/>
      <c r="E152" s="25"/>
      <c r="F152" s="29"/>
      <c r="G152" s="25"/>
      <c r="H152" s="25"/>
      <c r="I152" s="29"/>
      <c r="J152" s="29"/>
      <c r="K152" s="29"/>
      <c r="L152" s="21"/>
    </row>
    <row r="153" customFormat="false" ht="12.75" hidden="false" customHeight="false" outlineLevel="0" collapsed="false">
      <c r="A153" s="31"/>
      <c r="B153" s="25"/>
      <c r="C153" s="29"/>
      <c r="D153" s="25"/>
      <c r="E153" s="30"/>
      <c r="F153" s="29"/>
      <c r="G153" s="30"/>
      <c r="H153" s="30"/>
      <c r="I153" s="29"/>
      <c r="J153" s="29"/>
      <c r="K153" s="29"/>
      <c r="L153" s="29"/>
    </row>
    <row r="154" customFormat="false" ht="12.75" hidden="false" customHeight="false" outlineLevel="0" collapsed="false">
      <c r="A154" s="31"/>
      <c r="B154" s="25"/>
      <c r="C154" s="29"/>
      <c r="D154" s="25"/>
      <c r="E154" s="30"/>
      <c r="F154" s="29"/>
      <c r="G154" s="30"/>
      <c r="H154" s="30"/>
      <c r="I154" s="29"/>
      <c r="J154" s="29"/>
      <c r="K154" s="29"/>
      <c r="L154" s="29"/>
    </row>
    <row r="155" customFormat="false" ht="12.75" hidden="false" customHeight="false" outlineLevel="0" collapsed="false">
      <c r="A155" s="31"/>
      <c r="B155" s="25"/>
      <c r="C155" s="29"/>
      <c r="D155" s="25"/>
      <c r="E155" s="30"/>
      <c r="F155" s="29"/>
      <c r="G155" s="30"/>
      <c r="H155" s="30"/>
      <c r="I155" s="29"/>
      <c r="J155" s="29"/>
      <c r="K155" s="29"/>
      <c r="L155" s="29"/>
    </row>
    <row r="156" customFormat="false" ht="12.75" hidden="false" customHeight="false" outlineLevel="0" collapsed="false">
      <c r="A156" s="31"/>
      <c r="B156" s="25"/>
      <c r="C156" s="29"/>
      <c r="D156" s="25"/>
      <c r="E156" s="30"/>
      <c r="F156" s="29"/>
      <c r="G156" s="30"/>
      <c r="H156" s="30"/>
      <c r="I156" s="29"/>
      <c r="J156" s="29"/>
      <c r="K156" s="29"/>
      <c r="L156" s="29"/>
    </row>
    <row r="157" customFormat="false" ht="12.75" hidden="false" customHeight="false" outlineLevel="0" collapsed="false">
      <c r="A157" s="31"/>
      <c r="B157" s="25"/>
      <c r="C157" s="29"/>
      <c r="D157" s="25"/>
      <c r="E157" s="30"/>
      <c r="F157" s="29"/>
      <c r="G157" s="30"/>
      <c r="H157" s="30"/>
      <c r="I157" s="29"/>
      <c r="J157" s="29"/>
      <c r="K157" s="29"/>
      <c r="L157" s="29"/>
    </row>
    <row r="158" customFormat="false" ht="12.75" hidden="false" customHeight="false" outlineLevel="0" collapsed="false">
      <c r="A158" s="31"/>
      <c r="B158" s="25"/>
      <c r="C158" s="29"/>
      <c r="D158" s="25"/>
      <c r="E158" s="30"/>
      <c r="F158" s="29"/>
      <c r="G158" s="30"/>
      <c r="H158" s="30"/>
      <c r="I158" s="29"/>
      <c r="J158" s="29"/>
      <c r="K158" s="29"/>
      <c r="L158" s="29"/>
    </row>
    <row r="159" customFormat="false" ht="12.75" hidden="false" customHeight="false" outlineLevel="0" collapsed="false">
      <c r="A159" s="31"/>
      <c r="B159" s="25"/>
      <c r="C159" s="29"/>
      <c r="D159" s="25"/>
      <c r="E159" s="25"/>
      <c r="F159" s="29"/>
      <c r="G159" s="25"/>
      <c r="H159" s="25"/>
      <c r="I159" s="29"/>
      <c r="J159" s="29"/>
      <c r="K159" s="29"/>
      <c r="L159" s="21"/>
    </row>
    <row r="160" customFormat="false" ht="12.75" hidden="false" customHeight="false" outlineLevel="0" collapsed="false">
      <c r="A160" s="32"/>
      <c r="B160" s="27"/>
      <c r="C160" s="33"/>
      <c r="D160" s="27"/>
      <c r="E160" s="34"/>
      <c r="F160" s="33"/>
      <c r="G160" s="27"/>
      <c r="H160" s="27"/>
      <c r="I160" s="33"/>
      <c r="J160" s="33"/>
      <c r="K160" s="33"/>
      <c r="L160" s="33"/>
    </row>
    <row r="161" customFormat="false" ht="12.75" hidden="false" customHeight="false" outlineLevel="0" collapsed="false">
      <c r="A161" s="31"/>
      <c r="B161" s="25"/>
      <c r="C161" s="29"/>
      <c r="D161" s="25"/>
      <c r="E161" s="30"/>
      <c r="F161" s="29"/>
      <c r="G161" s="25"/>
      <c r="H161" s="25"/>
      <c r="I161" s="29"/>
      <c r="J161" s="29"/>
      <c r="K161" s="29"/>
      <c r="L161" s="29"/>
    </row>
    <row r="162" customFormat="false" ht="12.75" hidden="false" customHeight="false" outlineLevel="0" collapsed="false">
      <c r="A162" s="31"/>
      <c r="B162" s="25"/>
      <c r="C162" s="29"/>
      <c r="D162" s="25"/>
      <c r="E162" s="30"/>
      <c r="F162" s="29"/>
      <c r="G162" s="25"/>
      <c r="H162" s="25"/>
      <c r="I162" s="29"/>
      <c r="J162" s="29"/>
      <c r="K162" s="29"/>
      <c r="L162" s="29"/>
    </row>
    <row r="164" customFormat="false" ht="12.75" hidden="false" customHeight="false" outlineLevel="0" collapsed="false">
      <c r="A164" s="1" t="s">
        <v>212</v>
      </c>
      <c r="B164" s="1" t="s">
        <v>213</v>
      </c>
      <c r="C164" s="0" t="s">
        <v>214</v>
      </c>
      <c r="D164" s="35" t="s">
        <v>215</v>
      </c>
      <c r="E164" s="61"/>
    </row>
    <row r="165" customFormat="false" ht="12.75" hidden="false" customHeight="false" outlineLevel="0" collapsed="false">
      <c r="A165" s="36" t="s">
        <v>217</v>
      </c>
      <c r="B165" s="37" t="n">
        <f aca="false">C165/$C$174</f>
        <v>0.0434782608695652</v>
      </c>
      <c r="C165" s="4" t="n">
        <f aca="false">'summary 0709'!I24</f>
        <v>1</v>
      </c>
      <c r="D165" s="0" t="n">
        <f aca="false">33+1+1+1+1+1+8+1+1+1+2</f>
        <v>51</v>
      </c>
      <c r="E165" s="62"/>
    </row>
    <row r="166" customFormat="false" ht="12.75" hidden="false" customHeight="false" outlineLevel="0" collapsed="false">
      <c r="A166" s="36" t="s">
        <v>67</v>
      </c>
      <c r="B166" s="37" t="n">
        <f aca="false">C166/$C$174</f>
        <v>0.347826086956522</v>
      </c>
      <c r="C166" s="4" t="n">
        <f aca="false">'summary 0709'!I25</f>
        <v>8</v>
      </c>
      <c r="D166" s="0" t="n">
        <f aca="false">540+17+1+1+6+10+1+2+12+2+1+1+1+3+4</f>
        <v>602</v>
      </c>
      <c r="E166" s="62"/>
    </row>
    <row r="167" customFormat="false" ht="12.75" hidden="false" customHeight="false" outlineLevel="0" collapsed="false">
      <c r="A167" s="36" t="s">
        <v>57</v>
      </c>
      <c r="B167" s="37" t="n">
        <f aca="false">C167/$C$174</f>
        <v>0.304347826086957</v>
      </c>
      <c r="C167" s="4" t="n">
        <f aca="false">'summary 0709'!I26</f>
        <v>7</v>
      </c>
      <c r="D167" s="0" t="n">
        <f aca="false">13+1+1+1+16</f>
        <v>32</v>
      </c>
      <c r="E167" s="62"/>
    </row>
    <row r="168" customFormat="false" ht="12.75" hidden="false" customHeight="false" outlineLevel="0" collapsed="false">
      <c r="A168" s="36" t="s">
        <v>218</v>
      </c>
      <c r="B168" s="37" t="n">
        <f aca="false">C168/$C$174</f>
        <v>0.0869565217391304</v>
      </c>
      <c r="C168" s="4" t="n">
        <f aca="false">'summary 0709'!I27</f>
        <v>2</v>
      </c>
      <c r="D168" s="0" t="n">
        <f aca="false">36+1</f>
        <v>37</v>
      </c>
      <c r="E168" s="62"/>
    </row>
    <row r="169" customFormat="false" ht="12.75" hidden="false" customHeight="false" outlineLevel="0" collapsed="false">
      <c r="A169" s="36" t="s">
        <v>219</v>
      </c>
      <c r="B169" s="37" t="n">
        <f aca="false">C169/$C$174</f>
        <v>0.130434782608696</v>
      </c>
      <c r="C169" s="4" t="n">
        <f aca="false">'summary 0709'!I28</f>
        <v>3</v>
      </c>
      <c r="D169" s="0" t="n">
        <f aca="false">288+2+13+2+5+56</f>
        <v>366</v>
      </c>
      <c r="E169" s="62"/>
    </row>
    <row r="170" customFormat="false" ht="12.75" hidden="false" customHeight="false" outlineLevel="0" collapsed="false">
      <c r="A170" s="36" t="s">
        <v>220</v>
      </c>
      <c r="B170" s="37" t="n">
        <f aca="false">C170/$C$174</f>
        <v>0</v>
      </c>
      <c r="C170" s="4" t="n">
        <f aca="false">'summary 0709'!I29</f>
        <v>0</v>
      </c>
      <c r="D170" s="0" t="n">
        <f aca="false">132+2+1+2+7</f>
        <v>144</v>
      </c>
      <c r="E170" s="62"/>
    </row>
    <row r="171" customFormat="false" ht="12.75" hidden="false" customHeight="false" outlineLevel="0" collapsed="false">
      <c r="A171" s="36" t="s">
        <v>108</v>
      </c>
      <c r="B171" s="37" t="n">
        <f aca="false">C171/$C$174</f>
        <v>0</v>
      </c>
      <c r="C171" s="4" t="n">
        <f aca="false">'summary 0709'!I30</f>
        <v>0</v>
      </c>
      <c r="D171" s="0" t="n">
        <v>9</v>
      </c>
      <c r="E171" s="62"/>
    </row>
    <row r="172" customFormat="false" ht="12.75" hidden="false" customHeight="false" outlineLevel="0" collapsed="false">
      <c r="A172" s="36" t="s">
        <v>190</v>
      </c>
      <c r="B172" s="37" t="n">
        <f aca="false">C172/$C$174</f>
        <v>0</v>
      </c>
      <c r="C172" s="4" t="n">
        <f aca="false">'summary 0709'!I31</f>
        <v>0</v>
      </c>
      <c r="D172" s="0" t="n">
        <f aca="false">10+5+2</f>
        <v>17</v>
      </c>
      <c r="E172" s="62"/>
    </row>
    <row r="173" customFormat="false" ht="12.75" hidden="false" customHeight="false" outlineLevel="0" collapsed="false">
      <c r="A173" s="39" t="s">
        <v>221</v>
      </c>
      <c r="B173" s="37" t="n">
        <f aca="false">C173/$C$174</f>
        <v>0.0869565217391304</v>
      </c>
      <c r="C173" s="4" t="n">
        <f aca="false">'summary 0709'!I32</f>
        <v>2</v>
      </c>
    </row>
    <row r="174" customFormat="false" ht="12.75" hidden="false" customHeight="false" outlineLevel="0" collapsed="false">
      <c r="A174" s="39" t="s">
        <v>222</v>
      </c>
      <c r="B174" s="40" t="n">
        <f aca="false">SUM(B165:B173)</f>
        <v>1</v>
      </c>
      <c r="C174" s="0" t="n">
        <f aca="false">SUM(C165:C173)</f>
        <v>23</v>
      </c>
      <c r="D174" s="0" t="n">
        <f aca="false">SUM(D165:D173)</f>
        <v>1258</v>
      </c>
    </row>
  </sheetData>
  <printOptions headings="false" gridLines="false" gridLinesSet="true" horizontalCentered="true" verticalCentered="false"/>
  <pageMargins left="0.25" right="0.25" top="0.984027777777778" bottom="0.5" header="0.5" footer="0.25"/>
  <pageSetup paperSize="5" scale="100" fitToWidth="1" fitToHeight="3"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July 9</oddHeader>
    <oddFooter>&amp;L&amp;"Arial,Bold"Questions Call Nancy ext 54751</oddFooter>
  </headerFooter>
  <rowBreaks count="1" manualBreakCount="1">
    <brk id="88" man="true" max="16383" min="0"/>
  </rowBreaks>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2001-05-18T14:04:21Z</dcterms:created>
  <dc:creator>jennifer velasco</dc:creator>
  <dc:description/>
  <dc:language>en-US</dc:language>
  <cp:lastModifiedBy>nhernand</cp:lastModifiedBy>
  <cp:lastPrinted>2001-08-14T10:48:46Z</cp:lastPrinted>
  <dcterms:modified xsi:type="dcterms:W3CDTF">2001-08-14T12:45:29Z</dcterms:modified>
  <cp:revision>0</cp:revision>
  <dc:subject/>
  <dc:title/>
</cp:coreProperties>
</file>