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lo Alto calculation" sheetId="1" state="visible" r:id="rId3"/>
    <sheet name="ENA calculation" sheetId="2" state="visible" r:id="rId4"/>
    <sheet name="Invoice" sheetId="3" state="visible" r:id="rId5"/>
    <sheet name="CoverPage" sheetId="4" state="visible" r:id="rId6"/>
  </sheets>
  <definedNames>
    <definedName function="false" hidden="false" localSheetId="1" name="_xlnm.Print_Area" vbProcedure="false">'ENA calculation'!$A$1:$AO$45</definedName>
    <definedName function="false" hidden="false" localSheetId="2" name="_xlnm.Print_Area" vbProcedure="false">Invoice!$1:$65536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<sst xmlns="http://schemas.openxmlformats.org/spreadsheetml/2006/main" count="245" uniqueCount="101">
  <si>
    <t xml:space="preserve">For Aug-01</t>
  </si>
  <si>
    <t xml:space="preserve">SUBTRACTING cg</t>
  </si>
  <si>
    <t xml:space="preserve">Summary of Enron Cost</t>
  </si>
  <si>
    <t xml:space="preserve">Special Provisions</t>
  </si>
  <si>
    <t xml:space="preserve">other contracts</t>
  </si>
  <si>
    <t xml:space="preserve">Bill</t>
  </si>
  <si>
    <t xml:space="preserve">Load Data From PG&amp;E</t>
  </si>
  <si>
    <t xml:space="preserve">Purchases for G11 customers</t>
  </si>
  <si>
    <t xml:space="preserve">Rates for G11 customers</t>
  </si>
  <si>
    <t xml:space="preserve">Cost for G11 customers</t>
  </si>
  <si>
    <t xml:space="preserve">Load</t>
  </si>
  <si>
    <t xml:space="preserve">load</t>
  </si>
  <si>
    <t xml:space="preserve">bidweek</t>
  </si>
  <si>
    <t xml:space="preserve"> Cost</t>
  </si>
  <si>
    <t xml:space="preserve">Total</t>
  </si>
  <si>
    <t xml:space="preserve">@ PG&amp;E citygate (mmbtu/day)</t>
  </si>
  <si>
    <t xml:space="preserve">@ Malin</t>
  </si>
  <si>
    <t xml:space="preserve">@ PG&amp;E citygate ($/mmbtu)</t>
  </si>
  <si>
    <t xml:space="preserve">Malin</t>
  </si>
  <si>
    <t xml:space="preserve">served by</t>
  </si>
  <si>
    <t xml:space="preserve">commodity</t>
  </si>
  <si>
    <t xml:space="preserve">volumetric</t>
  </si>
  <si>
    <t xml:space="preserve">cost</t>
  </si>
  <si>
    <t xml:space="preserve">PG&amp;E cg</t>
  </si>
  <si>
    <t xml:space="preserve">701005</t>
  </si>
  <si>
    <t xml:space="preserve">801004</t>
  </si>
  <si>
    <t xml:space="preserve">801006</t>
  </si>
  <si>
    <t xml:space="preserve">801007</t>
  </si>
  <si>
    <t xml:space="preserve">801005</t>
  </si>
  <si>
    <t xml:space="preserve">701004</t>
  </si>
  <si>
    <t xml:space="preserve">@Malin</t>
  </si>
  <si>
    <t xml:space="preserve">$/mmbtu</t>
  </si>
  <si>
    <t xml:space="preserve">$</t>
  </si>
  <si>
    <t xml:space="preserve">Date</t>
  </si>
  <si>
    <t xml:space="preserve">enron</t>
  </si>
  <si>
    <t xml:space="preserve">bp</t>
  </si>
  <si>
    <t xml:space="preserve">Gross</t>
  </si>
  <si>
    <t xml:space="preserve">Net</t>
  </si>
  <si>
    <t xml:space="preserve">ENA Adj</t>
  </si>
  <si>
    <t xml:space="preserve">ENA Buy</t>
  </si>
  <si>
    <t xml:space="preserve">=5712+(5712*.0137)</t>
  </si>
  <si>
    <t xml:space="preserve">OK</t>
  </si>
  <si>
    <t xml:space="preserve">Price s/b 3.14</t>
  </si>
  <si>
    <t xml:space="preserve">Subtract cg</t>
  </si>
  <si>
    <t xml:space="preserve">b/4 calculating Malin</t>
  </si>
  <si>
    <t xml:space="preserve">.115*Net vol</t>
  </si>
  <si>
    <t xml:space="preserve"> </t>
  </si>
  <si>
    <t xml:space="preserve">ENA Deals</t>
  </si>
  <si>
    <t xml:space="preserve">Bill To:</t>
  </si>
  <si>
    <t xml:space="preserve">Remit To:</t>
  </si>
  <si>
    <t xml:space="preserve">Invoice Number:</t>
  </si>
  <si>
    <t xml:space="preserve">31192SA</t>
  </si>
  <si>
    <t xml:space="preserve">City of Palo Alto</t>
  </si>
  <si>
    <t xml:space="preserve">Enron North America Corp.</t>
  </si>
  <si>
    <t xml:space="preserve">Delivery Period:</t>
  </si>
  <si>
    <t xml:space="preserve">P. O. Box 10250</t>
  </si>
  <si>
    <t xml:space="preserve">Bank: Bank of America, N.A.</t>
  </si>
  <si>
    <t xml:space="preserve">Palo Alto , CA   94303</t>
  </si>
  <si>
    <t xml:space="preserve">Bank ID: 111000012 Swift: NABKUS44</t>
  </si>
  <si>
    <t xml:space="preserve">Invoice Date:</t>
  </si>
  <si>
    <t xml:space="preserve">October 2, 2001</t>
  </si>
  <si>
    <t xml:space="preserve">Acct: 3750494099</t>
  </si>
  <si>
    <t xml:space="preserve">Due Date:</t>
  </si>
  <si>
    <t xml:space="preserve">October 5, 2001</t>
  </si>
  <si>
    <t xml:space="preserve">Contact:           Raveen Maan</t>
  </si>
  <si>
    <t xml:space="preserve">Contact:</t>
  </si>
  <si>
    <t xml:space="preserve">Janine Cashin</t>
  </si>
  <si>
    <t xml:space="preserve">Payment Method:</t>
  </si>
  <si>
    <t xml:space="preserve">Wire</t>
  </si>
  <si>
    <t xml:space="preserve">Telephone:       (650) 329-2343</t>
  </si>
  <si>
    <t xml:space="preserve">Telephone:</t>
  </si>
  <si>
    <t xml:space="preserve">(713) 345-8472</t>
  </si>
  <si>
    <t xml:space="preserve">Fax:                  (650) 326-1507</t>
  </si>
  <si>
    <t xml:space="preserve">Fax:                   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</si>
  <si>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</si>
  <si>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</si>
  <si>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</si>
  <si>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</si>
  <si>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</si>
  <si>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</si>
  <si>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</si>
  <si>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</si>
  <si>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</si>
  <si>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</si>
  <si>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</si>
  <si>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</si>
  <si>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</si>
  <si>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Invoice</t>
  </si>
  <si>
    <t xml:space="preserve">Delivery Period</t>
  </si>
  <si>
    <t xml:space="preserve">Contract: 96058622</t>
  </si>
  <si>
    <t xml:space="preserve">PG&amp;E</t>
  </si>
  <si>
    <t xml:space="preserve">CG0202N-CITYGATE - NORMAL POOL</t>
  </si>
  <si>
    <t xml:space="preserve">Cost of Gas</t>
  </si>
  <si>
    <t xml:space="preserve">MMBtu</t>
  </si>
  <si>
    <t xml:space="preserve">Demand Charge</t>
  </si>
  <si>
    <t xml:space="preserve">          Cost of Gas Total  :</t>
  </si>
  <si>
    <t xml:space="preserve">          Invoice Total  :</t>
  </si>
  <si>
    <t xml:space="preserve">BP CG</t>
  </si>
  <si>
    <t xml:space="preserve">BP Malin</t>
  </si>
  <si>
    <t xml:space="preserve">Enron Malin</t>
  </si>
  <si>
    <t xml:space="preserve">CG Total Volume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</si>
</sst>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d\-mmm"/>
    <numFmt numFmtId="166" formatCode="#,##0"/>
    <numFmt numFmtId="167" formatCode="0.000"/>
    <numFmt numFmtId="168" formatCode="#,##0.00"/>
    <numFmt numFmtId="169" formatCode="_(* #,##0.00_);_(* \(#,##0.00\);_(* \-??_);_(@_)"/>
    <numFmt numFmtId="170" formatCode="_(* #,##0_);_(* \(#,##0\);_(* \-??_);_(@_)"/>
    <numFmt numFmtId="171" formatCode="mm/dd"/>
    <numFmt numFmtId="172" formatCode="0,000"/>
    <numFmt numFmtId="173" formatCode="\$#,##0.00"/>
    <numFmt numFmtId="174" formatCode="[$$-409]#,##0.00"/>
    <numFmt numFmtId="175" formatCode="[$-409]mmm\-yy"/>
    <numFmt numFmtId="176" formatCode="@"/>
    <numFmt numFmtId="177" formatCode="\$#,##0.00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 Narrow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4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8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6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8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9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6" fillId="0" borderId="3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7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7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7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7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6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1" fontId="8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8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8" fillId="0" borderId="0" xfId="2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6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6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6" fillId="0" borderId="10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6" fillId="0" borderId="10" xfId="2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nualInvoic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23</xdr:col>
      <xdr:colOff>140760</xdr:colOff>
      <xdr:row>5</xdr:row>
      <xdr:rowOff>47520</xdr:rowOff>
    </xdr:from>
    <xdr:to>
      <xdr:col>23</xdr:col>
      <xdr:colOff>504000</xdr:colOff>
      <xdr:row>9</xdr:row>
      <xdr:rowOff>114480</xdr:rowOff>
    </xdr:to>
    <xdr:sp>
      <xdr:nvSpPr>
        <xdr:cNvPr id="0" name="Line 1"/>
        <xdr:cNvSpPr/>
      </xdr:nvSpPr>
      <xdr:spPr>
        <a:xfrm>
          <a:off x="12989880" y="857160"/>
          <a:ext cx="363240" cy="714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69840</xdr:colOff>
      <xdr:row>44</xdr:row>
      <xdr:rowOff>95040</xdr:rowOff>
    </xdr:from>
    <xdr:to>
      <xdr:col>3</xdr:col>
      <xdr:colOff>131040</xdr:colOff>
      <xdr:row>44</xdr:row>
      <xdr:rowOff>95040</xdr:rowOff>
    </xdr:to>
    <xdr:sp>
      <xdr:nvSpPr>
        <xdr:cNvPr id="1" name="Line 3"/>
        <xdr:cNvSpPr/>
      </xdr:nvSpPr>
      <xdr:spPr>
        <a:xfrm>
          <a:off x="1346040" y="7229160"/>
          <a:ext cx="6994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R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2" min="42" style="0" width="11.56"/>
    <col collapsed="false" customWidth="true" hidden="false" outlineLevel="0" max="43" min="43" style="0" width="11.85"/>
  </cols>
  <sheetData>
    <row r="1" customFormat="false" ht="12.75" hidden="false" customHeight="false" outlineLevel="0" collapsed="false">
      <c r="B1" s="0" t="s">
        <v>0</v>
      </c>
    </row>
    <row r="2" customFormat="false" ht="12.75" hidden="false" customHeight="false" outlineLevel="0" collapsed="false">
      <c r="Z2" s="0" t="s">
        <v>1</v>
      </c>
      <c r="AI2" s="1" t="s">
        <v>2</v>
      </c>
    </row>
    <row r="3" customFormat="false" ht="12.75" hidden="false" customHeight="false" outlineLevel="0" collapsed="false">
      <c r="F3" s="0" t="s">
        <v>3</v>
      </c>
      <c r="L3" s="0" t="s">
        <v>4</v>
      </c>
    </row>
    <row r="4" customFormat="false" ht="12.75" hidden="false" customHeight="false" outlineLevel="0" collapsed="false">
      <c r="B4" s="0" t="s">
        <v>5</v>
      </c>
      <c r="C4" s="0" t="s">
        <v>6</v>
      </c>
      <c r="F4" s="0" t="s">
        <v>7</v>
      </c>
      <c r="O4" s="0" t="s">
        <v>8</v>
      </c>
      <c r="T4" s="0" t="s">
        <v>9</v>
      </c>
      <c r="Z4" s="2" t="s">
        <v>10</v>
      </c>
      <c r="AA4" s="0" t="s">
        <v>10</v>
      </c>
      <c r="AB4" s="0" t="s">
        <v>11</v>
      </c>
      <c r="AD4" s="0" t="s">
        <v>12</v>
      </c>
      <c r="AF4" s="0" t="s">
        <v>13</v>
      </c>
      <c r="AK4" s="0" t="s">
        <v>9</v>
      </c>
      <c r="AR4" s="0" t="s">
        <v>14</v>
      </c>
    </row>
    <row r="5" customFormat="false" ht="12.75" hidden="false" customHeight="false" outlineLevel="0" collapsed="false">
      <c r="F5" s="0" t="s">
        <v>15</v>
      </c>
      <c r="L5" s="0" t="s">
        <v>16</v>
      </c>
      <c r="O5" s="0" t="s">
        <v>17</v>
      </c>
      <c r="T5" s="0" t="s">
        <v>17</v>
      </c>
      <c r="Z5" s="2" t="s">
        <v>18</v>
      </c>
      <c r="AA5" s="0" t="s">
        <v>19</v>
      </c>
      <c r="AB5" s="0" t="s">
        <v>19</v>
      </c>
      <c r="AD5" s="0" t="s">
        <v>16</v>
      </c>
      <c r="AI5" s="0" t="s">
        <v>12</v>
      </c>
      <c r="AK5" s="0" t="s">
        <v>17</v>
      </c>
      <c r="AP5" s="0" t="s">
        <v>20</v>
      </c>
      <c r="AQ5" s="0" t="s">
        <v>21</v>
      </c>
      <c r="AR5" s="0" t="s">
        <v>22</v>
      </c>
    </row>
    <row r="6" customFormat="false" ht="12.75" hidden="false" customHeight="false" outlineLevel="0" collapsed="false">
      <c r="C6" s="0" t="s">
        <v>18</v>
      </c>
      <c r="D6" s="0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28</v>
      </c>
      <c r="L6" s="2" t="s">
        <v>29</v>
      </c>
      <c r="O6" s="2" t="s">
        <v>24</v>
      </c>
      <c r="P6" s="2" t="s">
        <v>25</v>
      </c>
      <c r="Q6" s="2" t="s">
        <v>26</v>
      </c>
      <c r="R6" s="2" t="s">
        <v>27</v>
      </c>
      <c r="T6" s="2" t="s">
        <v>24</v>
      </c>
      <c r="U6" s="2" t="s">
        <v>25</v>
      </c>
      <c r="V6" s="2" t="s">
        <v>26</v>
      </c>
      <c r="W6" s="2" t="s">
        <v>27</v>
      </c>
      <c r="AA6" s="0" t="s">
        <v>30</v>
      </c>
      <c r="AB6" s="0" t="s">
        <v>30</v>
      </c>
      <c r="AD6" s="0" t="s">
        <v>31</v>
      </c>
      <c r="AI6" s="0" t="s">
        <v>16</v>
      </c>
      <c r="AK6" s="2" t="s">
        <v>24</v>
      </c>
      <c r="AL6" s="2" t="s">
        <v>25</v>
      </c>
      <c r="AM6" s="2" t="s">
        <v>26</v>
      </c>
      <c r="AN6" s="2" t="s">
        <v>27</v>
      </c>
      <c r="AP6" s="2" t="s">
        <v>32</v>
      </c>
      <c r="AQ6" s="2" t="s">
        <v>32</v>
      </c>
    </row>
    <row r="7" customFormat="false" ht="12.75" hidden="false" customHeight="false" outlineLevel="0" collapsed="false">
      <c r="B7" s="2" t="s">
        <v>33</v>
      </c>
      <c r="F7" s="2" t="s">
        <v>34</v>
      </c>
      <c r="G7" s="2" t="s">
        <v>34</v>
      </c>
      <c r="H7" s="2" t="s">
        <v>34</v>
      </c>
      <c r="I7" s="2" t="s">
        <v>34</v>
      </c>
      <c r="J7" s="2" t="s">
        <v>35</v>
      </c>
      <c r="L7" s="0" t="s">
        <v>35</v>
      </c>
      <c r="O7" s="2" t="s">
        <v>34</v>
      </c>
      <c r="P7" s="2" t="s">
        <v>34</v>
      </c>
      <c r="Q7" s="2" t="s">
        <v>34</v>
      </c>
      <c r="R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AA7" s="0" t="s">
        <v>35</v>
      </c>
      <c r="AB7" s="0" t="s">
        <v>34</v>
      </c>
      <c r="AK7" s="2"/>
      <c r="AL7" s="2"/>
      <c r="AM7" s="2"/>
      <c r="AN7" s="2"/>
    </row>
    <row r="9" customFormat="false" ht="12.75" hidden="false" customHeight="false" outlineLevel="0" collapsed="false">
      <c r="B9" s="3" t="n">
        <v>37104</v>
      </c>
      <c r="C9" s="4" t="n">
        <v>5791.06559870222</v>
      </c>
      <c r="D9" s="4" t="n">
        <v>5711.728</v>
      </c>
      <c r="F9" s="2" t="n">
        <v>70</v>
      </c>
      <c r="G9" s="2" t="n">
        <v>105</v>
      </c>
      <c r="H9" s="2" t="n">
        <v>260</v>
      </c>
      <c r="I9" s="2" t="n">
        <v>475</v>
      </c>
      <c r="J9" s="2" t="n">
        <v>0</v>
      </c>
      <c r="L9" s="4" t="n">
        <v>1480</v>
      </c>
      <c r="O9" s="5" t="n">
        <v>5.66</v>
      </c>
      <c r="P9" s="5" t="n">
        <v>5.775</v>
      </c>
      <c r="Q9" s="5" t="n">
        <v>4.7</v>
      </c>
      <c r="R9" s="5" t="n">
        <v>4.7</v>
      </c>
      <c r="T9" s="6" t="n">
        <f aca="false">+F9*O9</f>
        <v>396.2</v>
      </c>
      <c r="U9" s="6" t="n">
        <f aca="false">+G9*P9</f>
        <v>606.375</v>
      </c>
      <c r="V9" s="6" t="n">
        <f aca="false">+H9*Q9</f>
        <v>1222</v>
      </c>
      <c r="W9" s="6" t="n">
        <f aca="false">+I9*R9</f>
        <v>2232.5</v>
      </c>
      <c r="Z9" s="7" t="n">
        <f aca="false">+(D9-SUM(F9:J9))/(1-0.0137)</f>
        <v>4868.42542836865</v>
      </c>
      <c r="AA9" s="7" t="n">
        <f aca="false">+L9</f>
        <v>1480</v>
      </c>
      <c r="AB9" s="7" t="n">
        <f aca="false">+Z9-AA9</f>
        <v>3388.42542836865</v>
      </c>
      <c r="AD9" s="0" t="n">
        <v>3.14</v>
      </c>
      <c r="AF9" s="6" t="n">
        <f aca="false">+AB9*AD9</f>
        <v>10639.6558450776</v>
      </c>
      <c r="AI9" s="6" t="n">
        <f aca="false">+AF9</f>
        <v>10639.6558450776</v>
      </c>
      <c r="AK9" s="6" t="n">
        <f aca="false">+T9</f>
        <v>396.2</v>
      </c>
      <c r="AL9" s="6" t="n">
        <f aca="false">+U9</f>
        <v>606.375</v>
      </c>
      <c r="AM9" s="6" t="n">
        <f aca="false">+V9</f>
        <v>1222</v>
      </c>
      <c r="AN9" s="6" t="n">
        <f aca="false">+W9</f>
        <v>2232.5</v>
      </c>
      <c r="AP9" s="8" t="n">
        <f aca="false">+AI9+AK9+AL9+AM9+AN9</f>
        <v>15096.7308450776</v>
      </c>
      <c r="AQ9" s="8" t="n">
        <f aca="false">+D9*0.115</f>
        <v>656.84872</v>
      </c>
      <c r="AR9" s="6" t="n">
        <f aca="false">+AP9+AQ9</f>
        <v>15753.5795650776</v>
      </c>
    </row>
    <row r="10" customFormat="false" ht="12.75" hidden="false" customHeight="false" outlineLevel="0" collapsed="false">
      <c r="B10" s="3" t="n">
        <v>37105</v>
      </c>
      <c r="C10" s="4" t="n">
        <v>5819.79519415999</v>
      </c>
      <c r="D10" s="4" t="n">
        <v>5740.064</v>
      </c>
      <c r="F10" s="2" t="n">
        <v>70</v>
      </c>
      <c r="G10" s="2" t="n">
        <v>105</v>
      </c>
      <c r="H10" s="2" t="n">
        <v>260</v>
      </c>
      <c r="I10" s="2" t="n">
        <v>475</v>
      </c>
      <c r="J10" s="2" t="n">
        <v>0</v>
      </c>
      <c r="L10" s="4" t="n">
        <v>1494</v>
      </c>
      <c r="O10" s="5" t="n">
        <v>5.66</v>
      </c>
      <c r="P10" s="5" t="n">
        <v>5.775</v>
      </c>
      <c r="Q10" s="5" t="n">
        <v>4.7</v>
      </c>
      <c r="R10" s="5" t="n">
        <v>4.7</v>
      </c>
      <c r="T10" s="6" t="n">
        <f aca="false">+F10*O10</f>
        <v>396.2</v>
      </c>
      <c r="U10" s="6" t="n">
        <f aca="false">+G10*P10</f>
        <v>606.375</v>
      </c>
      <c r="V10" s="6" t="n">
        <f aca="false">+H10*Q10</f>
        <v>1222</v>
      </c>
      <c r="W10" s="6" t="n">
        <f aca="false">+I10*R10</f>
        <v>2232.5</v>
      </c>
      <c r="Z10" s="7" t="n">
        <f aca="false">+(D10-SUM(F10:J10))/(1-0.0137)</f>
        <v>4897.15502382642</v>
      </c>
      <c r="AA10" s="7" t="n">
        <f aca="false">+L10</f>
        <v>1494</v>
      </c>
      <c r="AB10" s="7" t="n">
        <f aca="false">+Z10-AA10</f>
        <v>3403.15502382642</v>
      </c>
      <c r="AD10" s="0" t="n">
        <v>3.14</v>
      </c>
      <c r="AF10" s="6" t="n">
        <f aca="false">+AB10*AD10</f>
        <v>10685.906774815</v>
      </c>
      <c r="AI10" s="6" t="n">
        <f aca="false">+AF10</f>
        <v>10685.906774815</v>
      </c>
      <c r="AK10" s="6" t="n">
        <f aca="false">+T10</f>
        <v>396.2</v>
      </c>
      <c r="AL10" s="6" t="n">
        <f aca="false">+U10</f>
        <v>606.375</v>
      </c>
      <c r="AM10" s="6" t="n">
        <f aca="false">+V10</f>
        <v>1222</v>
      </c>
      <c r="AN10" s="6" t="n">
        <f aca="false">+W10</f>
        <v>2232.5</v>
      </c>
      <c r="AP10" s="8" t="n">
        <f aca="false">+AI10+AK10+AL10+AM10+AN10</f>
        <v>15142.981774815</v>
      </c>
      <c r="AQ10" s="8" t="n">
        <f aca="false">+D10*0.115</f>
        <v>660.10736</v>
      </c>
      <c r="AR10" s="6" t="n">
        <f aca="false">+AP10+AQ10</f>
        <v>15803.089134815</v>
      </c>
    </row>
    <row r="11" customFormat="false" ht="12.75" hidden="false" customHeight="false" outlineLevel="0" collapsed="false">
      <c r="B11" s="3" t="n">
        <v>37106</v>
      </c>
      <c r="C11" s="4" t="n">
        <v>5838.26421981142</v>
      </c>
      <c r="D11" s="4" t="n">
        <v>5758.28</v>
      </c>
      <c r="F11" s="2" t="n">
        <v>70</v>
      </c>
      <c r="G11" s="2" t="n">
        <v>105</v>
      </c>
      <c r="H11" s="2" t="n">
        <v>260</v>
      </c>
      <c r="I11" s="2" t="n">
        <v>475</v>
      </c>
      <c r="J11" s="2" t="n">
        <v>90</v>
      </c>
      <c r="L11" s="4" t="n">
        <v>1500</v>
      </c>
      <c r="O11" s="5" t="n">
        <v>5.66</v>
      </c>
      <c r="P11" s="5" t="n">
        <v>5.775</v>
      </c>
      <c r="Q11" s="5" t="n">
        <v>4.7</v>
      </c>
      <c r="R11" s="5" t="n">
        <v>4.7</v>
      </c>
      <c r="T11" s="6" t="n">
        <f aca="false">+F11*O11</f>
        <v>396.2</v>
      </c>
      <c r="U11" s="6" t="n">
        <f aca="false">+G11*P11</f>
        <v>606.375</v>
      </c>
      <c r="V11" s="6" t="n">
        <f aca="false">+H11*Q11</f>
        <v>1222</v>
      </c>
      <c r="W11" s="6" t="n">
        <f aca="false">+I11*R11</f>
        <v>2232.5</v>
      </c>
      <c r="Z11" s="7" t="n">
        <f aca="false">+(D11-SUM(F11:J11))/(1-0.0137)</f>
        <v>4824.37392274156</v>
      </c>
      <c r="AA11" s="7" t="n">
        <f aca="false">+L11</f>
        <v>1500</v>
      </c>
      <c r="AB11" s="7" t="n">
        <f aca="false">+Z11-AA11</f>
        <v>3324.37392274156</v>
      </c>
      <c r="AD11" s="0" t="n">
        <v>3.14</v>
      </c>
      <c r="AF11" s="6" t="n">
        <f aca="false">+AB11*AD11</f>
        <v>10438.5341174085</v>
      </c>
      <c r="AI11" s="6" t="n">
        <f aca="false">+AF11</f>
        <v>10438.5341174085</v>
      </c>
      <c r="AK11" s="6" t="n">
        <f aca="false">+T11</f>
        <v>396.2</v>
      </c>
      <c r="AL11" s="6" t="n">
        <f aca="false">+U11</f>
        <v>606.375</v>
      </c>
      <c r="AM11" s="6" t="n">
        <f aca="false">+V11</f>
        <v>1222</v>
      </c>
      <c r="AN11" s="6" t="n">
        <f aca="false">+W11</f>
        <v>2232.5</v>
      </c>
      <c r="AP11" s="8" t="n">
        <f aca="false">+AI11+AK11+AL11+AM11+AN11</f>
        <v>14895.6091174085</v>
      </c>
      <c r="AQ11" s="8" t="n">
        <f aca="false">+D11*0.115</f>
        <v>662.2022</v>
      </c>
      <c r="AR11" s="6" t="n">
        <f aca="false">+AP11+AQ11</f>
        <v>15557.8113174085</v>
      </c>
    </row>
    <row r="12" customFormat="false" ht="12.75" hidden="false" customHeight="false" outlineLevel="0" collapsed="false">
      <c r="B12" s="3" t="n">
        <v>37107</v>
      </c>
      <c r="C12" s="4" t="n">
        <v>5299.5843049782</v>
      </c>
      <c r="D12" s="4" t="n">
        <v>5226.98</v>
      </c>
      <c r="F12" s="2" t="n">
        <v>70</v>
      </c>
      <c r="G12" s="2" t="n">
        <v>105</v>
      </c>
      <c r="H12" s="2" t="n">
        <v>260</v>
      </c>
      <c r="I12" s="2" t="n">
        <v>475</v>
      </c>
      <c r="J12" s="2" t="n">
        <v>90</v>
      </c>
      <c r="L12" s="4" t="n">
        <v>1500</v>
      </c>
      <c r="O12" s="5" t="n">
        <v>5.66</v>
      </c>
      <c r="P12" s="5" t="n">
        <v>5.775</v>
      </c>
      <c r="Q12" s="5" t="n">
        <v>4.7</v>
      </c>
      <c r="R12" s="5" t="n">
        <v>4.7</v>
      </c>
      <c r="T12" s="6" t="n">
        <f aca="false">+F12*O12</f>
        <v>396.2</v>
      </c>
      <c r="U12" s="6" t="n">
        <f aca="false">+G12*P12</f>
        <v>606.375</v>
      </c>
      <c r="V12" s="6" t="n">
        <f aca="false">+H12*Q12</f>
        <v>1222</v>
      </c>
      <c r="W12" s="6" t="n">
        <f aca="false">+I12*R12</f>
        <v>2232.5</v>
      </c>
      <c r="Z12" s="7" t="n">
        <f aca="false">+(D12-SUM(F12:J12))/(1-0.0137)</f>
        <v>4285.69400790834</v>
      </c>
      <c r="AA12" s="7" t="n">
        <f aca="false">+L12</f>
        <v>1500</v>
      </c>
      <c r="AB12" s="7" t="n">
        <f aca="false">+Z12-AA12</f>
        <v>2785.69400790834</v>
      </c>
      <c r="AD12" s="0" t="n">
        <v>3.14</v>
      </c>
      <c r="AF12" s="6" t="n">
        <f aca="false">+AB12*AD12</f>
        <v>8747.0791848322</v>
      </c>
      <c r="AI12" s="6" t="n">
        <f aca="false">+AF12</f>
        <v>8747.0791848322</v>
      </c>
      <c r="AK12" s="6" t="n">
        <f aca="false">+T12</f>
        <v>396.2</v>
      </c>
      <c r="AL12" s="6" t="n">
        <f aca="false">+U12</f>
        <v>606.375</v>
      </c>
      <c r="AM12" s="6" t="n">
        <f aca="false">+V12</f>
        <v>1222</v>
      </c>
      <c r="AN12" s="6" t="n">
        <f aca="false">+W12</f>
        <v>2232.5</v>
      </c>
      <c r="AP12" s="8" t="n">
        <f aca="false">+AI12+AK12+AL12+AM12+AN12</f>
        <v>13204.1541848322</v>
      </c>
      <c r="AQ12" s="8" t="n">
        <f aca="false">+D12*0.115</f>
        <v>601.1027</v>
      </c>
      <c r="AR12" s="6" t="n">
        <f aca="false">+AP12+AQ12</f>
        <v>13805.2568848322</v>
      </c>
    </row>
    <row r="13" customFormat="false" ht="12.75" hidden="false" customHeight="false" outlineLevel="0" collapsed="false">
      <c r="B13" s="3" t="n">
        <v>37108</v>
      </c>
      <c r="C13" s="4" t="n">
        <v>4968.1679002332</v>
      </c>
      <c r="D13" s="4" t="n">
        <v>4900.104</v>
      </c>
      <c r="F13" s="2" t="n">
        <v>70</v>
      </c>
      <c r="G13" s="2" t="n">
        <v>105</v>
      </c>
      <c r="H13" s="2" t="n">
        <v>260</v>
      </c>
      <c r="I13" s="2" t="n">
        <v>475</v>
      </c>
      <c r="J13" s="2" t="n">
        <v>90</v>
      </c>
      <c r="L13" s="4" t="n">
        <v>1500</v>
      </c>
      <c r="O13" s="5" t="n">
        <v>5.66</v>
      </c>
      <c r="P13" s="5" t="n">
        <v>5.775</v>
      </c>
      <c r="Q13" s="5" t="n">
        <v>4.7</v>
      </c>
      <c r="R13" s="5" t="n">
        <v>4.7</v>
      </c>
      <c r="T13" s="6" t="n">
        <f aca="false">+F13*O13</f>
        <v>396.2</v>
      </c>
      <c r="U13" s="6" t="n">
        <f aca="false">+G13*P13</f>
        <v>606.375</v>
      </c>
      <c r="V13" s="6" t="n">
        <f aca="false">+H13*Q13</f>
        <v>1222</v>
      </c>
      <c r="W13" s="6" t="n">
        <f aca="false">+I13*R13</f>
        <v>2232.5</v>
      </c>
      <c r="Z13" s="7" t="n">
        <f aca="false">+(D13-SUM(F13:J13))/(1-0.0137)</f>
        <v>3954.27760316334</v>
      </c>
      <c r="AA13" s="7" t="n">
        <f aca="false">+L13</f>
        <v>1500</v>
      </c>
      <c r="AB13" s="7" t="n">
        <f aca="false">+Z13-AA13</f>
        <v>2454.27760316334</v>
      </c>
      <c r="AD13" s="0" t="n">
        <v>3.14</v>
      </c>
      <c r="AF13" s="6" t="n">
        <f aca="false">+AB13*AD13</f>
        <v>7706.43167393288</v>
      </c>
      <c r="AI13" s="6" t="n">
        <f aca="false">+AF13</f>
        <v>7706.43167393288</v>
      </c>
      <c r="AK13" s="6" t="n">
        <f aca="false">+T13</f>
        <v>396.2</v>
      </c>
      <c r="AL13" s="6" t="n">
        <f aca="false">+U13</f>
        <v>606.375</v>
      </c>
      <c r="AM13" s="6" t="n">
        <f aca="false">+V13</f>
        <v>1222</v>
      </c>
      <c r="AN13" s="6" t="n">
        <f aca="false">+W13</f>
        <v>2232.5</v>
      </c>
      <c r="AP13" s="8" t="n">
        <f aca="false">+AI13+AK13+AL13+AM13+AN13</f>
        <v>12163.5066739329</v>
      </c>
      <c r="AQ13" s="8" t="n">
        <f aca="false">+D13*0.115</f>
        <v>563.51196</v>
      </c>
      <c r="AR13" s="6" t="n">
        <f aca="false">+AP13+AQ13</f>
        <v>12727.0186339329</v>
      </c>
    </row>
    <row r="14" customFormat="false" ht="12.75" hidden="false" customHeight="false" outlineLevel="0" collapsed="false">
      <c r="B14" s="3" t="n">
        <v>37109</v>
      </c>
      <c r="C14" s="4" t="n">
        <v>5429.89354151881</v>
      </c>
      <c r="D14" s="4" t="n">
        <v>5355.504</v>
      </c>
      <c r="F14" s="2" t="n">
        <v>70</v>
      </c>
      <c r="G14" s="2" t="n">
        <v>105</v>
      </c>
      <c r="H14" s="2" t="n">
        <v>260</v>
      </c>
      <c r="I14" s="2" t="n">
        <v>475</v>
      </c>
      <c r="J14" s="2" t="n">
        <v>90</v>
      </c>
      <c r="L14" s="4" t="n">
        <v>1500</v>
      </c>
      <c r="O14" s="5" t="n">
        <v>5.66</v>
      </c>
      <c r="P14" s="5" t="n">
        <v>5.775</v>
      </c>
      <c r="Q14" s="5" t="n">
        <v>4.7</v>
      </c>
      <c r="R14" s="5" t="n">
        <v>4.7</v>
      </c>
      <c r="T14" s="6" t="n">
        <f aca="false">+F14*O14</f>
        <v>396.2</v>
      </c>
      <c r="U14" s="6" t="n">
        <f aca="false">+G14*P14</f>
        <v>606.375</v>
      </c>
      <c r="V14" s="6" t="n">
        <f aca="false">+H14*Q14</f>
        <v>1222</v>
      </c>
      <c r="W14" s="6" t="n">
        <f aca="false">+I14*R14</f>
        <v>2232.5</v>
      </c>
      <c r="Z14" s="7" t="n">
        <f aca="false">+(D14-SUM(F14:J14))/(1-0.0137)</f>
        <v>4416.00324444895</v>
      </c>
      <c r="AA14" s="7" t="n">
        <f aca="false">+L14</f>
        <v>1500</v>
      </c>
      <c r="AB14" s="7" t="n">
        <f aca="false">+Z14-AA14</f>
        <v>2916.00324444895</v>
      </c>
      <c r="AD14" s="0" t="n">
        <v>3.14</v>
      </c>
      <c r="AF14" s="6" t="n">
        <f aca="false">+AB14*AD14</f>
        <v>9156.25018756971</v>
      </c>
      <c r="AI14" s="6" t="n">
        <f aca="false">+AF14</f>
        <v>9156.25018756971</v>
      </c>
      <c r="AK14" s="6" t="n">
        <f aca="false">+T14</f>
        <v>396.2</v>
      </c>
      <c r="AL14" s="6" t="n">
        <f aca="false">+U14</f>
        <v>606.375</v>
      </c>
      <c r="AM14" s="6" t="n">
        <f aca="false">+V14</f>
        <v>1222</v>
      </c>
      <c r="AN14" s="6" t="n">
        <f aca="false">+W14</f>
        <v>2232.5</v>
      </c>
      <c r="AP14" s="8" t="n">
        <f aca="false">+AI14+AK14+AL14+AM14+AN14</f>
        <v>13613.3251875697</v>
      </c>
      <c r="AQ14" s="8" t="n">
        <f aca="false">+D14*0.115</f>
        <v>615.88296</v>
      </c>
      <c r="AR14" s="6" t="n">
        <f aca="false">+AP14+AQ14</f>
        <v>14229.2081475697</v>
      </c>
    </row>
    <row r="15" customFormat="false" ht="12.75" hidden="false" customHeight="false" outlineLevel="0" collapsed="false">
      <c r="B15" s="3" t="n">
        <v>37110</v>
      </c>
      <c r="C15" s="4" t="n">
        <v>5252.38568386901</v>
      </c>
      <c r="D15" s="4" t="n">
        <v>5180.428</v>
      </c>
      <c r="F15" s="2" t="n">
        <v>70</v>
      </c>
      <c r="G15" s="2" t="n">
        <v>105</v>
      </c>
      <c r="H15" s="2" t="n">
        <v>260</v>
      </c>
      <c r="I15" s="2" t="n">
        <v>475</v>
      </c>
      <c r="J15" s="2" t="n">
        <v>90</v>
      </c>
      <c r="L15" s="4" t="n">
        <v>1500</v>
      </c>
      <c r="O15" s="5" t="n">
        <v>5.66</v>
      </c>
      <c r="P15" s="5" t="n">
        <v>5.775</v>
      </c>
      <c r="Q15" s="5" t="n">
        <v>4.7</v>
      </c>
      <c r="R15" s="5" t="n">
        <v>4.7</v>
      </c>
      <c r="T15" s="6" t="n">
        <f aca="false">+F15*O15</f>
        <v>396.2</v>
      </c>
      <c r="U15" s="6" t="n">
        <f aca="false">+G15*P15</f>
        <v>606.375</v>
      </c>
      <c r="V15" s="6" t="n">
        <f aca="false">+H15*Q15</f>
        <v>1222</v>
      </c>
      <c r="W15" s="6" t="n">
        <f aca="false">+I15*R15</f>
        <v>2232.5</v>
      </c>
      <c r="Z15" s="7" t="n">
        <f aca="false">+(D15-SUM(F15:J15))/(1-0.0137)</f>
        <v>4238.49538679915</v>
      </c>
      <c r="AA15" s="7" t="n">
        <f aca="false">+L15</f>
        <v>1500</v>
      </c>
      <c r="AB15" s="7" t="n">
        <f aca="false">+Z15-AA15</f>
        <v>2738.49538679915</v>
      </c>
      <c r="AD15" s="0" t="n">
        <v>3.14</v>
      </c>
      <c r="AF15" s="6" t="n">
        <f aca="false">+AB15*AD15</f>
        <v>8598.87551454933</v>
      </c>
      <c r="AI15" s="6" t="n">
        <f aca="false">+AF15</f>
        <v>8598.87551454933</v>
      </c>
      <c r="AK15" s="6" t="n">
        <f aca="false">+T15</f>
        <v>396.2</v>
      </c>
      <c r="AL15" s="6" t="n">
        <f aca="false">+U15</f>
        <v>606.375</v>
      </c>
      <c r="AM15" s="6" t="n">
        <f aca="false">+V15</f>
        <v>1222</v>
      </c>
      <c r="AN15" s="6" t="n">
        <f aca="false">+W15</f>
        <v>2232.5</v>
      </c>
      <c r="AP15" s="8" t="n">
        <f aca="false">+AI15+AK15+AL15+AM15+AN15</f>
        <v>13055.9505145493</v>
      </c>
      <c r="AQ15" s="8" t="n">
        <f aca="false">+D15*0.115</f>
        <v>595.74922</v>
      </c>
      <c r="AR15" s="6" t="n">
        <f aca="false">+AP15+AQ15</f>
        <v>13651.6997345493</v>
      </c>
    </row>
    <row r="16" customFormat="false" ht="12.75" hidden="false" customHeight="false" outlineLevel="0" collapsed="false">
      <c r="B16" s="3" t="n">
        <v>37111</v>
      </c>
      <c r="C16" s="4" t="n">
        <v>5298.55824799757</v>
      </c>
      <c r="D16" s="4" t="n">
        <v>5225.968</v>
      </c>
      <c r="F16" s="2" t="n">
        <v>70</v>
      </c>
      <c r="G16" s="2" t="n">
        <v>105</v>
      </c>
      <c r="H16" s="2" t="n">
        <v>260</v>
      </c>
      <c r="I16" s="2" t="n">
        <v>475</v>
      </c>
      <c r="J16" s="2" t="n">
        <v>90</v>
      </c>
      <c r="L16" s="4" t="n">
        <v>1500</v>
      </c>
      <c r="O16" s="5" t="n">
        <v>5.66</v>
      </c>
      <c r="P16" s="5" t="n">
        <v>5.775</v>
      </c>
      <c r="Q16" s="5" t="n">
        <v>4.7</v>
      </c>
      <c r="R16" s="5" t="n">
        <v>4.7</v>
      </c>
      <c r="T16" s="6" t="n">
        <f aca="false">+F16*O16</f>
        <v>396.2</v>
      </c>
      <c r="U16" s="6" t="n">
        <f aca="false">+G16*P16</f>
        <v>606.375</v>
      </c>
      <c r="V16" s="6" t="n">
        <f aca="false">+H16*Q16</f>
        <v>1222</v>
      </c>
      <c r="W16" s="6" t="n">
        <f aca="false">+I16*R16</f>
        <v>2232.5</v>
      </c>
      <c r="Z16" s="7" t="n">
        <f aca="false">+(D16-SUM(F16:J16))/(1-0.0137)</f>
        <v>4284.66795092771</v>
      </c>
      <c r="AA16" s="7" t="n">
        <f aca="false">+L16</f>
        <v>1500</v>
      </c>
      <c r="AB16" s="7" t="n">
        <f aca="false">+Z16-AA16</f>
        <v>2784.66795092771</v>
      </c>
      <c r="AD16" s="0" t="n">
        <v>3.14</v>
      </c>
      <c r="AF16" s="6" t="n">
        <f aca="false">+AB16*AD16</f>
        <v>8743.85736591301</v>
      </c>
      <c r="AI16" s="6" t="n">
        <f aca="false">+AF16</f>
        <v>8743.85736591301</v>
      </c>
      <c r="AK16" s="6" t="n">
        <f aca="false">+T16</f>
        <v>396.2</v>
      </c>
      <c r="AL16" s="6" t="n">
        <f aca="false">+U16</f>
        <v>606.375</v>
      </c>
      <c r="AM16" s="6" t="n">
        <f aca="false">+V16</f>
        <v>1222</v>
      </c>
      <c r="AN16" s="6" t="n">
        <f aca="false">+W16</f>
        <v>2232.5</v>
      </c>
      <c r="AP16" s="8" t="n">
        <f aca="false">+AI16+AK16+AL16+AM16+AN16</f>
        <v>13200.932365913</v>
      </c>
      <c r="AQ16" s="8" t="n">
        <f aca="false">+D16*0.115</f>
        <v>600.98632</v>
      </c>
      <c r="AR16" s="6" t="n">
        <f aca="false">+AP16+AQ16</f>
        <v>13801.918685913</v>
      </c>
    </row>
    <row r="17" customFormat="false" ht="12.75" hidden="false" customHeight="false" outlineLevel="0" collapsed="false">
      <c r="B17" s="3" t="n">
        <v>37112</v>
      </c>
      <c r="C17" s="4" t="n">
        <v>5413.47662982865</v>
      </c>
      <c r="D17" s="4" t="n">
        <v>5339.312</v>
      </c>
      <c r="F17" s="2" t="n">
        <v>70</v>
      </c>
      <c r="G17" s="2" t="n">
        <v>105</v>
      </c>
      <c r="H17" s="2" t="n">
        <v>260</v>
      </c>
      <c r="I17" s="2" t="n">
        <v>475</v>
      </c>
      <c r="J17" s="2" t="n">
        <v>90</v>
      </c>
      <c r="L17" s="4" t="n">
        <v>1500</v>
      </c>
      <c r="O17" s="5" t="n">
        <v>5.66</v>
      </c>
      <c r="P17" s="5" t="n">
        <v>5.775</v>
      </c>
      <c r="Q17" s="5" t="n">
        <v>4.7</v>
      </c>
      <c r="R17" s="5" t="n">
        <v>4.7</v>
      </c>
      <c r="T17" s="6" t="n">
        <f aca="false">+F17*O17</f>
        <v>396.2</v>
      </c>
      <c r="U17" s="6" t="n">
        <f aca="false">+G17*P17</f>
        <v>606.375</v>
      </c>
      <c r="V17" s="6" t="n">
        <f aca="false">+H17*Q17</f>
        <v>1222</v>
      </c>
      <c r="W17" s="6" t="n">
        <f aca="false">+I17*R17</f>
        <v>2232.5</v>
      </c>
      <c r="Z17" s="7" t="n">
        <f aca="false">+(D17-SUM(F17:J17))/(1-0.0137)</f>
        <v>4399.5863327588</v>
      </c>
      <c r="AA17" s="7" t="n">
        <f aca="false">+L17</f>
        <v>1500</v>
      </c>
      <c r="AB17" s="7" t="n">
        <f aca="false">+Z17-AA17</f>
        <v>2899.5863327588</v>
      </c>
      <c r="AD17" s="0" t="n">
        <v>3.14</v>
      </c>
      <c r="AF17" s="6" t="n">
        <f aca="false">+AB17*AD17</f>
        <v>9104.70108486262</v>
      </c>
      <c r="AI17" s="6" t="n">
        <f aca="false">+AF17</f>
        <v>9104.70108486262</v>
      </c>
      <c r="AK17" s="6" t="n">
        <f aca="false">+T17</f>
        <v>396.2</v>
      </c>
      <c r="AL17" s="6" t="n">
        <f aca="false">+U17</f>
        <v>606.375</v>
      </c>
      <c r="AM17" s="6" t="n">
        <f aca="false">+V17</f>
        <v>1222</v>
      </c>
      <c r="AN17" s="6" t="n">
        <f aca="false">+W17</f>
        <v>2232.5</v>
      </c>
      <c r="AP17" s="8" t="n">
        <f aca="false">+AI17+AK17+AL17+AM17+AN17</f>
        <v>13561.7760848626</v>
      </c>
      <c r="AQ17" s="8" t="n">
        <f aca="false">+D17*0.115</f>
        <v>614.02088</v>
      </c>
      <c r="AR17" s="6" t="n">
        <f aca="false">+AP17+AQ17</f>
        <v>14175.7969648626</v>
      </c>
    </row>
    <row r="18" customFormat="false" ht="12.75" hidden="false" customHeight="false" outlineLevel="0" collapsed="false">
      <c r="B18" s="3" t="n">
        <v>37113</v>
      </c>
      <c r="C18" s="4" t="n">
        <v>5662.80847612288</v>
      </c>
      <c r="D18" s="4" t="n">
        <v>5585.228</v>
      </c>
      <c r="F18" s="2" t="n">
        <v>70</v>
      </c>
      <c r="G18" s="2" t="n">
        <v>105</v>
      </c>
      <c r="H18" s="2" t="n">
        <v>260</v>
      </c>
      <c r="I18" s="2" t="n">
        <v>475</v>
      </c>
      <c r="J18" s="2" t="n">
        <v>90</v>
      </c>
      <c r="L18" s="4" t="n">
        <v>1500</v>
      </c>
      <c r="O18" s="5" t="n">
        <v>5.66</v>
      </c>
      <c r="P18" s="5" t="n">
        <v>5.775</v>
      </c>
      <c r="Q18" s="5" t="n">
        <v>4.7</v>
      </c>
      <c r="R18" s="5" t="n">
        <v>4.7</v>
      </c>
      <c r="T18" s="6" t="n">
        <f aca="false">+F18*O18</f>
        <v>396.2</v>
      </c>
      <c r="U18" s="6" t="n">
        <f aca="false">+G18*P18</f>
        <v>606.375</v>
      </c>
      <c r="V18" s="6" t="n">
        <f aca="false">+H18*Q18</f>
        <v>1222</v>
      </c>
      <c r="W18" s="6" t="n">
        <f aca="false">+I18*R18</f>
        <v>2232.5</v>
      </c>
      <c r="Z18" s="7" t="n">
        <f aca="false">+(D18-SUM(F18:J18))/(1-0.0137)</f>
        <v>4648.91817905303</v>
      </c>
      <c r="AA18" s="7" t="n">
        <f aca="false">+L18</f>
        <v>1500</v>
      </c>
      <c r="AB18" s="7" t="n">
        <f aca="false">+Z18-AA18</f>
        <v>3148.91817905303</v>
      </c>
      <c r="AD18" s="0" t="n">
        <v>3.14</v>
      </c>
      <c r="AF18" s="6" t="n">
        <f aca="false">+AB18*AD18</f>
        <v>9887.6030822265</v>
      </c>
      <c r="AI18" s="6" t="n">
        <f aca="false">+AF18</f>
        <v>9887.6030822265</v>
      </c>
      <c r="AK18" s="6" t="n">
        <f aca="false">+T18</f>
        <v>396.2</v>
      </c>
      <c r="AL18" s="6" t="n">
        <f aca="false">+U18</f>
        <v>606.375</v>
      </c>
      <c r="AM18" s="6" t="n">
        <f aca="false">+V18</f>
        <v>1222</v>
      </c>
      <c r="AN18" s="6" t="n">
        <f aca="false">+W18</f>
        <v>2232.5</v>
      </c>
      <c r="AP18" s="8" t="n">
        <f aca="false">+AI18+AK18+AL18+AM18+AN18</f>
        <v>14344.6780822265</v>
      </c>
      <c r="AQ18" s="8" t="n">
        <f aca="false">+D18*0.115</f>
        <v>642.30122</v>
      </c>
      <c r="AR18" s="6" t="n">
        <f aca="false">+AP18+AQ18</f>
        <v>14986.9793022265</v>
      </c>
    </row>
    <row r="19" customFormat="false" ht="12.75" hidden="false" customHeight="false" outlineLevel="0" collapsed="false">
      <c r="B19" s="3" t="n">
        <v>37114</v>
      </c>
      <c r="C19" s="4" t="n">
        <v>5598.1668863429</v>
      </c>
      <c r="D19" s="4" t="n">
        <v>5521.472</v>
      </c>
      <c r="F19" s="2" t="n">
        <v>70</v>
      </c>
      <c r="G19" s="2" t="n">
        <v>105</v>
      </c>
      <c r="H19" s="2" t="n">
        <v>260</v>
      </c>
      <c r="I19" s="2" t="n">
        <v>475</v>
      </c>
      <c r="J19" s="2" t="n">
        <v>90</v>
      </c>
      <c r="L19" s="4" t="n">
        <v>1500</v>
      </c>
      <c r="O19" s="5" t="n">
        <v>5.66</v>
      </c>
      <c r="P19" s="5" t="n">
        <v>5.775</v>
      </c>
      <c r="Q19" s="5" t="n">
        <v>4.7</v>
      </c>
      <c r="R19" s="5" t="n">
        <v>4.7</v>
      </c>
      <c r="T19" s="6" t="n">
        <f aca="false">+F19*O19</f>
        <v>396.2</v>
      </c>
      <c r="U19" s="6" t="n">
        <f aca="false">+G19*P19</f>
        <v>606.375</v>
      </c>
      <c r="V19" s="6" t="n">
        <f aca="false">+H19*Q19</f>
        <v>1222</v>
      </c>
      <c r="W19" s="6" t="n">
        <f aca="false">+I19*R19</f>
        <v>2232.5</v>
      </c>
      <c r="Z19" s="7" t="n">
        <f aca="false">+(D19-SUM(F19:J19))/(1-0.0137)</f>
        <v>4584.27658927304</v>
      </c>
      <c r="AA19" s="7" t="n">
        <f aca="false">+L19</f>
        <v>1500</v>
      </c>
      <c r="AB19" s="7" t="n">
        <f aca="false">+Z19-AA19</f>
        <v>3084.27658927304</v>
      </c>
      <c r="AD19" s="0" t="n">
        <v>3.14</v>
      </c>
      <c r="AF19" s="6" t="n">
        <f aca="false">+AB19*AD19</f>
        <v>9684.62849031735</v>
      </c>
      <c r="AI19" s="6" t="n">
        <f aca="false">+AF19</f>
        <v>9684.62849031735</v>
      </c>
      <c r="AK19" s="6" t="n">
        <f aca="false">+T19</f>
        <v>396.2</v>
      </c>
      <c r="AL19" s="6" t="n">
        <f aca="false">+U19</f>
        <v>606.375</v>
      </c>
      <c r="AM19" s="6" t="n">
        <f aca="false">+V19</f>
        <v>1222</v>
      </c>
      <c r="AN19" s="6" t="n">
        <f aca="false">+W19</f>
        <v>2232.5</v>
      </c>
      <c r="AP19" s="8" t="n">
        <f aca="false">+AI19+AK19+AL19+AM19+AN19</f>
        <v>14141.7034903173</v>
      </c>
      <c r="AQ19" s="8" t="n">
        <f aca="false">+D19*0.115</f>
        <v>634.96928</v>
      </c>
      <c r="AR19" s="6" t="n">
        <f aca="false">+AP19+AQ19</f>
        <v>14776.6727703173</v>
      </c>
    </row>
    <row r="20" customFormat="false" ht="12.75" hidden="false" customHeight="false" outlineLevel="0" collapsed="false">
      <c r="B20" s="3" t="n">
        <v>37115</v>
      </c>
      <c r="C20" s="4" t="n">
        <v>5543.78586636926</v>
      </c>
      <c r="D20" s="4" t="n">
        <v>5467.836</v>
      </c>
      <c r="F20" s="2" t="n">
        <v>70</v>
      </c>
      <c r="G20" s="2" t="n">
        <v>105</v>
      </c>
      <c r="H20" s="2" t="n">
        <v>260</v>
      </c>
      <c r="I20" s="2" t="n">
        <v>475</v>
      </c>
      <c r="J20" s="2" t="n">
        <v>90</v>
      </c>
      <c r="L20" s="4" t="n">
        <v>1500</v>
      </c>
      <c r="O20" s="5" t="n">
        <v>5.66</v>
      </c>
      <c r="P20" s="5" t="n">
        <v>5.775</v>
      </c>
      <c r="Q20" s="5" t="n">
        <v>4.7</v>
      </c>
      <c r="R20" s="5" t="n">
        <v>4.7</v>
      </c>
      <c r="T20" s="6" t="n">
        <f aca="false">+F20*O20</f>
        <v>396.2</v>
      </c>
      <c r="U20" s="6" t="n">
        <f aca="false">+G20*P20</f>
        <v>606.375</v>
      </c>
      <c r="V20" s="6" t="n">
        <f aca="false">+H20*Q20</f>
        <v>1222</v>
      </c>
      <c r="W20" s="6" t="n">
        <f aca="false">+I20*R20</f>
        <v>2232.5</v>
      </c>
      <c r="Z20" s="7" t="n">
        <f aca="false">+(D20-SUM(F20:J20))/(1-0.0137)</f>
        <v>4529.8955692994</v>
      </c>
      <c r="AA20" s="7" t="n">
        <f aca="false">+L20</f>
        <v>1500</v>
      </c>
      <c r="AB20" s="7" t="n">
        <f aca="false">+Z20-AA20</f>
        <v>3029.8955692994</v>
      </c>
      <c r="AD20" s="0" t="n">
        <v>3.14</v>
      </c>
      <c r="AF20" s="6" t="n">
        <f aca="false">+AB20*AD20</f>
        <v>9513.87208760012</v>
      </c>
      <c r="AI20" s="6" t="n">
        <f aca="false">+AF20</f>
        <v>9513.87208760012</v>
      </c>
      <c r="AK20" s="6" t="n">
        <f aca="false">+T20</f>
        <v>396.2</v>
      </c>
      <c r="AL20" s="6" t="n">
        <f aca="false">+U20</f>
        <v>606.375</v>
      </c>
      <c r="AM20" s="6" t="n">
        <f aca="false">+V20</f>
        <v>1222</v>
      </c>
      <c r="AN20" s="6" t="n">
        <f aca="false">+W20</f>
        <v>2232.5</v>
      </c>
      <c r="AP20" s="8" t="n">
        <f aca="false">+AI20+AK20+AL20+AM20+AN20</f>
        <v>13970.9470876001</v>
      </c>
      <c r="AQ20" s="8" t="n">
        <f aca="false">+D20*0.115</f>
        <v>628.80114</v>
      </c>
      <c r="AR20" s="6" t="n">
        <f aca="false">+AP20+AQ20</f>
        <v>14599.7482276001</v>
      </c>
    </row>
    <row r="21" customFormat="false" ht="12.75" hidden="false" customHeight="false" outlineLevel="0" collapsed="false">
      <c r="B21" s="3" t="n">
        <v>37116</v>
      </c>
      <c r="C21" s="4" t="n">
        <v>6041.42350197709</v>
      </c>
      <c r="D21" s="4" t="n">
        <v>5958.656</v>
      </c>
      <c r="F21" s="2" t="n">
        <v>70</v>
      </c>
      <c r="G21" s="2" t="n">
        <v>105</v>
      </c>
      <c r="H21" s="2" t="n">
        <v>260</v>
      </c>
      <c r="I21" s="2" t="n">
        <v>475</v>
      </c>
      <c r="J21" s="2" t="n">
        <v>90</v>
      </c>
      <c r="L21" s="4" t="n">
        <v>1500</v>
      </c>
      <c r="O21" s="5" t="n">
        <v>5.66</v>
      </c>
      <c r="P21" s="5" t="n">
        <v>5.775</v>
      </c>
      <c r="Q21" s="5" t="n">
        <v>4.7</v>
      </c>
      <c r="R21" s="5" t="n">
        <v>4.7</v>
      </c>
      <c r="T21" s="6" t="n">
        <f aca="false">+F21*O21</f>
        <v>396.2</v>
      </c>
      <c r="U21" s="6" t="n">
        <f aca="false">+G21*P21</f>
        <v>606.375</v>
      </c>
      <c r="V21" s="6" t="n">
        <f aca="false">+H21*Q21</f>
        <v>1222</v>
      </c>
      <c r="W21" s="6" t="n">
        <f aca="false">+I21*R21</f>
        <v>2232.5</v>
      </c>
      <c r="Z21" s="7" t="n">
        <f aca="false">+(D21-SUM(F21:J21))/(1-0.0137)</f>
        <v>5027.53320490723</v>
      </c>
      <c r="AA21" s="7" t="n">
        <f aca="false">+L21</f>
        <v>1500</v>
      </c>
      <c r="AB21" s="7" t="n">
        <f aca="false">+Z21-AA21</f>
        <v>3527.53320490723</v>
      </c>
      <c r="AD21" s="0" t="n">
        <v>3.14</v>
      </c>
      <c r="AF21" s="6" t="n">
        <f aca="false">+AB21*AD21</f>
        <v>11076.4542634087</v>
      </c>
      <c r="AI21" s="6" t="n">
        <f aca="false">+AF21</f>
        <v>11076.4542634087</v>
      </c>
      <c r="AK21" s="6" t="n">
        <f aca="false">+T21</f>
        <v>396.2</v>
      </c>
      <c r="AL21" s="6" t="n">
        <f aca="false">+U21</f>
        <v>606.375</v>
      </c>
      <c r="AM21" s="6" t="n">
        <f aca="false">+V21</f>
        <v>1222</v>
      </c>
      <c r="AN21" s="6" t="n">
        <f aca="false">+W21</f>
        <v>2232.5</v>
      </c>
      <c r="AP21" s="8" t="n">
        <f aca="false">+AI21+AK21+AL21+AM21+AN21</f>
        <v>15533.5292634087</v>
      </c>
      <c r="AQ21" s="8" t="n">
        <f aca="false">+D21*0.115</f>
        <v>685.24544</v>
      </c>
      <c r="AR21" s="6" t="n">
        <f aca="false">+AP21+AQ21</f>
        <v>16218.7747034087</v>
      </c>
    </row>
    <row r="22" customFormat="false" ht="12.75" hidden="false" customHeight="false" outlineLevel="0" collapsed="false">
      <c r="B22" s="3" t="n">
        <v>37117</v>
      </c>
      <c r="C22" s="4" t="n">
        <v>6151.211598905</v>
      </c>
      <c r="D22" s="4" t="n">
        <v>6066.94</v>
      </c>
      <c r="F22" s="2" t="n">
        <v>70</v>
      </c>
      <c r="G22" s="2" t="n">
        <v>105</v>
      </c>
      <c r="H22" s="2" t="n">
        <v>260</v>
      </c>
      <c r="I22" s="2" t="n">
        <v>475</v>
      </c>
      <c r="J22" s="2" t="n">
        <v>90</v>
      </c>
      <c r="L22" s="4" t="n">
        <v>1500</v>
      </c>
      <c r="O22" s="5" t="n">
        <v>5.66</v>
      </c>
      <c r="P22" s="5" t="n">
        <v>5.775</v>
      </c>
      <c r="Q22" s="5" t="n">
        <v>4.7</v>
      </c>
      <c r="R22" s="5" t="n">
        <v>4.7</v>
      </c>
      <c r="T22" s="6" t="n">
        <f aca="false">+F22*O22</f>
        <v>396.2</v>
      </c>
      <c r="U22" s="6" t="n">
        <f aca="false">+G22*P22</f>
        <v>606.375</v>
      </c>
      <c r="V22" s="6" t="n">
        <f aca="false">+H22*Q22</f>
        <v>1222</v>
      </c>
      <c r="W22" s="6" t="n">
        <f aca="false">+I22*R22</f>
        <v>2232.5</v>
      </c>
      <c r="Z22" s="7" t="n">
        <f aca="false">+(D22-SUM(F22:J22))/(1-0.0137)</f>
        <v>5137.32130183514</v>
      </c>
      <c r="AA22" s="7" t="n">
        <f aca="false">+L22</f>
        <v>1500</v>
      </c>
      <c r="AB22" s="7" t="n">
        <f aca="false">+Z22-AA22</f>
        <v>3637.32130183514</v>
      </c>
      <c r="AD22" s="0" t="n">
        <v>3.14</v>
      </c>
      <c r="AF22" s="6" t="n">
        <f aca="false">+AB22*AD22</f>
        <v>11421.1888877623</v>
      </c>
      <c r="AI22" s="6" t="n">
        <f aca="false">+AF22</f>
        <v>11421.1888877623</v>
      </c>
      <c r="AK22" s="6" t="n">
        <f aca="false">+T22</f>
        <v>396.2</v>
      </c>
      <c r="AL22" s="6" t="n">
        <f aca="false">+U22</f>
        <v>606.375</v>
      </c>
      <c r="AM22" s="6" t="n">
        <f aca="false">+V22</f>
        <v>1222</v>
      </c>
      <c r="AN22" s="6" t="n">
        <f aca="false">+W22</f>
        <v>2232.5</v>
      </c>
      <c r="AP22" s="8" t="n">
        <f aca="false">+AI22+AK22+AL22+AM22+AN22</f>
        <v>15878.2638877623</v>
      </c>
      <c r="AQ22" s="8" t="n">
        <f aca="false">+D22*0.115</f>
        <v>697.6981</v>
      </c>
      <c r="AR22" s="6" t="n">
        <f aca="false">+AP22+AQ22</f>
        <v>16575.9619877623</v>
      </c>
    </row>
    <row r="23" customFormat="false" ht="12.75" hidden="false" customHeight="false" outlineLevel="0" collapsed="false">
      <c r="B23" s="3" t="n">
        <v>37118</v>
      </c>
      <c r="C23" s="4" t="n">
        <v>6102.98692081517</v>
      </c>
      <c r="D23" s="4" t="n">
        <v>6019.376</v>
      </c>
      <c r="F23" s="2" t="n">
        <v>70</v>
      </c>
      <c r="G23" s="2" t="n">
        <v>105</v>
      </c>
      <c r="H23" s="2" t="n">
        <v>260</v>
      </c>
      <c r="I23" s="2" t="n">
        <v>475</v>
      </c>
      <c r="J23" s="2" t="n">
        <v>90</v>
      </c>
      <c r="L23" s="4" t="n">
        <v>1500</v>
      </c>
      <c r="O23" s="5" t="n">
        <v>5.66</v>
      </c>
      <c r="P23" s="5" t="n">
        <v>5.775</v>
      </c>
      <c r="Q23" s="5" t="n">
        <v>4.7</v>
      </c>
      <c r="R23" s="5" t="n">
        <v>4.7</v>
      </c>
      <c r="T23" s="6" t="n">
        <f aca="false">+F23*O23</f>
        <v>396.2</v>
      </c>
      <c r="U23" s="6" t="n">
        <f aca="false">+G23*P23</f>
        <v>606.375</v>
      </c>
      <c r="V23" s="6" t="n">
        <f aca="false">+H23*Q23</f>
        <v>1222</v>
      </c>
      <c r="W23" s="6" t="n">
        <f aca="false">+I23*R23</f>
        <v>2232.5</v>
      </c>
      <c r="Z23" s="7" t="n">
        <f aca="false">+(D23-SUM(F23:J23))/(1-0.0137)</f>
        <v>5089.09662374531</v>
      </c>
      <c r="AA23" s="7" t="n">
        <f aca="false">+L23</f>
        <v>1500</v>
      </c>
      <c r="AB23" s="7" t="n">
        <f aca="false">+Z23-AA23</f>
        <v>3589.09662374531</v>
      </c>
      <c r="AD23" s="0" t="n">
        <v>3.14</v>
      </c>
      <c r="AF23" s="6" t="n">
        <f aca="false">+AB23*AD23</f>
        <v>11269.7633985603</v>
      </c>
      <c r="AI23" s="6" t="n">
        <f aca="false">+AF23</f>
        <v>11269.7633985603</v>
      </c>
      <c r="AK23" s="6" t="n">
        <f aca="false">+T23</f>
        <v>396.2</v>
      </c>
      <c r="AL23" s="6" t="n">
        <f aca="false">+U23</f>
        <v>606.375</v>
      </c>
      <c r="AM23" s="6" t="n">
        <f aca="false">+V23</f>
        <v>1222</v>
      </c>
      <c r="AN23" s="6" t="n">
        <f aca="false">+W23</f>
        <v>2232.5</v>
      </c>
      <c r="AP23" s="8" t="n">
        <f aca="false">+AI23+AK23+AL23+AM23+AN23</f>
        <v>15726.8383985603</v>
      </c>
      <c r="AQ23" s="8" t="n">
        <f aca="false">+D23*0.115</f>
        <v>692.22824</v>
      </c>
      <c r="AR23" s="6" t="n">
        <f aca="false">+AP23+AQ23</f>
        <v>16419.0666385603</v>
      </c>
    </row>
    <row r="24" customFormat="false" ht="12.75" hidden="false" customHeight="false" outlineLevel="0" collapsed="false">
      <c r="B24" s="3" t="n">
        <v>37119</v>
      </c>
      <c r="C24" s="4" t="n">
        <v>5773.62263003143</v>
      </c>
      <c r="D24" s="4" t="n">
        <v>5694.524</v>
      </c>
      <c r="F24" s="2" t="n">
        <v>70</v>
      </c>
      <c r="G24" s="2" t="n">
        <v>105</v>
      </c>
      <c r="H24" s="2" t="n">
        <v>260</v>
      </c>
      <c r="I24" s="2" t="n">
        <v>475</v>
      </c>
      <c r="J24" s="2" t="n">
        <v>90</v>
      </c>
      <c r="L24" s="4" t="n">
        <v>1500</v>
      </c>
      <c r="O24" s="5" t="n">
        <v>5.66</v>
      </c>
      <c r="P24" s="5" t="n">
        <v>5.775</v>
      </c>
      <c r="Q24" s="5" t="n">
        <v>4.7</v>
      </c>
      <c r="R24" s="5" t="n">
        <v>4.7</v>
      </c>
      <c r="T24" s="6" t="n">
        <f aca="false">+F24*O24</f>
        <v>396.2</v>
      </c>
      <c r="U24" s="6" t="n">
        <f aca="false">+G24*P24</f>
        <v>606.375</v>
      </c>
      <c r="V24" s="6" t="n">
        <f aca="false">+H24*Q24</f>
        <v>1222</v>
      </c>
      <c r="W24" s="6" t="n">
        <f aca="false">+I24*R24</f>
        <v>2232.5</v>
      </c>
      <c r="Z24" s="7" t="n">
        <f aca="false">+(D24-SUM(F24:J24))/(1-0.0137)</f>
        <v>4759.73233296157</v>
      </c>
      <c r="AA24" s="7" t="n">
        <f aca="false">+L24</f>
        <v>1500</v>
      </c>
      <c r="AB24" s="7" t="n">
        <f aca="false">+Z24-AA24</f>
        <v>3259.73233296157</v>
      </c>
      <c r="AD24" s="0" t="n">
        <v>3.14</v>
      </c>
      <c r="AF24" s="6" t="n">
        <f aca="false">+AB24*AD24</f>
        <v>10235.5595254993</v>
      </c>
      <c r="AI24" s="6" t="n">
        <f aca="false">+AF24</f>
        <v>10235.5595254993</v>
      </c>
      <c r="AK24" s="6" t="n">
        <f aca="false">+T24</f>
        <v>396.2</v>
      </c>
      <c r="AL24" s="6" t="n">
        <f aca="false">+U24</f>
        <v>606.375</v>
      </c>
      <c r="AM24" s="6" t="n">
        <f aca="false">+V24</f>
        <v>1222</v>
      </c>
      <c r="AN24" s="6" t="n">
        <f aca="false">+W24</f>
        <v>2232.5</v>
      </c>
      <c r="AP24" s="8" t="n">
        <f aca="false">+AI24+AK24+AL24+AM24+AN24</f>
        <v>14692.6345254993</v>
      </c>
      <c r="AQ24" s="8" t="n">
        <f aca="false">+D24*0.115</f>
        <v>654.87026</v>
      </c>
      <c r="AR24" s="6" t="n">
        <f aca="false">+AP24+AQ24</f>
        <v>15347.5047854993</v>
      </c>
    </row>
    <row r="25" customFormat="false" ht="12.75" hidden="false" customHeight="false" outlineLevel="0" collapsed="false">
      <c r="B25" s="3" t="n">
        <v>37120</v>
      </c>
      <c r="C25" s="4" t="n">
        <v>5711.03315421272</v>
      </c>
      <c r="D25" s="4" t="n">
        <v>5632.792</v>
      </c>
      <c r="F25" s="2" t="n">
        <v>70</v>
      </c>
      <c r="G25" s="2" t="n">
        <v>105</v>
      </c>
      <c r="H25" s="2" t="n">
        <v>260</v>
      </c>
      <c r="I25" s="2" t="n">
        <v>475</v>
      </c>
      <c r="J25" s="2" t="n">
        <v>90</v>
      </c>
      <c r="L25" s="4" t="n">
        <v>1500</v>
      </c>
      <c r="O25" s="5" t="n">
        <v>5.66</v>
      </c>
      <c r="P25" s="5" t="n">
        <v>5.775</v>
      </c>
      <c r="Q25" s="5" t="n">
        <v>4.7</v>
      </c>
      <c r="R25" s="5" t="n">
        <v>4.7</v>
      </c>
      <c r="T25" s="6" t="n">
        <f aca="false">+F25*O25</f>
        <v>396.2</v>
      </c>
      <c r="U25" s="6" t="n">
        <f aca="false">+G25*P25</f>
        <v>606.375</v>
      </c>
      <c r="V25" s="6" t="n">
        <f aca="false">+H25*Q25</f>
        <v>1222</v>
      </c>
      <c r="W25" s="6" t="n">
        <f aca="false">+I25*R25</f>
        <v>2232.5</v>
      </c>
      <c r="Z25" s="7" t="n">
        <f aca="false">+(D25-SUM(F25:J25))/(1-0.0137)</f>
        <v>4697.14285714286</v>
      </c>
      <c r="AA25" s="7" t="n">
        <f aca="false">+L25</f>
        <v>1500</v>
      </c>
      <c r="AB25" s="7" t="n">
        <f aca="false">+Z25-AA25</f>
        <v>3197.14285714286</v>
      </c>
      <c r="AD25" s="0" t="n">
        <v>3.14</v>
      </c>
      <c r="AF25" s="6" t="n">
        <f aca="false">+AB25*AD25</f>
        <v>10039.0285714286</v>
      </c>
      <c r="AI25" s="6" t="n">
        <f aca="false">+AF25</f>
        <v>10039.0285714286</v>
      </c>
      <c r="AK25" s="6" t="n">
        <f aca="false">+T25</f>
        <v>396.2</v>
      </c>
      <c r="AL25" s="6" t="n">
        <f aca="false">+U25</f>
        <v>606.375</v>
      </c>
      <c r="AM25" s="6" t="n">
        <f aca="false">+V25</f>
        <v>1222</v>
      </c>
      <c r="AN25" s="6" t="n">
        <f aca="false">+W25</f>
        <v>2232.5</v>
      </c>
      <c r="AP25" s="8" t="n">
        <f aca="false">+AI25+AK25+AL25+AM25+AN25</f>
        <v>14496.1035714286</v>
      </c>
      <c r="AQ25" s="8" t="n">
        <f aca="false">+D25*0.115</f>
        <v>647.77108</v>
      </c>
      <c r="AR25" s="6" t="n">
        <f aca="false">+AP25+AQ25</f>
        <v>15143.8746514286</v>
      </c>
    </row>
    <row r="26" customFormat="false" ht="12.75" hidden="false" customHeight="false" outlineLevel="0" collapsed="false">
      <c r="B26" s="3" t="n">
        <v>37121</v>
      </c>
      <c r="C26" s="4" t="n">
        <v>5357.04349589375</v>
      </c>
      <c r="D26" s="4" t="n">
        <v>5283.652</v>
      </c>
      <c r="F26" s="2" t="n">
        <v>70</v>
      </c>
      <c r="G26" s="2" t="n">
        <v>105</v>
      </c>
      <c r="H26" s="2" t="n">
        <v>260</v>
      </c>
      <c r="I26" s="2" t="n">
        <v>475</v>
      </c>
      <c r="J26" s="2" t="n">
        <v>90</v>
      </c>
      <c r="L26" s="4" t="n">
        <v>1500</v>
      </c>
      <c r="O26" s="5" t="n">
        <v>5.66</v>
      </c>
      <c r="P26" s="5" t="n">
        <v>5.775</v>
      </c>
      <c r="Q26" s="5" t="n">
        <v>4.7</v>
      </c>
      <c r="R26" s="5" t="n">
        <v>4.7</v>
      </c>
      <c r="T26" s="6" t="n">
        <f aca="false">+F26*O26</f>
        <v>396.2</v>
      </c>
      <c r="U26" s="6" t="n">
        <f aca="false">+G26*P26</f>
        <v>606.375</v>
      </c>
      <c r="V26" s="6" t="n">
        <f aca="false">+H26*Q26</f>
        <v>1222</v>
      </c>
      <c r="W26" s="6" t="n">
        <f aca="false">+I26*R26</f>
        <v>2232.5</v>
      </c>
      <c r="Z26" s="7" t="n">
        <f aca="false">+(D26-SUM(F26:J26))/(1-0.0137)</f>
        <v>4343.15319882389</v>
      </c>
      <c r="AA26" s="7" t="n">
        <f aca="false">+L26</f>
        <v>1500</v>
      </c>
      <c r="AB26" s="7" t="n">
        <f aca="false">+Z26-AA26</f>
        <v>2843.15319882389</v>
      </c>
      <c r="AD26" s="0" t="n">
        <v>3.14</v>
      </c>
      <c r="AF26" s="6" t="n">
        <f aca="false">+AB26*AD26</f>
        <v>8927.50104430701</v>
      </c>
      <c r="AI26" s="6" t="n">
        <f aca="false">+AF26</f>
        <v>8927.50104430701</v>
      </c>
      <c r="AK26" s="6" t="n">
        <f aca="false">+T26</f>
        <v>396.2</v>
      </c>
      <c r="AL26" s="6" t="n">
        <f aca="false">+U26</f>
        <v>606.375</v>
      </c>
      <c r="AM26" s="6" t="n">
        <f aca="false">+V26</f>
        <v>1222</v>
      </c>
      <c r="AN26" s="6" t="n">
        <f aca="false">+W26</f>
        <v>2232.5</v>
      </c>
      <c r="AP26" s="8" t="n">
        <f aca="false">+AI26+AK26+AL26+AM26+AN26</f>
        <v>13384.576044307</v>
      </c>
      <c r="AQ26" s="8" t="n">
        <f aca="false">+D26*0.115</f>
        <v>607.61998</v>
      </c>
      <c r="AR26" s="6" t="n">
        <f aca="false">+AP26+AQ26</f>
        <v>13992.196024307</v>
      </c>
    </row>
    <row r="27" customFormat="false" ht="12.75" hidden="false" customHeight="false" outlineLevel="0" collapsed="false">
      <c r="B27" s="3" t="n">
        <v>37122</v>
      </c>
      <c r="C27" s="4" t="n">
        <v>5422.71114265437</v>
      </c>
      <c r="D27" s="4" t="n">
        <v>5348.42</v>
      </c>
      <c r="F27" s="2" t="n">
        <v>70</v>
      </c>
      <c r="G27" s="2" t="n">
        <v>105</v>
      </c>
      <c r="H27" s="2" t="n">
        <v>260</v>
      </c>
      <c r="I27" s="2" t="n">
        <v>475</v>
      </c>
      <c r="J27" s="2" t="n">
        <v>90</v>
      </c>
      <c r="L27" s="4" t="n">
        <v>1500</v>
      </c>
      <c r="O27" s="5" t="n">
        <v>5.66</v>
      </c>
      <c r="P27" s="5" t="n">
        <v>5.775</v>
      </c>
      <c r="Q27" s="5" t="n">
        <v>4.7</v>
      </c>
      <c r="R27" s="5" t="n">
        <v>4.7</v>
      </c>
      <c r="T27" s="6" t="n">
        <f aca="false">+F27*O27</f>
        <v>396.2</v>
      </c>
      <c r="U27" s="6" t="n">
        <f aca="false">+G27*P27</f>
        <v>606.375</v>
      </c>
      <c r="V27" s="6" t="n">
        <f aca="false">+H27*Q27</f>
        <v>1222</v>
      </c>
      <c r="W27" s="6" t="n">
        <f aca="false">+I27*R27</f>
        <v>2232.5</v>
      </c>
      <c r="Z27" s="7" t="n">
        <f aca="false">+(D27-SUM(F27:J27))/(1-0.0137)</f>
        <v>4408.82084558451</v>
      </c>
      <c r="AA27" s="7" t="n">
        <f aca="false">+L27</f>
        <v>1500</v>
      </c>
      <c r="AB27" s="7" t="n">
        <f aca="false">+Z27-AA27</f>
        <v>2908.82084558451</v>
      </c>
      <c r="AD27" s="0" t="n">
        <v>3.14</v>
      </c>
      <c r="AF27" s="6" t="n">
        <f aca="false">+AB27*AD27</f>
        <v>9133.69745513536</v>
      </c>
      <c r="AI27" s="6" t="n">
        <f aca="false">+AF27</f>
        <v>9133.69745513536</v>
      </c>
      <c r="AK27" s="6" t="n">
        <f aca="false">+T27</f>
        <v>396.2</v>
      </c>
      <c r="AL27" s="6" t="n">
        <f aca="false">+U27</f>
        <v>606.375</v>
      </c>
      <c r="AM27" s="6" t="n">
        <f aca="false">+V27</f>
        <v>1222</v>
      </c>
      <c r="AN27" s="6" t="n">
        <f aca="false">+W27</f>
        <v>2232.5</v>
      </c>
      <c r="AP27" s="8" t="n">
        <f aca="false">+AI27+AK27+AL27+AM27+AN27</f>
        <v>13590.7724551354</v>
      </c>
      <c r="AQ27" s="8" t="n">
        <f aca="false">+D27*0.115</f>
        <v>615.0683</v>
      </c>
      <c r="AR27" s="6" t="n">
        <f aca="false">+AP27+AQ27</f>
        <v>14205.8407551354</v>
      </c>
    </row>
    <row r="28" customFormat="false" ht="12.75" hidden="false" customHeight="false" outlineLevel="0" collapsed="false">
      <c r="B28" s="3" t="n">
        <v>37123</v>
      </c>
      <c r="C28" s="4" t="n">
        <v>6272.28632261989</v>
      </c>
      <c r="D28" s="4" t="n">
        <v>6186.356</v>
      </c>
      <c r="F28" s="2" t="n">
        <v>70</v>
      </c>
      <c r="G28" s="2" t="n">
        <v>105</v>
      </c>
      <c r="H28" s="2" t="n">
        <v>260</v>
      </c>
      <c r="I28" s="2" t="n">
        <v>475</v>
      </c>
      <c r="J28" s="2" t="n">
        <v>90</v>
      </c>
      <c r="L28" s="4" t="n">
        <v>1500</v>
      </c>
      <c r="O28" s="5" t="n">
        <v>5.66</v>
      </c>
      <c r="P28" s="5" t="n">
        <v>5.775</v>
      </c>
      <c r="Q28" s="5" t="n">
        <v>4.7</v>
      </c>
      <c r="R28" s="5" t="n">
        <v>4.7</v>
      </c>
      <c r="T28" s="6" t="n">
        <f aca="false">+F28*O28</f>
        <v>396.2</v>
      </c>
      <c r="U28" s="6" t="n">
        <f aca="false">+G28*P28</f>
        <v>606.375</v>
      </c>
      <c r="V28" s="6" t="n">
        <f aca="false">+H28*Q28</f>
        <v>1222</v>
      </c>
      <c r="W28" s="6" t="n">
        <f aca="false">+I28*R28</f>
        <v>2232.5</v>
      </c>
      <c r="Z28" s="7" t="n">
        <f aca="false">+(D28-SUM(F28:J28))/(1-0.0137)</f>
        <v>5258.39602555004</v>
      </c>
      <c r="AA28" s="7" t="n">
        <f aca="false">+L28</f>
        <v>1500</v>
      </c>
      <c r="AB28" s="7" t="n">
        <f aca="false">+Z28-AA28</f>
        <v>3758.39602555004</v>
      </c>
      <c r="AD28" s="0" t="n">
        <v>3.14</v>
      </c>
      <c r="AF28" s="6" t="n">
        <f aca="false">+AB28*AD28</f>
        <v>11801.3635202271</v>
      </c>
      <c r="AI28" s="6" t="n">
        <f aca="false">+AF28</f>
        <v>11801.3635202271</v>
      </c>
      <c r="AK28" s="6" t="n">
        <f aca="false">+T28</f>
        <v>396.2</v>
      </c>
      <c r="AL28" s="6" t="n">
        <f aca="false">+U28</f>
        <v>606.375</v>
      </c>
      <c r="AM28" s="6" t="n">
        <f aca="false">+V28</f>
        <v>1222</v>
      </c>
      <c r="AN28" s="6" t="n">
        <f aca="false">+W28</f>
        <v>2232.5</v>
      </c>
      <c r="AP28" s="8" t="n">
        <f aca="false">+AI28+AK28+AL28+AM28+AN28</f>
        <v>16258.4385202271</v>
      </c>
      <c r="AQ28" s="8" t="n">
        <f aca="false">+D28*0.115</f>
        <v>711.43094</v>
      </c>
      <c r="AR28" s="6" t="n">
        <f aca="false">+AP28+AQ28</f>
        <v>16969.8694602271</v>
      </c>
    </row>
    <row r="29" customFormat="false" ht="12.75" hidden="false" customHeight="false" outlineLevel="0" collapsed="false">
      <c r="B29" s="3" t="n">
        <v>37124</v>
      </c>
      <c r="C29" s="4" t="n">
        <v>6303.06803203893</v>
      </c>
      <c r="D29" s="4" t="n">
        <v>6216.716</v>
      </c>
      <c r="F29" s="2" t="n">
        <v>70</v>
      </c>
      <c r="G29" s="2" t="n">
        <v>105</v>
      </c>
      <c r="H29" s="2" t="n">
        <v>260</v>
      </c>
      <c r="I29" s="2" t="n">
        <v>475</v>
      </c>
      <c r="J29" s="2" t="n">
        <v>90</v>
      </c>
      <c r="L29" s="4" t="n">
        <v>1500</v>
      </c>
      <c r="O29" s="5" t="n">
        <v>5.66</v>
      </c>
      <c r="P29" s="5" t="n">
        <v>5.775</v>
      </c>
      <c r="Q29" s="5" t="n">
        <v>4.7</v>
      </c>
      <c r="R29" s="5" t="n">
        <v>4.7</v>
      </c>
      <c r="T29" s="6" t="n">
        <f aca="false">+F29*O29</f>
        <v>396.2</v>
      </c>
      <c r="U29" s="6" t="n">
        <f aca="false">+G29*P29</f>
        <v>606.375</v>
      </c>
      <c r="V29" s="6" t="n">
        <f aca="false">+H29*Q29</f>
        <v>1222</v>
      </c>
      <c r="W29" s="6" t="n">
        <f aca="false">+I29*R29</f>
        <v>2232.5</v>
      </c>
      <c r="Z29" s="7" t="n">
        <f aca="false">+(D29-SUM(F29:J29))/(1-0.0137)</f>
        <v>5289.17773496908</v>
      </c>
      <c r="AA29" s="7" t="n">
        <f aca="false">+L29</f>
        <v>1500</v>
      </c>
      <c r="AB29" s="7" t="n">
        <f aca="false">+Z29-AA29</f>
        <v>3789.17773496908</v>
      </c>
      <c r="AD29" s="0" t="n">
        <v>3.14</v>
      </c>
      <c r="AF29" s="6" t="n">
        <f aca="false">+AB29*AD29</f>
        <v>11898.0180878029</v>
      </c>
      <c r="AI29" s="6" t="n">
        <f aca="false">+AF29</f>
        <v>11898.0180878029</v>
      </c>
      <c r="AK29" s="6" t="n">
        <f aca="false">+T29</f>
        <v>396.2</v>
      </c>
      <c r="AL29" s="6" t="n">
        <f aca="false">+U29</f>
        <v>606.375</v>
      </c>
      <c r="AM29" s="6" t="n">
        <f aca="false">+V29</f>
        <v>1222</v>
      </c>
      <c r="AN29" s="6" t="n">
        <f aca="false">+W29</f>
        <v>2232.5</v>
      </c>
      <c r="AP29" s="8" t="n">
        <f aca="false">+AI29+AK29+AL29+AM29+AN29</f>
        <v>16355.0930878029</v>
      </c>
      <c r="AQ29" s="8" t="n">
        <f aca="false">+D29*0.115</f>
        <v>714.92234</v>
      </c>
      <c r="AR29" s="6" t="n">
        <f aca="false">+AP29+AQ29</f>
        <v>17070.0154278029</v>
      </c>
    </row>
    <row r="30" customFormat="false" ht="12.75" hidden="false" customHeight="false" outlineLevel="0" collapsed="false">
      <c r="B30" s="3" t="n">
        <v>37125</v>
      </c>
      <c r="C30" s="4" t="n">
        <v>6154.2897698469</v>
      </c>
      <c r="D30" s="4" t="n">
        <v>6069.976</v>
      </c>
      <c r="F30" s="2" t="n">
        <v>70</v>
      </c>
      <c r="G30" s="2" t="n">
        <v>105</v>
      </c>
      <c r="H30" s="2" t="n">
        <v>260</v>
      </c>
      <c r="I30" s="2" t="n">
        <v>475</v>
      </c>
      <c r="J30" s="2" t="n">
        <v>90</v>
      </c>
      <c r="L30" s="4" t="n">
        <v>1500</v>
      </c>
      <c r="O30" s="5" t="n">
        <v>5.66</v>
      </c>
      <c r="P30" s="5" t="n">
        <v>5.775</v>
      </c>
      <c r="Q30" s="5" t="n">
        <v>4.7</v>
      </c>
      <c r="R30" s="5" t="n">
        <v>4.7</v>
      </c>
      <c r="T30" s="6" t="n">
        <f aca="false">+F30*O30</f>
        <v>396.2</v>
      </c>
      <c r="U30" s="6" t="n">
        <f aca="false">+G30*P30</f>
        <v>606.375</v>
      </c>
      <c r="V30" s="6" t="n">
        <f aca="false">+H30*Q30</f>
        <v>1222</v>
      </c>
      <c r="W30" s="6" t="n">
        <f aca="false">+I30*R30</f>
        <v>2232.5</v>
      </c>
      <c r="Z30" s="7" t="n">
        <f aca="false">+(D30-SUM(F30:J30))/(1-0.0137)</f>
        <v>5140.39947277705</v>
      </c>
      <c r="AA30" s="7" t="n">
        <f aca="false">+L30</f>
        <v>1500</v>
      </c>
      <c r="AB30" s="7" t="n">
        <f aca="false">+Z30-AA30</f>
        <v>3640.39947277705</v>
      </c>
      <c r="AD30" s="0" t="n">
        <v>3.14</v>
      </c>
      <c r="AF30" s="6" t="n">
        <f aca="false">+AB30*AD30</f>
        <v>11430.8543445199</v>
      </c>
      <c r="AI30" s="6" t="n">
        <f aca="false">+AF30</f>
        <v>11430.8543445199</v>
      </c>
      <c r="AK30" s="6" t="n">
        <f aca="false">+T30</f>
        <v>396.2</v>
      </c>
      <c r="AL30" s="6" t="n">
        <f aca="false">+U30</f>
        <v>606.375</v>
      </c>
      <c r="AM30" s="6" t="n">
        <f aca="false">+V30</f>
        <v>1222</v>
      </c>
      <c r="AN30" s="6" t="n">
        <f aca="false">+W30</f>
        <v>2232.5</v>
      </c>
      <c r="AP30" s="8" t="n">
        <f aca="false">+AI30+AK30+AL30+AM30+AN30</f>
        <v>15887.9293445199</v>
      </c>
      <c r="AQ30" s="8" t="n">
        <f aca="false">+D30*0.115</f>
        <v>698.04724</v>
      </c>
      <c r="AR30" s="6" t="n">
        <f aca="false">+AP30+AQ30</f>
        <v>16585.9765845199</v>
      </c>
    </row>
    <row r="31" customFormat="false" ht="12.75" hidden="false" customHeight="false" outlineLevel="0" collapsed="false">
      <c r="B31" s="3" t="n">
        <v>37126</v>
      </c>
      <c r="C31" s="4" t="n">
        <v>5657.67819121971</v>
      </c>
      <c r="D31" s="4" t="n">
        <v>5580.168</v>
      </c>
      <c r="F31" s="2" t="n">
        <v>70</v>
      </c>
      <c r="G31" s="2" t="n">
        <v>105</v>
      </c>
      <c r="H31" s="2" t="n">
        <v>260</v>
      </c>
      <c r="I31" s="2" t="n">
        <v>475</v>
      </c>
      <c r="J31" s="2" t="n">
        <v>90</v>
      </c>
      <c r="L31" s="4" t="n">
        <v>1500</v>
      </c>
      <c r="O31" s="5" t="n">
        <v>5.66</v>
      </c>
      <c r="P31" s="5" t="n">
        <v>5.775</v>
      </c>
      <c r="Q31" s="5" t="n">
        <v>4.7</v>
      </c>
      <c r="R31" s="5" t="n">
        <v>4.7</v>
      </c>
      <c r="T31" s="6" t="n">
        <f aca="false">+F31*O31</f>
        <v>396.2</v>
      </c>
      <c r="U31" s="6" t="n">
        <f aca="false">+G31*P31</f>
        <v>606.375</v>
      </c>
      <c r="V31" s="6" t="n">
        <f aca="false">+H31*Q31</f>
        <v>1222</v>
      </c>
      <c r="W31" s="6" t="n">
        <f aca="false">+I31*R31</f>
        <v>2232.5</v>
      </c>
      <c r="Z31" s="7" t="n">
        <f aca="false">+(D31-SUM(F31:J31))/(1-0.0137)</f>
        <v>4643.78789414985</v>
      </c>
      <c r="AA31" s="7" t="n">
        <f aca="false">+L31</f>
        <v>1500</v>
      </c>
      <c r="AB31" s="7" t="n">
        <f aca="false">+Z31-AA31</f>
        <v>3143.78789414985</v>
      </c>
      <c r="AD31" s="0" t="n">
        <v>3.14</v>
      </c>
      <c r="AF31" s="6" t="n">
        <f aca="false">+AB31*AD31</f>
        <v>9871.49398763054</v>
      </c>
      <c r="AI31" s="6" t="n">
        <f aca="false">+AF31</f>
        <v>9871.49398763054</v>
      </c>
      <c r="AK31" s="6" t="n">
        <f aca="false">+T31</f>
        <v>396.2</v>
      </c>
      <c r="AL31" s="6" t="n">
        <f aca="false">+U31</f>
        <v>606.375</v>
      </c>
      <c r="AM31" s="6" t="n">
        <f aca="false">+V31</f>
        <v>1222</v>
      </c>
      <c r="AN31" s="6" t="n">
        <f aca="false">+W31</f>
        <v>2232.5</v>
      </c>
      <c r="AP31" s="8" t="n">
        <f aca="false">+AI31+AK31+AL31+AM31+AN31</f>
        <v>14328.5689876305</v>
      </c>
      <c r="AQ31" s="8" t="n">
        <f aca="false">+D31*0.115</f>
        <v>641.71932</v>
      </c>
      <c r="AR31" s="6" t="n">
        <f aca="false">+AP31+AQ31</f>
        <v>14970.2883076305</v>
      </c>
    </row>
    <row r="32" customFormat="false" ht="12.75" hidden="false" customHeight="false" outlineLevel="0" collapsed="false">
      <c r="B32" s="3" t="n">
        <v>37127</v>
      </c>
      <c r="C32" s="4" t="n">
        <v>5714.11132515462</v>
      </c>
      <c r="D32" s="4" t="n">
        <v>5635.828</v>
      </c>
      <c r="F32" s="2" t="n">
        <v>70</v>
      </c>
      <c r="G32" s="2" t="n">
        <v>105</v>
      </c>
      <c r="H32" s="2" t="n">
        <v>260</v>
      </c>
      <c r="I32" s="2" t="n">
        <v>475</v>
      </c>
      <c r="J32" s="2" t="n">
        <v>90</v>
      </c>
      <c r="L32" s="4" t="n">
        <v>1500</v>
      </c>
      <c r="O32" s="5" t="n">
        <v>5.66</v>
      </c>
      <c r="P32" s="5" t="n">
        <v>5.775</v>
      </c>
      <c r="Q32" s="5" t="n">
        <v>4.7</v>
      </c>
      <c r="R32" s="5" t="n">
        <v>4.7</v>
      </c>
      <c r="T32" s="6" t="n">
        <f aca="false">+F32*O32</f>
        <v>396.2</v>
      </c>
      <c r="U32" s="6" t="n">
        <f aca="false">+G32*P32</f>
        <v>606.375</v>
      </c>
      <c r="V32" s="6" t="n">
        <f aca="false">+H32*Q32</f>
        <v>1222</v>
      </c>
      <c r="W32" s="6" t="n">
        <f aca="false">+I32*R32</f>
        <v>2232.5</v>
      </c>
      <c r="Z32" s="7" t="n">
        <f aca="false">+(D32-SUM(F32:J32))/(1-0.0137)</f>
        <v>4700.22102808476</v>
      </c>
      <c r="AA32" s="7" t="n">
        <f aca="false">+L32</f>
        <v>1500</v>
      </c>
      <c r="AB32" s="7" t="n">
        <f aca="false">+Z32-AA32</f>
        <v>3200.22102808476</v>
      </c>
      <c r="AD32" s="0" t="n">
        <v>3.14</v>
      </c>
      <c r="AF32" s="6" t="n">
        <f aca="false">+AB32*AD32</f>
        <v>10048.6940281862</v>
      </c>
      <c r="AI32" s="6" t="n">
        <f aca="false">+AF32</f>
        <v>10048.6940281862</v>
      </c>
      <c r="AK32" s="6" t="n">
        <f aca="false">+T32</f>
        <v>396.2</v>
      </c>
      <c r="AL32" s="6" t="n">
        <f aca="false">+U32</f>
        <v>606.375</v>
      </c>
      <c r="AM32" s="6" t="n">
        <f aca="false">+V32</f>
        <v>1222</v>
      </c>
      <c r="AN32" s="6" t="n">
        <f aca="false">+W32</f>
        <v>2232.5</v>
      </c>
      <c r="AP32" s="8" t="n">
        <f aca="false">+AI32+AK32+AL32+AM32+AN32</f>
        <v>14505.7690281862</v>
      </c>
      <c r="AQ32" s="8" t="n">
        <f aca="false">+D32*0.115</f>
        <v>648.12022</v>
      </c>
      <c r="AR32" s="6" t="n">
        <f aca="false">+AP32+AQ32</f>
        <v>15153.8892481862</v>
      </c>
    </row>
    <row r="33" customFormat="false" ht="12.75" hidden="false" customHeight="false" outlineLevel="0" collapsed="false">
      <c r="B33" s="3" t="n">
        <v>37128</v>
      </c>
      <c r="C33" s="4" t="n">
        <v>5513.00415695022</v>
      </c>
      <c r="D33" s="4" t="n">
        <v>5437.476</v>
      </c>
      <c r="F33" s="2" t="n">
        <v>70</v>
      </c>
      <c r="G33" s="2" t="n">
        <v>105</v>
      </c>
      <c r="H33" s="2" t="n">
        <v>260</v>
      </c>
      <c r="I33" s="2" t="n">
        <v>475</v>
      </c>
      <c r="J33" s="2" t="n">
        <v>90</v>
      </c>
      <c r="L33" s="4" t="n">
        <v>1500</v>
      </c>
      <c r="O33" s="5" t="n">
        <v>5.66</v>
      </c>
      <c r="P33" s="5" t="n">
        <v>5.775</v>
      </c>
      <c r="Q33" s="5" t="n">
        <v>4.7</v>
      </c>
      <c r="R33" s="5" t="n">
        <v>4.7</v>
      </c>
      <c r="T33" s="6" t="n">
        <f aca="false">+F33*O33</f>
        <v>396.2</v>
      </c>
      <c r="U33" s="6" t="n">
        <f aca="false">+G33*P33</f>
        <v>606.375</v>
      </c>
      <c r="V33" s="6" t="n">
        <f aca="false">+H33*Q33</f>
        <v>1222</v>
      </c>
      <c r="W33" s="6" t="n">
        <f aca="false">+I33*R33</f>
        <v>2232.5</v>
      </c>
      <c r="Z33" s="7" t="n">
        <f aca="false">+(D33-SUM(F33:J33))/(1-0.0137)</f>
        <v>4499.11385988036</v>
      </c>
      <c r="AA33" s="7" t="n">
        <f aca="false">+L33</f>
        <v>1500</v>
      </c>
      <c r="AB33" s="7" t="n">
        <f aca="false">+Z33-AA33</f>
        <v>2999.11385988036</v>
      </c>
      <c r="AD33" s="0" t="n">
        <v>3.14</v>
      </c>
      <c r="AF33" s="6" t="n">
        <f aca="false">+AB33*AD33</f>
        <v>9417.21752002433</v>
      </c>
      <c r="AI33" s="6" t="n">
        <f aca="false">+AF33</f>
        <v>9417.21752002433</v>
      </c>
      <c r="AK33" s="6" t="n">
        <f aca="false">+T33</f>
        <v>396.2</v>
      </c>
      <c r="AL33" s="6" t="n">
        <f aca="false">+U33</f>
        <v>606.375</v>
      </c>
      <c r="AM33" s="6" t="n">
        <f aca="false">+V33</f>
        <v>1222</v>
      </c>
      <c r="AN33" s="6" t="n">
        <f aca="false">+W33</f>
        <v>2232.5</v>
      </c>
      <c r="AP33" s="8" t="n">
        <f aca="false">+AI33+AK33+AL33+AM33+AN33</f>
        <v>13874.2925200243</v>
      </c>
      <c r="AQ33" s="8" t="n">
        <f aca="false">+D33*0.115</f>
        <v>625.30974</v>
      </c>
      <c r="AR33" s="6" t="n">
        <f aca="false">+AP33+AQ33</f>
        <v>14499.6022600243</v>
      </c>
    </row>
    <row r="34" customFormat="false" ht="12.75" hidden="false" customHeight="false" outlineLevel="0" collapsed="false">
      <c r="B34" s="3" t="n">
        <v>37129</v>
      </c>
      <c r="C34" s="4" t="n">
        <v>5441.18016830579</v>
      </c>
      <c r="D34" s="4" t="n">
        <v>5366.636</v>
      </c>
      <c r="F34" s="2" t="n">
        <v>70</v>
      </c>
      <c r="G34" s="2" t="n">
        <v>105</v>
      </c>
      <c r="H34" s="2" t="n">
        <v>260</v>
      </c>
      <c r="I34" s="2" t="n">
        <v>475</v>
      </c>
      <c r="J34" s="2" t="n">
        <v>90</v>
      </c>
      <c r="L34" s="4" t="n">
        <v>1500</v>
      </c>
      <c r="O34" s="5" t="n">
        <v>5.66</v>
      </c>
      <c r="P34" s="5" t="n">
        <v>5.775</v>
      </c>
      <c r="Q34" s="5" t="n">
        <v>4.7</v>
      </c>
      <c r="R34" s="5" t="n">
        <v>4.7</v>
      </c>
      <c r="T34" s="6" t="n">
        <f aca="false">+F34*O34</f>
        <v>396.2</v>
      </c>
      <c r="U34" s="6" t="n">
        <f aca="false">+G34*P34</f>
        <v>606.375</v>
      </c>
      <c r="V34" s="6" t="n">
        <f aca="false">+H34*Q34</f>
        <v>1222</v>
      </c>
      <c r="W34" s="6" t="n">
        <f aca="false">+I34*R34</f>
        <v>2232.5</v>
      </c>
      <c r="Z34" s="7" t="n">
        <f aca="false">+(D34-SUM(F34:J34))/(1-0.0137)</f>
        <v>4427.28987123593</v>
      </c>
      <c r="AA34" s="7" t="n">
        <f aca="false">+L34</f>
        <v>1500</v>
      </c>
      <c r="AB34" s="7" t="n">
        <f aca="false">+Z34-AA34</f>
        <v>2927.28987123593</v>
      </c>
      <c r="AD34" s="0" t="n">
        <v>3.14</v>
      </c>
      <c r="AF34" s="6" t="n">
        <f aca="false">+AB34*AD34</f>
        <v>9191.69019568083</v>
      </c>
      <c r="AI34" s="6" t="n">
        <f aca="false">+AF34</f>
        <v>9191.69019568083</v>
      </c>
      <c r="AK34" s="6" t="n">
        <f aca="false">+T34</f>
        <v>396.2</v>
      </c>
      <c r="AL34" s="6" t="n">
        <f aca="false">+U34</f>
        <v>606.375</v>
      </c>
      <c r="AM34" s="6" t="n">
        <f aca="false">+V34</f>
        <v>1222</v>
      </c>
      <c r="AN34" s="6" t="n">
        <f aca="false">+W34</f>
        <v>2232.5</v>
      </c>
      <c r="AP34" s="8" t="n">
        <f aca="false">+AI34+AK34+AL34+AM34+AN34</f>
        <v>13648.7651956808</v>
      </c>
      <c r="AQ34" s="8" t="n">
        <f aca="false">+D34*0.115</f>
        <v>617.16314</v>
      </c>
      <c r="AR34" s="6" t="n">
        <f aca="false">+AP34+AQ34</f>
        <v>14265.9283356808</v>
      </c>
    </row>
    <row r="35" customFormat="false" ht="12.75" hidden="false" customHeight="false" outlineLevel="0" collapsed="false">
      <c r="B35" s="3" t="n">
        <v>37130</v>
      </c>
      <c r="C35" s="4" t="n">
        <v>5602.27111426544</v>
      </c>
      <c r="D35" s="4" t="n">
        <v>5525.52</v>
      </c>
      <c r="F35" s="2" t="n">
        <v>70</v>
      </c>
      <c r="G35" s="2" t="n">
        <v>105</v>
      </c>
      <c r="H35" s="2" t="n">
        <v>260</v>
      </c>
      <c r="I35" s="2" t="n">
        <v>475</v>
      </c>
      <c r="J35" s="2" t="n">
        <v>90</v>
      </c>
      <c r="L35" s="4" t="n">
        <v>1500</v>
      </c>
      <c r="O35" s="5" t="n">
        <v>5.66</v>
      </c>
      <c r="P35" s="5" t="n">
        <v>5.775</v>
      </c>
      <c r="Q35" s="5" t="n">
        <v>4.7</v>
      </c>
      <c r="R35" s="5" t="n">
        <v>4.7</v>
      </c>
      <c r="T35" s="6" t="n">
        <f aca="false">+F35*O35</f>
        <v>396.2</v>
      </c>
      <c r="U35" s="6" t="n">
        <f aca="false">+G35*P35</f>
        <v>606.375</v>
      </c>
      <c r="V35" s="6" t="n">
        <f aca="false">+H35*Q35</f>
        <v>1222</v>
      </c>
      <c r="W35" s="6" t="n">
        <f aca="false">+I35*R35</f>
        <v>2232.5</v>
      </c>
      <c r="Z35" s="7" t="n">
        <f aca="false">+(D35-SUM(F35:J35))/(1-0.0137)</f>
        <v>4588.38081719558</v>
      </c>
      <c r="AA35" s="7" t="n">
        <f aca="false">+L35</f>
        <v>1500</v>
      </c>
      <c r="AB35" s="7" t="n">
        <f aca="false">+Z35-AA35</f>
        <v>3088.38081719558</v>
      </c>
      <c r="AD35" s="0" t="n">
        <v>3.14</v>
      </c>
      <c r="AF35" s="6" t="n">
        <f aca="false">+AB35*AD35</f>
        <v>9697.51576599412</v>
      </c>
      <c r="AI35" s="6" t="n">
        <f aca="false">+AF35</f>
        <v>9697.51576599412</v>
      </c>
      <c r="AK35" s="6" t="n">
        <f aca="false">+T35</f>
        <v>396.2</v>
      </c>
      <c r="AL35" s="6" t="n">
        <f aca="false">+U35</f>
        <v>606.375</v>
      </c>
      <c r="AM35" s="6" t="n">
        <f aca="false">+V35</f>
        <v>1222</v>
      </c>
      <c r="AN35" s="6" t="n">
        <f aca="false">+W35</f>
        <v>2232.5</v>
      </c>
      <c r="AP35" s="8" t="n">
        <f aca="false">+AI35+AK35+AL35+AM35+AN35</f>
        <v>14154.5907659941</v>
      </c>
      <c r="AQ35" s="8" t="n">
        <f aca="false">+D35*0.115</f>
        <v>635.4348</v>
      </c>
      <c r="AR35" s="6" t="n">
        <f aca="false">+AP35+AQ35</f>
        <v>14790.0255659941</v>
      </c>
    </row>
    <row r="36" customFormat="false" ht="12.75" hidden="false" customHeight="false" outlineLevel="0" collapsed="false">
      <c r="B36" s="3" t="n">
        <v>37131</v>
      </c>
      <c r="C36" s="4" t="n">
        <v>5501.71753016324</v>
      </c>
      <c r="D36" s="4" t="n">
        <v>5426.344</v>
      </c>
      <c r="F36" s="2" t="n">
        <v>70</v>
      </c>
      <c r="G36" s="2" t="n">
        <v>105</v>
      </c>
      <c r="H36" s="2" t="n">
        <v>260</v>
      </c>
      <c r="I36" s="2" t="n">
        <v>475</v>
      </c>
      <c r="J36" s="2" t="n">
        <v>90</v>
      </c>
      <c r="L36" s="4" t="n">
        <v>1500</v>
      </c>
      <c r="O36" s="5" t="n">
        <v>5.66</v>
      </c>
      <c r="P36" s="5" t="n">
        <v>5.775</v>
      </c>
      <c r="Q36" s="5" t="n">
        <v>4.7</v>
      </c>
      <c r="R36" s="5" t="n">
        <v>4.7</v>
      </c>
      <c r="T36" s="6" t="n">
        <f aca="false">+F36*O36</f>
        <v>396.2</v>
      </c>
      <c r="U36" s="6" t="n">
        <f aca="false">+G36*P36</f>
        <v>606.375</v>
      </c>
      <c r="V36" s="6" t="n">
        <f aca="false">+H36*Q36</f>
        <v>1222</v>
      </c>
      <c r="W36" s="6" t="n">
        <f aca="false">+I36*R36</f>
        <v>2232.5</v>
      </c>
      <c r="Z36" s="7" t="n">
        <f aca="false">+(D36-SUM(F36:J36))/(1-0.0137)</f>
        <v>4487.82723309338</v>
      </c>
      <c r="AA36" s="7" t="n">
        <f aca="false">+L36</f>
        <v>1500</v>
      </c>
      <c r="AB36" s="7" t="n">
        <f aca="false">+Z36-AA36</f>
        <v>2987.82723309338</v>
      </c>
      <c r="AD36" s="0" t="n">
        <v>3.14</v>
      </c>
      <c r="AF36" s="6" t="n">
        <f aca="false">+AB36*AD36</f>
        <v>9381.77751191321</v>
      </c>
      <c r="AI36" s="6" t="n">
        <f aca="false">+AF36</f>
        <v>9381.77751191321</v>
      </c>
      <c r="AK36" s="6" t="n">
        <f aca="false">+T36</f>
        <v>396.2</v>
      </c>
      <c r="AL36" s="6" t="n">
        <f aca="false">+U36</f>
        <v>606.375</v>
      </c>
      <c r="AM36" s="6" t="n">
        <f aca="false">+V36</f>
        <v>1222</v>
      </c>
      <c r="AN36" s="6" t="n">
        <f aca="false">+W36</f>
        <v>2232.5</v>
      </c>
      <c r="AP36" s="8" t="n">
        <f aca="false">+AI36+AK36+AL36+AM36+AN36</f>
        <v>13838.8525119132</v>
      </c>
      <c r="AQ36" s="8" t="n">
        <f aca="false">+D36*0.115</f>
        <v>624.02956</v>
      </c>
      <c r="AR36" s="6" t="n">
        <f aca="false">+AP36+AQ36</f>
        <v>14462.8820719132</v>
      </c>
    </row>
    <row r="37" customFormat="false" ht="12.75" hidden="false" customHeight="false" outlineLevel="0" collapsed="false">
      <c r="B37" s="3" t="n">
        <v>37132</v>
      </c>
      <c r="C37" s="4" t="n">
        <v>5842.36844773396</v>
      </c>
      <c r="D37" s="4" t="n">
        <v>5762.328</v>
      </c>
      <c r="F37" s="2" t="n">
        <v>70</v>
      </c>
      <c r="G37" s="2" t="n">
        <v>105</v>
      </c>
      <c r="H37" s="2" t="n">
        <v>260</v>
      </c>
      <c r="I37" s="2" t="n">
        <v>475</v>
      </c>
      <c r="J37" s="2" t="n">
        <v>90</v>
      </c>
      <c r="L37" s="4" t="n">
        <v>1500</v>
      </c>
      <c r="O37" s="5" t="n">
        <v>5.66</v>
      </c>
      <c r="P37" s="5" t="n">
        <v>5.775</v>
      </c>
      <c r="Q37" s="5" t="n">
        <v>4.7</v>
      </c>
      <c r="R37" s="5" t="n">
        <v>4.7</v>
      </c>
      <c r="T37" s="6" t="n">
        <f aca="false">+F37*O37</f>
        <v>396.2</v>
      </c>
      <c r="U37" s="6" t="n">
        <f aca="false">+G37*P37</f>
        <v>606.375</v>
      </c>
      <c r="V37" s="6" t="n">
        <f aca="false">+H37*Q37</f>
        <v>1222</v>
      </c>
      <c r="W37" s="6" t="n">
        <f aca="false">+I37*R37</f>
        <v>2232.5</v>
      </c>
      <c r="Z37" s="7" t="n">
        <f aca="false">+(D37-SUM(F37:J37))/(1-0.0137)</f>
        <v>4828.4781506641</v>
      </c>
      <c r="AA37" s="7" t="n">
        <f aca="false">+L37</f>
        <v>1500</v>
      </c>
      <c r="AB37" s="7" t="n">
        <f aca="false">+Z37-AA37</f>
        <v>3328.4781506641</v>
      </c>
      <c r="AD37" s="0" t="n">
        <v>3.14</v>
      </c>
      <c r="AF37" s="6" t="n">
        <f aca="false">+AB37*AD37</f>
        <v>10451.4213930853</v>
      </c>
      <c r="AI37" s="6" t="n">
        <f aca="false">+AF37</f>
        <v>10451.4213930853</v>
      </c>
      <c r="AK37" s="6" t="n">
        <f aca="false">+T37</f>
        <v>396.2</v>
      </c>
      <c r="AL37" s="6" t="n">
        <f aca="false">+U37</f>
        <v>606.375</v>
      </c>
      <c r="AM37" s="6" t="n">
        <f aca="false">+V37</f>
        <v>1222</v>
      </c>
      <c r="AN37" s="6" t="n">
        <f aca="false">+W37</f>
        <v>2232.5</v>
      </c>
      <c r="AP37" s="8" t="n">
        <f aca="false">+AI37+AK37+AL37+AM37+AN37</f>
        <v>14908.4963930853</v>
      </c>
      <c r="AQ37" s="8" t="n">
        <f aca="false">+D37*0.115</f>
        <v>662.66772</v>
      </c>
      <c r="AR37" s="6" t="n">
        <f aca="false">+AP37+AQ37</f>
        <v>15571.1641130853</v>
      </c>
    </row>
    <row r="38" customFormat="false" ht="12.75" hidden="false" customHeight="false" outlineLevel="0" collapsed="false">
      <c r="B38" s="3" t="n">
        <v>37133</v>
      </c>
      <c r="C38" s="4" t="n">
        <v>6036.29321707391</v>
      </c>
      <c r="D38" s="4" t="n">
        <v>5953.596</v>
      </c>
      <c r="F38" s="2" t="n">
        <v>70</v>
      </c>
      <c r="G38" s="2" t="n">
        <v>105</v>
      </c>
      <c r="H38" s="2" t="n">
        <v>260</v>
      </c>
      <c r="I38" s="2" t="n">
        <v>475</v>
      </c>
      <c r="J38" s="2" t="n">
        <v>90</v>
      </c>
      <c r="L38" s="4" t="n">
        <v>1500</v>
      </c>
      <c r="O38" s="5" t="n">
        <v>5.66</v>
      </c>
      <c r="P38" s="5" t="n">
        <v>5.775</v>
      </c>
      <c r="Q38" s="5" t="n">
        <v>4.7</v>
      </c>
      <c r="R38" s="5" t="n">
        <v>4.7</v>
      </c>
      <c r="T38" s="6" t="n">
        <f aca="false">+F38*O38</f>
        <v>396.2</v>
      </c>
      <c r="U38" s="6" t="n">
        <f aca="false">+G38*P38</f>
        <v>606.375</v>
      </c>
      <c r="V38" s="6" t="n">
        <f aca="false">+H38*Q38</f>
        <v>1222</v>
      </c>
      <c r="W38" s="6" t="n">
        <f aca="false">+I38*R38</f>
        <v>2232.5</v>
      </c>
      <c r="Z38" s="7" t="n">
        <f aca="false">+(D38-SUM(F38:J38))/(1-0.0137)</f>
        <v>5022.40292000406</v>
      </c>
      <c r="AA38" s="7" t="n">
        <f aca="false">+L38</f>
        <v>1500</v>
      </c>
      <c r="AB38" s="7" t="n">
        <f aca="false">+Z38-AA38</f>
        <v>3522.40292000406</v>
      </c>
      <c r="AD38" s="0" t="n">
        <v>3.14</v>
      </c>
      <c r="AF38" s="6" t="n">
        <f aca="false">+AB38*AD38</f>
        <v>11060.3451688127</v>
      </c>
      <c r="AI38" s="6" t="n">
        <f aca="false">+AF38</f>
        <v>11060.3451688127</v>
      </c>
      <c r="AK38" s="6" t="n">
        <f aca="false">+T38</f>
        <v>396.2</v>
      </c>
      <c r="AL38" s="6" t="n">
        <f aca="false">+U38</f>
        <v>606.375</v>
      </c>
      <c r="AM38" s="6" t="n">
        <f aca="false">+V38</f>
        <v>1222</v>
      </c>
      <c r="AN38" s="6" t="n">
        <f aca="false">+W38</f>
        <v>2232.5</v>
      </c>
      <c r="AP38" s="8" t="n">
        <f aca="false">+AI38+AK38+AL38+AM38+AN38</f>
        <v>15517.4201688127</v>
      </c>
      <c r="AQ38" s="8" t="n">
        <f aca="false">+D38*0.115</f>
        <v>684.66354</v>
      </c>
      <c r="AR38" s="6" t="n">
        <f aca="false">+AP38+AQ38</f>
        <v>16202.0837088127</v>
      </c>
    </row>
    <row r="39" customFormat="false" ht="12.75" hidden="false" customHeight="false" outlineLevel="0" collapsed="false">
      <c r="B39" s="3" t="n">
        <v>37134</v>
      </c>
      <c r="C39" s="4" t="n">
        <v>6093.75240798946</v>
      </c>
      <c r="D39" s="4" t="n">
        <v>6010.268</v>
      </c>
      <c r="F39" s="2" t="n">
        <v>70</v>
      </c>
      <c r="G39" s="2" t="n">
        <v>105</v>
      </c>
      <c r="H39" s="2" t="n">
        <v>260</v>
      </c>
      <c r="I39" s="2" t="n">
        <v>475</v>
      </c>
      <c r="J39" s="2" t="n">
        <v>90</v>
      </c>
      <c r="L39" s="4" t="n">
        <v>1500</v>
      </c>
      <c r="O39" s="5" t="n">
        <v>5.66</v>
      </c>
      <c r="P39" s="5" t="n">
        <v>5.775</v>
      </c>
      <c r="Q39" s="5" t="n">
        <v>4.7</v>
      </c>
      <c r="R39" s="5" t="n">
        <v>4.7</v>
      </c>
      <c r="T39" s="6" t="n">
        <f aca="false">+F39*O39</f>
        <v>396.2</v>
      </c>
      <c r="U39" s="6" t="n">
        <f aca="false">+G39*P39</f>
        <v>606.375</v>
      </c>
      <c r="V39" s="6" t="n">
        <f aca="false">+H39*Q39</f>
        <v>1222</v>
      </c>
      <c r="W39" s="6" t="n">
        <f aca="false">+I39*R39</f>
        <v>2232.5</v>
      </c>
      <c r="Z39" s="7" t="n">
        <f aca="false">+(D39-SUM(F39:J39))/(1-0.0137)</f>
        <v>5079.8621109196</v>
      </c>
      <c r="AA39" s="7" t="n">
        <f aca="false">+L39</f>
        <v>1500</v>
      </c>
      <c r="AB39" s="7" t="n">
        <f aca="false">+Z39-AA39</f>
        <v>3579.8621109196</v>
      </c>
      <c r="AD39" s="0" t="n">
        <v>3.14</v>
      </c>
      <c r="AF39" s="6" t="n">
        <f aca="false">+AB39*AD39</f>
        <v>11240.7670282875</v>
      </c>
      <c r="AI39" s="6" t="n">
        <f aca="false">+AF39</f>
        <v>11240.7670282875</v>
      </c>
      <c r="AK39" s="6" t="n">
        <f aca="false">+T39</f>
        <v>396.2</v>
      </c>
      <c r="AL39" s="6" t="n">
        <f aca="false">+U39</f>
        <v>606.375</v>
      </c>
      <c r="AM39" s="6" t="n">
        <f aca="false">+V39</f>
        <v>1222</v>
      </c>
      <c r="AN39" s="6" t="n">
        <f aca="false">+W39</f>
        <v>2232.5</v>
      </c>
      <c r="AP39" s="8" t="n">
        <f aca="false">+AI39+AK39+AL39+AM39+AN39</f>
        <v>15697.8420282875</v>
      </c>
      <c r="AQ39" s="8" t="n">
        <f aca="false">+D39*0.115</f>
        <v>691.18082</v>
      </c>
      <c r="AR39" s="6" t="n">
        <f aca="false">+AP39+AQ39</f>
        <v>16389.0228482875</v>
      </c>
    </row>
    <row r="41" customFormat="false" ht="12.75" hidden="false" customHeight="false" outlineLevel="0" collapsed="false">
      <c r="C41" s="4" t="n">
        <f aca="false">SUM(C9:C39)</f>
        <v>176608.005677786</v>
      </c>
      <c r="D41" s="4" t="n">
        <f aca="false">SUM(D9:D39)</f>
        <v>174188.476</v>
      </c>
      <c r="E41" s="4"/>
      <c r="F41" s="4" t="n">
        <f aca="false">SUM(F9:F39)</f>
        <v>2170</v>
      </c>
      <c r="G41" s="4" t="n">
        <f aca="false">SUM(G9:G39)</f>
        <v>3255</v>
      </c>
      <c r="H41" s="4" t="n">
        <f aca="false">SUM(H9:H39)</f>
        <v>8060</v>
      </c>
      <c r="I41" s="4" t="n">
        <f aca="false">SUM(I9:I39)</f>
        <v>14725</v>
      </c>
      <c r="J41" s="4" t="n">
        <f aca="false">SUM(J9:J39)</f>
        <v>2610</v>
      </c>
      <c r="K41" s="4"/>
      <c r="L41" s="4" t="n">
        <f aca="false">SUM(L9:L39)</f>
        <v>46474</v>
      </c>
      <c r="T41" s="6" t="n">
        <f aca="false">SUM(T9:T39)</f>
        <v>12282.2</v>
      </c>
      <c r="U41" s="6" t="n">
        <f aca="false">SUM(U9:U39)</f>
        <v>18797.625</v>
      </c>
      <c r="V41" s="6" t="n">
        <f aca="false">SUM(V9:V39)</f>
        <v>37882</v>
      </c>
      <c r="W41" s="6" t="n">
        <f aca="false">SUM(W9:W39)</f>
        <v>69207.5</v>
      </c>
      <c r="Z41" s="7" t="n">
        <f aca="false">SUM(Z9:Z39)</f>
        <v>145359.906722093</v>
      </c>
      <c r="AA41" s="7" t="n">
        <f aca="false">SUM(AA9:AA39)</f>
        <v>46474</v>
      </c>
      <c r="AB41" s="7" t="n">
        <f aca="false">SUM(AB9:AB39)</f>
        <v>98885.9067220927</v>
      </c>
      <c r="AF41" s="4" t="n">
        <f aca="false">SUM(AF9:AF39)</f>
        <v>310501.747107371</v>
      </c>
      <c r="AG41" s="4"/>
      <c r="AH41" s="4"/>
      <c r="AI41" s="4" t="n">
        <f aca="false">SUM(AI9:AI39)</f>
        <v>310501.747107371</v>
      </c>
      <c r="AJ41" s="4"/>
      <c r="AK41" s="4" t="n">
        <f aca="false">SUM(AK9:AK39)</f>
        <v>12282.2</v>
      </c>
      <c r="AL41" s="4" t="n">
        <f aca="false">SUM(AL9:AL39)</f>
        <v>18797.625</v>
      </c>
      <c r="AM41" s="4" t="n">
        <f aca="false">SUM(AM9:AM39)</f>
        <v>37882</v>
      </c>
      <c r="AN41" s="4" t="n">
        <f aca="false">SUM(AN9:AN39)</f>
        <v>69207.5</v>
      </c>
      <c r="AO41" s="4"/>
      <c r="AP41" s="4" t="n">
        <f aca="false">SUM(AP9:AP39)</f>
        <v>448671.072107371</v>
      </c>
      <c r="AQ41" s="4" t="n">
        <f aca="false">SUM(AQ9:AQ39)</f>
        <v>20031.67474</v>
      </c>
      <c r="AR41" s="4" t="n">
        <f aca="false">SUM(AR9:AR39)</f>
        <v>468702.746847371</v>
      </c>
    </row>
    <row r="42" customFormat="false" ht="12.75" hidden="false" customHeight="false" outlineLevel="0" collapsed="false">
      <c r="L42" s="0" t="n">
        <f aca="false">L41*(1-0.0137)</f>
        <v>45837.3062</v>
      </c>
      <c r="AB42" s="0" t="n">
        <f aca="false">AB41*(1-0.0137)</f>
        <v>97531.1698</v>
      </c>
    </row>
    <row r="43" customFormat="false" ht="12.75" hidden="false" customHeight="false" outlineLevel="0" collapsed="false">
      <c r="D43" s="0" t="n">
        <f aca="false">F41+G41+H41+I41+J41+(L41*(1-0.0137))+(AB41*(1-0.0137))</f>
        <v>174188.476</v>
      </c>
      <c r="AR43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4" activeCellId="0" sqref="I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4.14"/>
    <col collapsed="false" customWidth="true" hidden="false" outlineLevel="0" max="9" min="9" style="0" width="10.41"/>
    <col collapsed="false" customWidth="true" hidden="false" outlineLevel="0" max="10" min="10" style="0" width="4.14"/>
    <col collapsed="false" customWidth="true" hidden="false" outlineLevel="0" max="11" min="11" style="0" width="10.28"/>
    <col collapsed="false" customWidth="true" hidden="false" outlineLevel="0" max="12" min="12" style="0" width="5.85"/>
    <col collapsed="false" customWidth="true" hidden="false" outlineLevel="0" max="13" min="13" style="0" width="4.41"/>
    <col collapsed="false" customWidth="true" hidden="false" outlineLevel="0" max="18" min="18" style="0" width="3.85"/>
    <col collapsed="false" customWidth="true" hidden="false" outlineLevel="0" max="23" min="23" style="0" width="3.42"/>
    <col collapsed="false" customWidth="true" hidden="false" outlineLevel="0" max="24" min="24" style="0" width="11.28"/>
    <col collapsed="false" customWidth="true" hidden="false" outlineLevel="0" max="27" min="27" style="0" width="2.56"/>
    <col collapsed="false" customWidth="true" hidden="false" outlineLevel="0" max="29" min="29" style="0" width="2.7"/>
    <col collapsed="false" customWidth="true" hidden="false" outlineLevel="0" max="31" min="31" style="0" width="2.42"/>
    <col collapsed="false" customWidth="true" hidden="false" outlineLevel="0" max="33" min="33" style="0" width="4.99"/>
    <col collapsed="false" customWidth="true" hidden="false" outlineLevel="0" max="38" min="38" style="0" width="3.56"/>
    <col collapsed="false" customWidth="true" hidden="false" outlineLevel="0" max="39" min="39" style="0" width="11.56"/>
    <col collapsed="false" customWidth="true" hidden="false" outlineLevel="0" max="40" min="40" style="0" width="11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F2" s="1" t="s">
        <v>2</v>
      </c>
    </row>
    <row r="3" customFormat="false" ht="12.75" hidden="false" customHeight="false" outlineLevel="0" collapsed="false">
      <c r="B3" s="9" t="s">
        <v>36</v>
      </c>
      <c r="C3" s="0" t="s">
        <v>37</v>
      </c>
      <c r="G3" s="9" t="s">
        <v>38</v>
      </c>
      <c r="H3" s="9" t="s">
        <v>38</v>
      </c>
      <c r="I3" s="9" t="s">
        <v>39</v>
      </c>
      <c r="K3" s="9" t="s">
        <v>39</v>
      </c>
      <c r="L3" s="9"/>
      <c r="AF3" s="1"/>
    </row>
    <row r="4" customFormat="false" ht="12.75" hidden="false" customHeight="false" outlineLevel="0" collapsed="false">
      <c r="B4" s="9" t="s">
        <v>40</v>
      </c>
      <c r="C4" s="9"/>
      <c r="E4" s="9" t="s">
        <v>41</v>
      </c>
      <c r="F4" s="9" t="s">
        <v>41</v>
      </c>
      <c r="G4" s="9" t="s">
        <v>41</v>
      </c>
      <c r="H4" s="9" t="s">
        <v>41</v>
      </c>
      <c r="I4" s="9" t="s">
        <v>42</v>
      </c>
      <c r="J4" s="9"/>
      <c r="K4" s="9" t="s">
        <v>42</v>
      </c>
      <c r="L4" s="9"/>
      <c r="N4" s="10" t="s">
        <v>41</v>
      </c>
      <c r="O4" s="10" t="s">
        <v>41</v>
      </c>
      <c r="P4" s="10" t="s">
        <v>41</v>
      </c>
      <c r="Q4" s="10" t="s">
        <v>41</v>
      </c>
      <c r="X4" s="11" t="s">
        <v>43</v>
      </c>
      <c r="Y4" s="11"/>
      <c r="Z4" s="12"/>
      <c r="AA4" s="13"/>
      <c r="AF4" s="1"/>
    </row>
    <row r="5" customFormat="false" ht="12.75" hidden="false" customHeight="false" outlineLevel="0" collapsed="false">
      <c r="E5" s="0" t="s">
        <v>3</v>
      </c>
      <c r="K5" s="13" t="s">
        <v>4</v>
      </c>
      <c r="L5" s="13"/>
      <c r="X5" s="11" t="s">
        <v>44</v>
      </c>
      <c r="Y5" s="11"/>
      <c r="Z5" s="12"/>
      <c r="AA5" s="13"/>
    </row>
    <row r="6" customFormat="false" ht="12.75" hidden="false" customHeight="false" outlineLevel="0" collapsed="false">
      <c r="A6" s="0" t="s">
        <v>5</v>
      </c>
      <c r="B6" s="0" t="s">
        <v>6</v>
      </c>
      <c r="E6" s="0" t="s">
        <v>7</v>
      </c>
      <c r="N6" s="0" t="s">
        <v>8</v>
      </c>
      <c r="S6" s="0" t="s">
        <v>9</v>
      </c>
      <c r="X6" s="2" t="s">
        <v>10</v>
      </c>
      <c r="Y6" s="0" t="s">
        <v>10</v>
      </c>
      <c r="Z6" s="0" t="s">
        <v>11</v>
      </c>
      <c r="AB6" s="0" t="s">
        <v>12</v>
      </c>
      <c r="AD6" s="0" t="s">
        <v>13</v>
      </c>
      <c r="AH6" s="0" t="s">
        <v>9</v>
      </c>
      <c r="AN6" s="9" t="s">
        <v>45</v>
      </c>
      <c r="AO6" s="0" t="s">
        <v>14</v>
      </c>
    </row>
    <row r="7" customFormat="false" ht="12.75" hidden="false" customHeight="false" outlineLevel="0" collapsed="false">
      <c r="E7" s="0" t="s">
        <v>15</v>
      </c>
      <c r="K7" s="0" t="s">
        <v>16</v>
      </c>
      <c r="N7" s="0" t="s">
        <v>17</v>
      </c>
      <c r="S7" s="0" t="s">
        <v>17</v>
      </c>
      <c r="X7" s="2" t="s">
        <v>18</v>
      </c>
      <c r="Y7" s="0" t="s">
        <v>19</v>
      </c>
      <c r="Z7" s="0" t="s">
        <v>19</v>
      </c>
      <c r="AB7" s="0" t="s">
        <v>16</v>
      </c>
      <c r="AF7" s="0" t="s">
        <v>12</v>
      </c>
      <c r="AH7" s="0" t="s">
        <v>17</v>
      </c>
      <c r="AM7" s="0" t="s">
        <v>20</v>
      </c>
      <c r="AN7" s="0" t="s">
        <v>21</v>
      </c>
      <c r="AO7" s="0" t="s">
        <v>22</v>
      </c>
    </row>
    <row r="8" customFormat="false" ht="12.75" hidden="false" customHeight="false" outlineLevel="0" collapsed="false">
      <c r="B8" s="0" t="s">
        <v>18</v>
      </c>
      <c r="C8" s="0" t="s">
        <v>23</v>
      </c>
      <c r="E8" s="2" t="s">
        <v>24</v>
      </c>
      <c r="F8" s="2" t="s">
        <v>25</v>
      </c>
      <c r="G8" s="2" t="s">
        <v>26</v>
      </c>
      <c r="H8" s="2" t="s">
        <v>27</v>
      </c>
      <c r="I8" s="2" t="s">
        <v>28</v>
      </c>
      <c r="K8" s="2" t="s">
        <v>29</v>
      </c>
      <c r="N8" s="2" t="s">
        <v>24</v>
      </c>
      <c r="O8" s="2" t="s">
        <v>25</v>
      </c>
      <c r="P8" s="2" t="s">
        <v>26</v>
      </c>
      <c r="Q8" s="2" t="s">
        <v>27</v>
      </c>
      <c r="S8" s="2" t="s">
        <v>24</v>
      </c>
      <c r="T8" s="2" t="s">
        <v>25</v>
      </c>
      <c r="U8" s="2" t="s">
        <v>26</v>
      </c>
      <c r="V8" s="2" t="s">
        <v>27</v>
      </c>
      <c r="Y8" s="0" t="s">
        <v>30</v>
      </c>
      <c r="Z8" s="0" t="s">
        <v>30</v>
      </c>
      <c r="AB8" s="0" t="s">
        <v>31</v>
      </c>
      <c r="AF8" s="0" t="s">
        <v>16</v>
      </c>
      <c r="AH8" s="2" t="s">
        <v>24</v>
      </c>
      <c r="AI8" s="2" t="s">
        <v>25</v>
      </c>
      <c r="AJ8" s="2" t="s">
        <v>26</v>
      </c>
      <c r="AK8" s="2" t="s">
        <v>27</v>
      </c>
      <c r="AM8" s="2" t="s">
        <v>32</v>
      </c>
      <c r="AN8" s="2" t="s">
        <v>32</v>
      </c>
    </row>
    <row r="9" customFormat="false" ht="12.75" hidden="false" customHeight="false" outlineLevel="0" collapsed="false">
      <c r="A9" s="2" t="s">
        <v>33</v>
      </c>
      <c r="E9" s="2" t="s">
        <v>34</v>
      </c>
      <c r="F9" s="2" t="s">
        <v>34</v>
      </c>
      <c r="G9" s="2" t="s">
        <v>34</v>
      </c>
      <c r="H9" s="2" t="s">
        <v>34</v>
      </c>
      <c r="I9" s="2" t="s">
        <v>35</v>
      </c>
      <c r="K9" s="0" t="s">
        <v>35</v>
      </c>
      <c r="N9" s="2" t="s">
        <v>34</v>
      </c>
      <c r="O9" s="2" t="s">
        <v>34</v>
      </c>
      <c r="P9" s="2" t="s">
        <v>34</v>
      </c>
      <c r="Q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Y9" s="0" t="s">
        <v>35</v>
      </c>
      <c r="Z9" s="0" t="s">
        <v>34</v>
      </c>
      <c r="AH9" s="2"/>
      <c r="AI9" s="2"/>
      <c r="AJ9" s="2"/>
      <c r="AK9" s="2"/>
    </row>
    <row r="11" customFormat="false" ht="12.75" hidden="false" customHeight="false" outlineLevel="0" collapsed="false">
      <c r="A11" s="3" t="n">
        <v>37104</v>
      </c>
      <c r="B11" s="4" t="n">
        <v>5791.06559870222</v>
      </c>
      <c r="C11" s="4" t="n">
        <v>5711.728</v>
      </c>
      <c r="E11" s="2" t="n">
        <v>70</v>
      </c>
      <c r="F11" s="2" t="n">
        <v>105</v>
      </c>
      <c r="G11" s="2" t="n">
        <v>260</v>
      </c>
      <c r="H11" s="2" t="n">
        <v>475</v>
      </c>
      <c r="I11" s="2" t="n">
        <v>0</v>
      </c>
      <c r="K11" s="4" t="n">
        <v>1480</v>
      </c>
      <c r="N11" s="5" t="n">
        <v>5.66</v>
      </c>
      <c r="O11" s="5" t="n">
        <v>5.775</v>
      </c>
      <c r="P11" s="5" t="n">
        <v>4.7</v>
      </c>
      <c r="Q11" s="5" t="n">
        <v>4.7</v>
      </c>
      <c r="S11" s="6" t="n">
        <f aca="false">+E11*N11</f>
        <v>396.2</v>
      </c>
      <c r="T11" s="6" t="n">
        <f aca="false">+F11*O11</f>
        <v>606.375</v>
      </c>
      <c r="U11" s="6" t="n">
        <f aca="false">+G11*P11</f>
        <v>1222</v>
      </c>
      <c r="V11" s="6" t="n">
        <f aca="false">+H11*Q11</f>
        <v>2232.5</v>
      </c>
      <c r="X11" s="7" t="n">
        <f aca="false">+(C11-SUM(E11:I11))/(1-0.0137)</f>
        <v>4868.42542836865</v>
      </c>
      <c r="Y11" s="7" t="n">
        <f aca="false">+K11</f>
        <v>1480</v>
      </c>
      <c r="Z11" s="7" t="n">
        <f aca="false">+X11-Y11</f>
        <v>3388.42542836865</v>
      </c>
      <c r="AB11" s="0" t="n">
        <v>3.14</v>
      </c>
      <c r="AD11" s="6" t="n">
        <f aca="false">+Z11*AB11</f>
        <v>10639.6558450776</v>
      </c>
      <c r="AF11" s="6" t="n">
        <f aca="false">+AD11</f>
        <v>10639.6558450776</v>
      </c>
      <c r="AH11" s="6" t="n">
        <f aca="false">+S11</f>
        <v>396.2</v>
      </c>
      <c r="AI11" s="6" t="n">
        <f aca="false">+T11</f>
        <v>606.375</v>
      </c>
      <c r="AJ11" s="6" t="n">
        <f aca="false">+U11</f>
        <v>1222</v>
      </c>
      <c r="AK11" s="6" t="n">
        <f aca="false">+V11</f>
        <v>2232.5</v>
      </c>
      <c r="AM11" s="8" t="n">
        <f aca="false">+AF11+AH11+AI11+AJ11+AK11</f>
        <v>15096.7308450776</v>
      </c>
      <c r="AN11" s="8" t="n">
        <f aca="false">+C11*0.115</f>
        <v>656.84872</v>
      </c>
      <c r="AO11" s="6" t="n">
        <f aca="false">+AM11+AN11</f>
        <v>15753.5795650776</v>
      </c>
    </row>
    <row r="12" customFormat="false" ht="12.75" hidden="false" customHeight="false" outlineLevel="0" collapsed="false">
      <c r="A12" s="3" t="n">
        <v>37105</v>
      </c>
      <c r="B12" s="4" t="n">
        <v>5819.79519415999</v>
      </c>
      <c r="C12" s="4" t="n">
        <v>5740.064</v>
      </c>
      <c r="E12" s="2" t="n">
        <v>70</v>
      </c>
      <c r="F12" s="2" t="n">
        <v>105</v>
      </c>
      <c r="G12" s="2" t="n">
        <v>260</v>
      </c>
      <c r="H12" s="2" t="n">
        <v>475</v>
      </c>
      <c r="I12" s="2" t="n">
        <v>0</v>
      </c>
      <c r="K12" s="4" t="n">
        <v>1494</v>
      </c>
      <c r="N12" s="5" t="n">
        <v>5.66</v>
      </c>
      <c r="O12" s="5" t="n">
        <v>5.775</v>
      </c>
      <c r="P12" s="5" t="n">
        <v>4.7</v>
      </c>
      <c r="Q12" s="5" t="n">
        <v>4.7</v>
      </c>
      <c r="S12" s="6" t="n">
        <f aca="false">+E12*N12</f>
        <v>396.2</v>
      </c>
      <c r="T12" s="6" t="n">
        <f aca="false">+F12*O12</f>
        <v>606.375</v>
      </c>
      <c r="U12" s="6" t="n">
        <f aca="false">+G12*P12</f>
        <v>1222</v>
      </c>
      <c r="V12" s="6" t="n">
        <f aca="false">+H12*Q12</f>
        <v>2232.5</v>
      </c>
      <c r="X12" s="7" t="n">
        <f aca="false">+(C12-SUM(E12:I12))/(1-0.0137)</f>
        <v>4897.15502382642</v>
      </c>
      <c r="Y12" s="7" t="n">
        <f aca="false">+K12</f>
        <v>1494</v>
      </c>
      <c r="Z12" s="7" t="n">
        <f aca="false">+X12-Y12</f>
        <v>3403.15502382642</v>
      </c>
      <c r="AB12" s="0" t="n">
        <v>3.14</v>
      </c>
      <c r="AD12" s="6" t="n">
        <f aca="false">+Z12*AB12</f>
        <v>10685.906774815</v>
      </c>
      <c r="AF12" s="6" t="n">
        <f aca="false">+AD12</f>
        <v>10685.906774815</v>
      </c>
      <c r="AH12" s="6" t="n">
        <f aca="false">+S12</f>
        <v>396.2</v>
      </c>
      <c r="AI12" s="6" t="n">
        <f aca="false">+T12</f>
        <v>606.375</v>
      </c>
      <c r="AJ12" s="6" t="n">
        <f aca="false">+U12</f>
        <v>1222</v>
      </c>
      <c r="AK12" s="6" t="n">
        <f aca="false">+V12</f>
        <v>2232.5</v>
      </c>
      <c r="AM12" s="8" t="n">
        <f aca="false">+AF12+AH12+AI12+AJ12+AK12</f>
        <v>15142.981774815</v>
      </c>
      <c r="AN12" s="8" t="n">
        <f aca="false">+C12*0.115</f>
        <v>660.10736</v>
      </c>
      <c r="AO12" s="6" t="n">
        <f aca="false">+AM12+AN12</f>
        <v>15803.089134815</v>
      </c>
    </row>
    <row r="13" customFormat="false" ht="12.75" hidden="false" customHeight="false" outlineLevel="0" collapsed="false">
      <c r="A13" s="3" t="n">
        <v>37106</v>
      </c>
      <c r="B13" s="4" t="n">
        <v>5838.26421981142</v>
      </c>
      <c r="C13" s="4" t="n">
        <v>5758.28</v>
      </c>
      <c r="E13" s="2" t="n">
        <v>70</v>
      </c>
      <c r="F13" s="2" t="n">
        <v>105</v>
      </c>
      <c r="G13" s="2" t="n">
        <v>260</v>
      </c>
      <c r="H13" s="2" t="n">
        <v>475</v>
      </c>
      <c r="I13" s="2" t="n">
        <v>90</v>
      </c>
      <c r="K13" s="4" t="n">
        <v>1500</v>
      </c>
      <c r="N13" s="5" t="n">
        <v>5.66</v>
      </c>
      <c r="O13" s="5" t="n">
        <v>5.775</v>
      </c>
      <c r="P13" s="5" t="n">
        <v>4.7</v>
      </c>
      <c r="Q13" s="5" t="n">
        <v>4.7</v>
      </c>
      <c r="S13" s="6" t="n">
        <f aca="false">+E13*N13</f>
        <v>396.2</v>
      </c>
      <c r="T13" s="6" t="n">
        <f aca="false">+F13*O13</f>
        <v>606.375</v>
      </c>
      <c r="U13" s="6" t="n">
        <f aca="false">+G13*P13</f>
        <v>1222</v>
      </c>
      <c r="V13" s="6" t="n">
        <f aca="false">+H13*Q13</f>
        <v>2232.5</v>
      </c>
      <c r="X13" s="7" t="n">
        <f aca="false">+(C13-SUM(E13:I13))/(1-0.0137)</f>
        <v>4824.37392274156</v>
      </c>
      <c r="Y13" s="7" t="n">
        <f aca="false">+K13</f>
        <v>1500</v>
      </c>
      <c r="Z13" s="7" t="n">
        <f aca="false">+X13-Y13</f>
        <v>3324.37392274156</v>
      </c>
      <c r="AB13" s="0" t="n">
        <v>3.14</v>
      </c>
      <c r="AD13" s="6" t="n">
        <f aca="false">+Z13*AB13</f>
        <v>10438.5341174085</v>
      </c>
      <c r="AF13" s="6" t="n">
        <f aca="false">+AD13</f>
        <v>10438.5341174085</v>
      </c>
      <c r="AH13" s="6" t="n">
        <f aca="false">+S13</f>
        <v>396.2</v>
      </c>
      <c r="AI13" s="6" t="n">
        <f aca="false">+T13</f>
        <v>606.375</v>
      </c>
      <c r="AJ13" s="6" t="n">
        <f aca="false">+U13</f>
        <v>1222</v>
      </c>
      <c r="AK13" s="6" t="n">
        <f aca="false">+V13</f>
        <v>2232.5</v>
      </c>
      <c r="AM13" s="8" t="n">
        <f aca="false">+AF13+AH13+AI13+AJ13+AK13</f>
        <v>14895.6091174085</v>
      </c>
      <c r="AN13" s="8" t="n">
        <f aca="false">+C13*0.115</f>
        <v>662.2022</v>
      </c>
      <c r="AO13" s="6" t="n">
        <f aca="false">+AM13+AN13</f>
        <v>15557.8113174085</v>
      </c>
    </row>
    <row r="14" customFormat="false" ht="12.75" hidden="false" customHeight="false" outlineLevel="0" collapsed="false">
      <c r="A14" s="3" t="n">
        <v>37107</v>
      </c>
      <c r="B14" s="4" t="n">
        <v>5299.5843049782</v>
      </c>
      <c r="C14" s="4" t="n">
        <v>5226.98</v>
      </c>
      <c r="E14" s="2" t="n">
        <v>70</v>
      </c>
      <c r="F14" s="2" t="n">
        <v>105</v>
      </c>
      <c r="G14" s="2" t="n">
        <v>260</v>
      </c>
      <c r="H14" s="2" t="n">
        <v>475</v>
      </c>
      <c r="I14" s="2" t="n">
        <v>90</v>
      </c>
      <c r="K14" s="4" t="n">
        <v>1500</v>
      </c>
      <c r="N14" s="5" t="n">
        <v>5.66</v>
      </c>
      <c r="O14" s="5" t="n">
        <v>5.775</v>
      </c>
      <c r="P14" s="5" t="n">
        <v>4.7</v>
      </c>
      <c r="Q14" s="5" t="n">
        <v>4.7</v>
      </c>
      <c r="S14" s="6" t="n">
        <f aca="false">+E14*N14</f>
        <v>396.2</v>
      </c>
      <c r="T14" s="6" t="n">
        <f aca="false">+F14*O14</f>
        <v>606.375</v>
      </c>
      <c r="U14" s="6" t="n">
        <f aca="false">+G14*P14</f>
        <v>1222</v>
      </c>
      <c r="V14" s="6" t="n">
        <f aca="false">+H14*Q14</f>
        <v>2232.5</v>
      </c>
      <c r="X14" s="7" t="n">
        <f aca="false">+(C14-SUM(E14:I14))/(1-0.0137)</f>
        <v>4285.69400790834</v>
      </c>
      <c r="Y14" s="7" t="n">
        <f aca="false">+K14</f>
        <v>1500</v>
      </c>
      <c r="Z14" s="7" t="n">
        <f aca="false">+X14-Y14</f>
        <v>2785.69400790834</v>
      </c>
      <c r="AB14" s="0" t="n">
        <v>3.14</v>
      </c>
      <c r="AD14" s="6" t="n">
        <f aca="false">+Z14*AB14</f>
        <v>8747.0791848322</v>
      </c>
      <c r="AF14" s="6" t="n">
        <f aca="false">+AD14</f>
        <v>8747.0791848322</v>
      </c>
      <c r="AH14" s="6" t="n">
        <f aca="false">+S14</f>
        <v>396.2</v>
      </c>
      <c r="AI14" s="6" t="n">
        <f aca="false">+T14</f>
        <v>606.375</v>
      </c>
      <c r="AJ14" s="6" t="n">
        <f aca="false">+U14</f>
        <v>1222</v>
      </c>
      <c r="AK14" s="6" t="n">
        <f aca="false">+V14</f>
        <v>2232.5</v>
      </c>
      <c r="AM14" s="8" t="n">
        <f aca="false">+AF14+AH14+AI14+AJ14+AK14</f>
        <v>13204.1541848322</v>
      </c>
      <c r="AN14" s="8" t="n">
        <f aca="false">+C14*0.115</f>
        <v>601.1027</v>
      </c>
      <c r="AO14" s="6" t="n">
        <f aca="false">+AM14+AN14</f>
        <v>13805.2568848322</v>
      </c>
    </row>
    <row r="15" customFormat="false" ht="12.75" hidden="false" customHeight="false" outlineLevel="0" collapsed="false">
      <c r="A15" s="3" t="n">
        <v>37108</v>
      </c>
      <c r="B15" s="4" t="n">
        <v>4968.1679002332</v>
      </c>
      <c r="C15" s="4" t="n">
        <v>4900.104</v>
      </c>
      <c r="E15" s="2" t="n">
        <v>70</v>
      </c>
      <c r="F15" s="2" t="n">
        <v>105</v>
      </c>
      <c r="G15" s="2" t="n">
        <v>260</v>
      </c>
      <c r="H15" s="2" t="n">
        <v>475</v>
      </c>
      <c r="I15" s="2" t="n">
        <v>90</v>
      </c>
      <c r="K15" s="4" t="n">
        <v>1500</v>
      </c>
      <c r="N15" s="5" t="n">
        <v>5.66</v>
      </c>
      <c r="O15" s="5" t="n">
        <v>5.775</v>
      </c>
      <c r="P15" s="5" t="n">
        <v>4.7</v>
      </c>
      <c r="Q15" s="5" t="n">
        <v>4.7</v>
      </c>
      <c r="S15" s="6" t="n">
        <f aca="false">+E15*N15</f>
        <v>396.2</v>
      </c>
      <c r="T15" s="6" t="n">
        <f aca="false">+F15*O15</f>
        <v>606.375</v>
      </c>
      <c r="U15" s="6" t="n">
        <f aca="false">+G15*P15</f>
        <v>1222</v>
      </c>
      <c r="V15" s="6" t="n">
        <f aca="false">+H15*Q15</f>
        <v>2232.5</v>
      </c>
      <c r="X15" s="7" t="n">
        <f aca="false">+(C15-SUM(E15:I15))/(1-0.0137)</f>
        <v>3954.27760316334</v>
      </c>
      <c r="Y15" s="7" t="n">
        <f aca="false">+K15</f>
        <v>1500</v>
      </c>
      <c r="Z15" s="7" t="n">
        <f aca="false">+X15-Y15</f>
        <v>2454.27760316334</v>
      </c>
      <c r="AB15" s="0" t="n">
        <v>3.14</v>
      </c>
      <c r="AD15" s="6" t="n">
        <f aca="false">+Z15*AB15</f>
        <v>7706.43167393288</v>
      </c>
      <c r="AF15" s="6" t="n">
        <f aca="false">+AD15</f>
        <v>7706.43167393288</v>
      </c>
      <c r="AH15" s="6" t="n">
        <f aca="false">+S15</f>
        <v>396.2</v>
      </c>
      <c r="AI15" s="6" t="n">
        <f aca="false">+T15</f>
        <v>606.375</v>
      </c>
      <c r="AJ15" s="6" t="n">
        <f aca="false">+U15</f>
        <v>1222</v>
      </c>
      <c r="AK15" s="6" t="n">
        <f aca="false">+V15</f>
        <v>2232.5</v>
      </c>
      <c r="AM15" s="8" t="n">
        <f aca="false">+AF15+AH15+AI15+AJ15+AK15</f>
        <v>12163.5066739329</v>
      </c>
      <c r="AN15" s="8" t="n">
        <f aca="false">+C15*0.115</f>
        <v>563.51196</v>
      </c>
      <c r="AO15" s="6" t="n">
        <f aca="false">+AM15+AN15</f>
        <v>12727.0186339329</v>
      </c>
    </row>
    <row r="16" customFormat="false" ht="12.75" hidden="false" customHeight="false" outlineLevel="0" collapsed="false">
      <c r="A16" s="3" t="n">
        <v>37109</v>
      </c>
      <c r="B16" s="4" t="n">
        <v>5429.89354151881</v>
      </c>
      <c r="C16" s="4" t="n">
        <v>5355.504</v>
      </c>
      <c r="E16" s="2" t="n">
        <v>70</v>
      </c>
      <c r="F16" s="2" t="n">
        <v>105</v>
      </c>
      <c r="G16" s="2" t="n">
        <v>260</v>
      </c>
      <c r="H16" s="2" t="n">
        <v>475</v>
      </c>
      <c r="I16" s="2" t="n">
        <v>90</v>
      </c>
      <c r="K16" s="4" t="n">
        <v>1500</v>
      </c>
      <c r="N16" s="5" t="n">
        <v>5.66</v>
      </c>
      <c r="O16" s="5" t="n">
        <v>5.775</v>
      </c>
      <c r="P16" s="5" t="n">
        <v>4.7</v>
      </c>
      <c r="Q16" s="5" t="n">
        <v>4.7</v>
      </c>
      <c r="S16" s="6" t="n">
        <f aca="false">+E16*N16</f>
        <v>396.2</v>
      </c>
      <c r="T16" s="6" t="n">
        <f aca="false">+F16*O16</f>
        <v>606.375</v>
      </c>
      <c r="U16" s="6" t="n">
        <f aca="false">+G16*P16</f>
        <v>1222</v>
      </c>
      <c r="V16" s="6" t="n">
        <f aca="false">+H16*Q16</f>
        <v>2232.5</v>
      </c>
      <c r="X16" s="7" t="n">
        <f aca="false">+(C16-SUM(E16:I16))/(1-0.0137)</f>
        <v>4416.00324444895</v>
      </c>
      <c r="Y16" s="7" t="n">
        <f aca="false">+K16</f>
        <v>1500</v>
      </c>
      <c r="Z16" s="7" t="n">
        <f aca="false">+X16-Y16</f>
        <v>2916.00324444895</v>
      </c>
      <c r="AB16" s="0" t="n">
        <v>3.14</v>
      </c>
      <c r="AD16" s="6" t="n">
        <f aca="false">+Z16*AB16</f>
        <v>9156.25018756971</v>
      </c>
      <c r="AF16" s="6" t="n">
        <f aca="false">+AD16</f>
        <v>9156.25018756971</v>
      </c>
      <c r="AH16" s="6" t="n">
        <f aca="false">+S16</f>
        <v>396.2</v>
      </c>
      <c r="AI16" s="6" t="n">
        <f aca="false">+T16</f>
        <v>606.375</v>
      </c>
      <c r="AJ16" s="6" t="n">
        <f aca="false">+U16</f>
        <v>1222</v>
      </c>
      <c r="AK16" s="6" t="n">
        <f aca="false">+V16</f>
        <v>2232.5</v>
      </c>
      <c r="AM16" s="8" t="n">
        <f aca="false">+AF16+AH16+AI16+AJ16+AK16</f>
        <v>13613.3251875697</v>
      </c>
      <c r="AN16" s="8" t="n">
        <f aca="false">+C16*0.115</f>
        <v>615.88296</v>
      </c>
      <c r="AO16" s="6" t="n">
        <f aca="false">+AM16+AN16</f>
        <v>14229.2081475697</v>
      </c>
    </row>
    <row r="17" customFormat="false" ht="12.75" hidden="false" customHeight="false" outlineLevel="0" collapsed="false">
      <c r="A17" s="3" t="n">
        <v>37110</v>
      </c>
      <c r="B17" s="4" t="n">
        <v>5252.38568386901</v>
      </c>
      <c r="C17" s="4" t="n">
        <v>5180.428</v>
      </c>
      <c r="E17" s="2" t="n">
        <v>70</v>
      </c>
      <c r="F17" s="2" t="n">
        <v>105</v>
      </c>
      <c r="G17" s="2" t="n">
        <v>260</v>
      </c>
      <c r="H17" s="2" t="n">
        <v>475</v>
      </c>
      <c r="I17" s="2" t="n">
        <v>90</v>
      </c>
      <c r="K17" s="4" t="n">
        <v>1500</v>
      </c>
      <c r="N17" s="5" t="n">
        <v>5.66</v>
      </c>
      <c r="O17" s="5" t="n">
        <v>5.775</v>
      </c>
      <c r="P17" s="5" t="n">
        <v>4.7</v>
      </c>
      <c r="Q17" s="5" t="n">
        <v>4.7</v>
      </c>
      <c r="S17" s="6" t="n">
        <f aca="false">+E17*N17</f>
        <v>396.2</v>
      </c>
      <c r="T17" s="6" t="n">
        <f aca="false">+F17*O17</f>
        <v>606.375</v>
      </c>
      <c r="U17" s="6" t="n">
        <f aca="false">+G17*P17</f>
        <v>1222</v>
      </c>
      <c r="V17" s="6" t="n">
        <f aca="false">+H17*Q17</f>
        <v>2232.5</v>
      </c>
      <c r="X17" s="7" t="n">
        <f aca="false">+(C17-SUM(E17:I17))/(1-0.0137)</f>
        <v>4238.49538679915</v>
      </c>
      <c r="Y17" s="7" t="n">
        <f aca="false">+K17</f>
        <v>1500</v>
      </c>
      <c r="Z17" s="7" t="n">
        <f aca="false">+X17-Y17</f>
        <v>2738.49538679915</v>
      </c>
      <c r="AB17" s="0" t="n">
        <v>3.14</v>
      </c>
      <c r="AD17" s="6" t="n">
        <f aca="false">+Z17*AB17</f>
        <v>8598.87551454933</v>
      </c>
      <c r="AF17" s="6" t="n">
        <f aca="false">+AD17</f>
        <v>8598.87551454933</v>
      </c>
      <c r="AH17" s="6" t="n">
        <f aca="false">+S17</f>
        <v>396.2</v>
      </c>
      <c r="AI17" s="6" t="n">
        <f aca="false">+T17</f>
        <v>606.375</v>
      </c>
      <c r="AJ17" s="6" t="n">
        <f aca="false">+U17</f>
        <v>1222</v>
      </c>
      <c r="AK17" s="6" t="n">
        <f aca="false">+V17</f>
        <v>2232.5</v>
      </c>
      <c r="AM17" s="8" t="n">
        <f aca="false">+AF17+AH17+AI17+AJ17+AK17</f>
        <v>13055.9505145493</v>
      </c>
      <c r="AN17" s="8" t="n">
        <f aca="false">+C17*0.115</f>
        <v>595.74922</v>
      </c>
      <c r="AO17" s="6" t="n">
        <f aca="false">+AM17+AN17</f>
        <v>13651.6997345493</v>
      </c>
    </row>
    <row r="18" customFormat="false" ht="12.75" hidden="false" customHeight="false" outlineLevel="0" collapsed="false">
      <c r="A18" s="3" t="n">
        <v>37111</v>
      </c>
      <c r="B18" s="4" t="n">
        <v>5298.55824799757</v>
      </c>
      <c r="C18" s="4" t="n">
        <v>5225.968</v>
      </c>
      <c r="E18" s="2" t="n">
        <v>70</v>
      </c>
      <c r="F18" s="2" t="n">
        <v>105</v>
      </c>
      <c r="G18" s="2" t="n">
        <v>260</v>
      </c>
      <c r="H18" s="2" t="n">
        <v>475</v>
      </c>
      <c r="I18" s="2" t="n">
        <v>90</v>
      </c>
      <c r="K18" s="4" t="n">
        <v>1500</v>
      </c>
      <c r="N18" s="5" t="n">
        <v>5.66</v>
      </c>
      <c r="O18" s="5" t="n">
        <v>5.775</v>
      </c>
      <c r="P18" s="5" t="n">
        <v>4.7</v>
      </c>
      <c r="Q18" s="5" t="n">
        <v>4.7</v>
      </c>
      <c r="S18" s="6" t="n">
        <f aca="false">+E18*N18</f>
        <v>396.2</v>
      </c>
      <c r="T18" s="6" t="n">
        <f aca="false">+F18*O18</f>
        <v>606.375</v>
      </c>
      <c r="U18" s="6" t="n">
        <f aca="false">+G18*P18</f>
        <v>1222</v>
      </c>
      <c r="V18" s="6" t="n">
        <f aca="false">+H18*Q18</f>
        <v>2232.5</v>
      </c>
      <c r="X18" s="7" t="n">
        <f aca="false">+(C18-SUM(E18:I18))/(1-0.0137)</f>
        <v>4284.66795092771</v>
      </c>
      <c r="Y18" s="7" t="n">
        <f aca="false">+K18</f>
        <v>1500</v>
      </c>
      <c r="Z18" s="7" t="n">
        <f aca="false">+X18-Y18</f>
        <v>2784.66795092771</v>
      </c>
      <c r="AB18" s="0" t="n">
        <v>3.14</v>
      </c>
      <c r="AD18" s="6" t="n">
        <f aca="false">+Z18*AB18</f>
        <v>8743.85736591301</v>
      </c>
      <c r="AF18" s="6" t="n">
        <f aca="false">+AD18</f>
        <v>8743.85736591301</v>
      </c>
      <c r="AH18" s="6" t="n">
        <f aca="false">+S18</f>
        <v>396.2</v>
      </c>
      <c r="AI18" s="6" t="n">
        <f aca="false">+T18</f>
        <v>606.375</v>
      </c>
      <c r="AJ18" s="6" t="n">
        <f aca="false">+U18</f>
        <v>1222</v>
      </c>
      <c r="AK18" s="6" t="n">
        <f aca="false">+V18</f>
        <v>2232.5</v>
      </c>
      <c r="AM18" s="8" t="n">
        <f aca="false">+AF18+AH18+AI18+AJ18+AK18</f>
        <v>13200.932365913</v>
      </c>
      <c r="AN18" s="8" t="n">
        <f aca="false">+C18*0.115</f>
        <v>600.98632</v>
      </c>
      <c r="AO18" s="6" t="n">
        <f aca="false">+AM18+AN18</f>
        <v>13801.918685913</v>
      </c>
    </row>
    <row r="19" customFormat="false" ht="12.75" hidden="false" customHeight="false" outlineLevel="0" collapsed="false">
      <c r="A19" s="3" t="n">
        <v>37112</v>
      </c>
      <c r="B19" s="4" t="n">
        <v>5413.47662982865</v>
      </c>
      <c r="C19" s="4" t="n">
        <v>5339.312</v>
      </c>
      <c r="E19" s="2" t="n">
        <v>70</v>
      </c>
      <c r="F19" s="2" t="n">
        <v>105</v>
      </c>
      <c r="G19" s="2" t="n">
        <v>260</v>
      </c>
      <c r="H19" s="2" t="n">
        <v>475</v>
      </c>
      <c r="I19" s="2" t="n">
        <v>90</v>
      </c>
      <c r="K19" s="4" t="n">
        <v>1500</v>
      </c>
      <c r="N19" s="5" t="n">
        <v>5.66</v>
      </c>
      <c r="O19" s="5" t="n">
        <v>5.775</v>
      </c>
      <c r="P19" s="5" t="n">
        <v>4.7</v>
      </c>
      <c r="Q19" s="5" t="n">
        <v>4.7</v>
      </c>
      <c r="S19" s="6" t="n">
        <f aca="false">+E19*N19</f>
        <v>396.2</v>
      </c>
      <c r="T19" s="6" t="n">
        <f aca="false">+F19*O19</f>
        <v>606.375</v>
      </c>
      <c r="U19" s="6" t="n">
        <f aca="false">+G19*P19</f>
        <v>1222</v>
      </c>
      <c r="V19" s="6" t="n">
        <f aca="false">+H19*Q19</f>
        <v>2232.5</v>
      </c>
      <c r="X19" s="7" t="n">
        <f aca="false">+(C19-SUM(E19:I19))/(1-0.0137)</f>
        <v>4399.5863327588</v>
      </c>
      <c r="Y19" s="7" t="n">
        <f aca="false">+K19</f>
        <v>1500</v>
      </c>
      <c r="Z19" s="7" t="n">
        <f aca="false">+X19-Y19</f>
        <v>2899.5863327588</v>
      </c>
      <c r="AB19" s="0" t="n">
        <v>3.14</v>
      </c>
      <c r="AD19" s="6" t="n">
        <f aca="false">+Z19*AB19</f>
        <v>9104.70108486262</v>
      </c>
      <c r="AF19" s="6" t="n">
        <f aca="false">+AD19</f>
        <v>9104.70108486262</v>
      </c>
      <c r="AH19" s="6" t="n">
        <f aca="false">+S19</f>
        <v>396.2</v>
      </c>
      <c r="AI19" s="6" t="n">
        <f aca="false">+T19</f>
        <v>606.375</v>
      </c>
      <c r="AJ19" s="6" t="n">
        <f aca="false">+U19</f>
        <v>1222</v>
      </c>
      <c r="AK19" s="6" t="n">
        <f aca="false">+V19</f>
        <v>2232.5</v>
      </c>
      <c r="AM19" s="8" t="n">
        <f aca="false">+AF19+AH19+AI19+AJ19+AK19</f>
        <v>13561.7760848626</v>
      </c>
      <c r="AN19" s="8" t="n">
        <f aca="false">+C19*0.115</f>
        <v>614.02088</v>
      </c>
      <c r="AO19" s="6" t="n">
        <f aca="false">+AM19+AN19</f>
        <v>14175.7969648626</v>
      </c>
    </row>
    <row r="20" customFormat="false" ht="12.75" hidden="false" customHeight="false" outlineLevel="0" collapsed="false">
      <c r="A20" s="3" t="n">
        <v>37113</v>
      </c>
      <c r="B20" s="4" t="n">
        <v>5662.80847612288</v>
      </c>
      <c r="C20" s="4" t="n">
        <v>5585.228</v>
      </c>
      <c r="E20" s="2" t="n">
        <v>70</v>
      </c>
      <c r="F20" s="2" t="n">
        <v>105</v>
      </c>
      <c r="G20" s="2" t="n">
        <v>260</v>
      </c>
      <c r="H20" s="2" t="n">
        <v>475</v>
      </c>
      <c r="I20" s="2" t="n">
        <v>90</v>
      </c>
      <c r="K20" s="4" t="n">
        <v>1500</v>
      </c>
      <c r="N20" s="5" t="n">
        <v>5.66</v>
      </c>
      <c r="O20" s="5" t="n">
        <v>5.775</v>
      </c>
      <c r="P20" s="5" t="n">
        <v>4.7</v>
      </c>
      <c r="Q20" s="5" t="n">
        <v>4.7</v>
      </c>
      <c r="S20" s="6" t="n">
        <f aca="false">+E20*N20</f>
        <v>396.2</v>
      </c>
      <c r="T20" s="6" t="n">
        <f aca="false">+F20*O20</f>
        <v>606.375</v>
      </c>
      <c r="U20" s="6" t="n">
        <f aca="false">+G20*P20</f>
        <v>1222</v>
      </c>
      <c r="V20" s="6" t="n">
        <f aca="false">+H20*Q20</f>
        <v>2232.5</v>
      </c>
      <c r="X20" s="7" t="n">
        <f aca="false">+(C20-SUM(E20:I20))/(1-0.0137)</f>
        <v>4648.91817905303</v>
      </c>
      <c r="Y20" s="7" t="n">
        <f aca="false">+K20</f>
        <v>1500</v>
      </c>
      <c r="Z20" s="7" t="n">
        <f aca="false">+X20-Y20</f>
        <v>3148.91817905303</v>
      </c>
      <c r="AB20" s="0" t="n">
        <v>3.14</v>
      </c>
      <c r="AD20" s="6" t="n">
        <f aca="false">+Z20*AB20</f>
        <v>9887.6030822265</v>
      </c>
      <c r="AF20" s="6" t="n">
        <f aca="false">+AD20</f>
        <v>9887.6030822265</v>
      </c>
      <c r="AH20" s="6" t="n">
        <f aca="false">+S20</f>
        <v>396.2</v>
      </c>
      <c r="AI20" s="6" t="n">
        <f aca="false">+T20</f>
        <v>606.375</v>
      </c>
      <c r="AJ20" s="6" t="n">
        <f aca="false">+U20</f>
        <v>1222</v>
      </c>
      <c r="AK20" s="6" t="n">
        <f aca="false">+V20</f>
        <v>2232.5</v>
      </c>
      <c r="AM20" s="8" t="n">
        <f aca="false">+AF20+AH20+AI20+AJ20+AK20</f>
        <v>14344.6780822265</v>
      </c>
      <c r="AN20" s="8" t="n">
        <f aca="false">+C20*0.115</f>
        <v>642.30122</v>
      </c>
      <c r="AO20" s="6" t="n">
        <f aca="false">+AM20+AN20</f>
        <v>14986.9793022265</v>
      </c>
    </row>
    <row r="21" customFormat="false" ht="12.75" hidden="false" customHeight="false" outlineLevel="0" collapsed="false">
      <c r="A21" s="3" t="n">
        <v>37114</v>
      </c>
      <c r="B21" s="4" t="n">
        <v>5598.1668863429</v>
      </c>
      <c r="C21" s="4" t="n">
        <v>5521.472</v>
      </c>
      <c r="E21" s="2" t="n">
        <v>70</v>
      </c>
      <c r="F21" s="2" t="n">
        <v>105</v>
      </c>
      <c r="G21" s="2" t="n">
        <v>260</v>
      </c>
      <c r="H21" s="2" t="n">
        <v>475</v>
      </c>
      <c r="I21" s="2" t="n">
        <v>90</v>
      </c>
      <c r="K21" s="4" t="n">
        <v>1500</v>
      </c>
      <c r="N21" s="5" t="n">
        <v>5.66</v>
      </c>
      <c r="O21" s="5" t="n">
        <v>5.775</v>
      </c>
      <c r="P21" s="5" t="n">
        <v>4.7</v>
      </c>
      <c r="Q21" s="5" t="n">
        <v>4.7</v>
      </c>
      <c r="S21" s="6" t="n">
        <f aca="false">+E21*N21</f>
        <v>396.2</v>
      </c>
      <c r="T21" s="6" t="n">
        <f aca="false">+F21*O21</f>
        <v>606.375</v>
      </c>
      <c r="U21" s="6" t="n">
        <f aca="false">+G21*P21</f>
        <v>1222</v>
      </c>
      <c r="V21" s="6" t="n">
        <f aca="false">+H21*Q21</f>
        <v>2232.5</v>
      </c>
      <c r="X21" s="7" t="n">
        <f aca="false">+(C21-SUM(E21:I21))/(1-0.0137)</f>
        <v>4584.27658927304</v>
      </c>
      <c r="Y21" s="7" t="n">
        <f aca="false">+K21</f>
        <v>1500</v>
      </c>
      <c r="Z21" s="7" t="n">
        <f aca="false">+X21-Y21</f>
        <v>3084.27658927304</v>
      </c>
      <c r="AB21" s="0" t="n">
        <v>3.14</v>
      </c>
      <c r="AD21" s="6" t="n">
        <f aca="false">+Z21*AB21</f>
        <v>9684.62849031735</v>
      </c>
      <c r="AF21" s="6" t="n">
        <f aca="false">+AD21</f>
        <v>9684.62849031735</v>
      </c>
      <c r="AH21" s="6" t="n">
        <f aca="false">+S21</f>
        <v>396.2</v>
      </c>
      <c r="AI21" s="6" t="n">
        <f aca="false">+T21</f>
        <v>606.375</v>
      </c>
      <c r="AJ21" s="6" t="n">
        <f aca="false">+U21</f>
        <v>1222</v>
      </c>
      <c r="AK21" s="6" t="n">
        <f aca="false">+V21</f>
        <v>2232.5</v>
      </c>
      <c r="AM21" s="8" t="n">
        <f aca="false">+AF21+AH21+AI21+AJ21+AK21</f>
        <v>14141.7034903173</v>
      </c>
      <c r="AN21" s="8" t="n">
        <f aca="false">+C21*0.115</f>
        <v>634.96928</v>
      </c>
      <c r="AO21" s="6" t="n">
        <f aca="false">+AM21+AN21</f>
        <v>14776.6727703173</v>
      </c>
    </row>
    <row r="22" customFormat="false" ht="12.75" hidden="false" customHeight="false" outlineLevel="0" collapsed="false">
      <c r="A22" s="3" t="n">
        <v>37115</v>
      </c>
      <c r="B22" s="4" t="n">
        <v>5543.78586636926</v>
      </c>
      <c r="C22" s="4" t="n">
        <v>5467.836</v>
      </c>
      <c r="E22" s="2" t="n">
        <v>70</v>
      </c>
      <c r="F22" s="2" t="n">
        <v>105</v>
      </c>
      <c r="G22" s="2" t="n">
        <v>260</v>
      </c>
      <c r="H22" s="2" t="n">
        <v>475</v>
      </c>
      <c r="I22" s="2" t="n">
        <v>90</v>
      </c>
      <c r="K22" s="4" t="n">
        <v>1500</v>
      </c>
      <c r="N22" s="5" t="n">
        <v>5.66</v>
      </c>
      <c r="O22" s="5" t="n">
        <v>5.775</v>
      </c>
      <c r="P22" s="5" t="n">
        <v>4.7</v>
      </c>
      <c r="Q22" s="5" t="n">
        <v>4.7</v>
      </c>
      <c r="S22" s="6" t="n">
        <f aca="false">+E22*N22</f>
        <v>396.2</v>
      </c>
      <c r="T22" s="6" t="n">
        <f aca="false">+F22*O22</f>
        <v>606.375</v>
      </c>
      <c r="U22" s="6" t="n">
        <f aca="false">+G22*P22</f>
        <v>1222</v>
      </c>
      <c r="V22" s="6" t="n">
        <f aca="false">+H22*Q22</f>
        <v>2232.5</v>
      </c>
      <c r="X22" s="7" t="n">
        <f aca="false">+(C22-SUM(E22:I22))/(1-0.0137)</f>
        <v>4529.8955692994</v>
      </c>
      <c r="Y22" s="7" t="n">
        <f aca="false">+K22</f>
        <v>1500</v>
      </c>
      <c r="Z22" s="7" t="n">
        <f aca="false">+X22-Y22</f>
        <v>3029.8955692994</v>
      </c>
      <c r="AB22" s="0" t="n">
        <v>3.14</v>
      </c>
      <c r="AD22" s="6" t="n">
        <f aca="false">+Z22*AB22</f>
        <v>9513.87208760012</v>
      </c>
      <c r="AF22" s="6" t="n">
        <f aca="false">+AD22</f>
        <v>9513.87208760012</v>
      </c>
      <c r="AH22" s="6" t="n">
        <f aca="false">+S22</f>
        <v>396.2</v>
      </c>
      <c r="AI22" s="6" t="n">
        <f aca="false">+T22</f>
        <v>606.375</v>
      </c>
      <c r="AJ22" s="6" t="n">
        <f aca="false">+U22</f>
        <v>1222</v>
      </c>
      <c r="AK22" s="6" t="n">
        <f aca="false">+V22</f>
        <v>2232.5</v>
      </c>
      <c r="AM22" s="8" t="n">
        <f aca="false">+AF22+AH22+AI22+AJ22+AK22</f>
        <v>13970.9470876001</v>
      </c>
      <c r="AN22" s="8" t="n">
        <f aca="false">+C22*0.115</f>
        <v>628.80114</v>
      </c>
      <c r="AO22" s="6" t="n">
        <f aca="false">+AM22+AN22</f>
        <v>14599.7482276001</v>
      </c>
    </row>
    <row r="23" customFormat="false" ht="12.75" hidden="false" customHeight="false" outlineLevel="0" collapsed="false">
      <c r="A23" s="3" t="n">
        <v>37116</v>
      </c>
      <c r="B23" s="4" t="n">
        <v>6041.42350197709</v>
      </c>
      <c r="C23" s="4" t="n">
        <v>5958.656</v>
      </c>
      <c r="E23" s="2" t="n">
        <v>70</v>
      </c>
      <c r="F23" s="2" t="n">
        <v>105</v>
      </c>
      <c r="G23" s="2" t="n">
        <v>260</v>
      </c>
      <c r="H23" s="2" t="n">
        <v>475</v>
      </c>
      <c r="I23" s="2" t="n">
        <v>90</v>
      </c>
      <c r="K23" s="4" t="n">
        <v>1500</v>
      </c>
      <c r="N23" s="5" t="n">
        <v>5.66</v>
      </c>
      <c r="O23" s="5" t="n">
        <v>5.775</v>
      </c>
      <c r="P23" s="5" t="n">
        <v>4.7</v>
      </c>
      <c r="Q23" s="5" t="n">
        <v>4.7</v>
      </c>
      <c r="S23" s="6" t="n">
        <f aca="false">+E23*N23</f>
        <v>396.2</v>
      </c>
      <c r="T23" s="6" t="n">
        <f aca="false">+F23*O23</f>
        <v>606.375</v>
      </c>
      <c r="U23" s="6" t="n">
        <f aca="false">+G23*P23</f>
        <v>1222</v>
      </c>
      <c r="V23" s="6" t="n">
        <f aca="false">+H23*Q23</f>
        <v>2232.5</v>
      </c>
      <c r="X23" s="7" t="n">
        <f aca="false">+(C23-SUM(E23:I23))/(1-0.0137)</f>
        <v>5027.53320490723</v>
      </c>
      <c r="Y23" s="7" t="n">
        <f aca="false">+K23</f>
        <v>1500</v>
      </c>
      <c r="Z23" s="7" t="n">
        <f aca="false">+X23-Y23</f>
        <v>3527.53320490723</v>
      </c>
      <c r="AB23" s="0" t="n">
        <v>3.14</v>
      </c>
      <c r="AD23" s="6" t="n">
        <f aca="false">+Z23*AB23</f>
        <v>11076.4542634087</v>
      </c>
      <c r="AF23" s="6" t="n">
        <f aca="false">+AD23</f>
        <v>11076.4542634087</v>
      </c>
      <c r="AH23" s="6" t="n">
        <f aca="false">+S23</f>
        <v>396.2</v>
      </c>
      <c r="AI23" s="6" t="n">
        <f aca="false">+T23</f>
        <v>606.375</v>
      </c>
      <c r="AJ23" s="6" t="n">
        <f aca="false">+U23</f>
        <v>1222</v>
      </c>
      <c r="AK23" s="6" t="n">
        <f aca="false">+V23</f>
        <v>2232.5</v>
      </c>
      <c r="AM23" s="8" t="n">
        <f aca="false">+AF23+AH23+AI23+AJ23+AK23</f>
        <v>15533.5292634087</v>
      </c>
      <c r="AN23" s="8" t="n">
        <f aca="false">+C23*0.115</f>
        <v>685.24544</v>
      </c>
      <c r="AO23" s="6" t="n">
        <f aca="false">+AM23+AN23</f>
        <v>16218.7747034087</v>
      </c>
    </row>
    <row r="24" customFormat="false" ht="12.75" hidden="false" customHeight="false" outlineLevel="0" collapsed="false">
      <c r="A24" s="3" t="n">
        <v>37117</v>
      </c>
      <c r="B24" s="4" t="n">
        <v>6151.211598905</v>
      </c>
      <c r="C24" s="4" t="n">
        <v>6066.94</v>
      </c>
      <c r="E24" s="2" t="n">
        <v>70</v>
      </c>
      <c r="F24" s="2" t="n">
        <v>105</v>
      </c>
      <c r="G24" s="2" t="n">
        <v>260</v>
      </c>
      <c r="H24" s="2" t="n">
        <v>475</v>
      </c>
      <c r="I24" s="2" t="n">
        <v>90</v>
      </c>
      <c r="K24" s="4" t="n">
        <v>1500</v>
      </c>
      <c r="N24" s="5" t="n">
        <v>5.66</v>
      </c>
      <c r="O24" s="5" t="n">
        <v>5.775</v>
      </c>
      <c r="P24" s="5" t="n">
        <v>4.7</v>
      </c>
      <c r="Q24" s="5" t="n">
        <v>4.7</v>
      </c>
      <c r="S24" s="6" t="n">
        <f aca="false">+E24*N24</f>
        <v>396.2</v>
      </c>
      <c r="T24" s="6" t="n">
        <f aca="false">+F24*O24</f>
        <v>606.375</v>
      </c>
      <c r="U24" s="6" t="n">
        <f aca="false">+G24*P24</f>
        <v>1222</v>
      </c>
      <c r="V24" s="6" t="n">
        <f aca="false">+H24*Q24</f>
        <v>2232.5</v>
      </c>
      <c r="X24" s="7" t="n">
        <f aca="false">+(C24-SUM(E24:I24))/(1-0.0137)</f>
        <v>5137.32130183514</v>
      </c>
      <c r="Y24" s="7" t="n">
        <f aca="false">+K24</f>
        <v>1500</v>
      </c>
      <c r="Z24" s="7" t="n">
        <f aca="false">+X24-Y24</f>
        <v>3637.32130183514</v>
      </c>
      <c r="AB24" s="0" t="n">
        <v>3.14</v>
      </c>
      <c r="AD24" s="6" t="n">
        <f aca="false">+Z24*AB24</f>
        <v>11421.1888877623</v>
      </c>
      <c r="AF24" s="6" t="n">
        <f aca="false">+AD24</f>
        <v>11421.1888877623</v>
      </c>
      <c r="AH24" s="6" t="n">
        <f aca="false">+S24</f>
        <v>396.2</v>
      </c>
      <c r="AI24" s="6" t="n">
        <f aca="false">+T24</f>
        <v>606.375</v>
      </c>
      <c r="AJ24" s="6" t="n">
        <f aca="false">+U24</f>
        <v>1222</v>
      </c>
      <c r="AK24" s="6" t="n">
        <f aca="false">+V24</f>
        <v>2232.5</v>
      </c>
      <c r="AM24" s="8" t="n">
        <f aca="false">+AF24+AH24+AI24+AJ24+AK24</f>
        <v>15878.2638877623</v>
      </c>
      <c r="AN24" s="8" t="n">
        <f aca="false">+C24*0.115</f>
        <v>697.6981</v>
      </c>
      <c r="AO24" s="6" t="n">
        <f aca="false">+AM24+AN24</f>
        <v>16575.9619877623</v>
      </c>
    </row>
    <row r="25" customFormat="false" ht="12.75" hidden="false" customHeight="false" outlineLevel="0" collapsed="false">
      <c r="A25" s="3" t="n">
        <v>37118</v>
      </c>
      <c r="B25" s="4" t="n">
        <v>6102.98692081517</v>
      </c>
      <c r="C25" s="4" t="n">
        <v>6019.376</v>
      </c>
      <c r="E25" s="2" t="n">
        <v>70</v>
      </c>
      <c r="F25" s="2" t="n">
        <v>105</v>
      </c>
      <c r="G25" s="2" t="n">
        <v>260</v>
      </c>
      <c r="H25" s="2" t="n">
        <v>475</v>
      </c>
      <c r="I25" s="2" t="n">
        <v>90</v>
      </c>
      <c r="K25" s="4" t="n">
        <v>1500</v>
      </c>
      <c r="N25" s="5" t="n">
        <v>5.66</v>
      </c>
      <c r="O25" s="5" t="n">
        <v>5.775</v>
      </c>
      <c r="P25" s="5" t="n">
        <v>4.7</v>
      </c>
      <c r="Q25" s="5" t="n">
        <v>4.7</v>
      </c>
      <c r="S25" s="6" t="n">
        <f aca="false">+E25*N25</f>
        <v>396.2</v>
      </c>
      <c r="T25" s="6" t="n">
        <f aca="false">+F25*O25</f>
        <v>606.375</v>
      </c>
      <c r="U25" s="6" t="n">
        <f aca="false">+G25*P25</f>
        <v>1222</v>
      </c>
      <c r="V25" s="6" t="n">
        <f aca="false">+H25*Q25</f>
        <v>2232.5</v>
      </c>
      <c r="X25" s="7" t="n">
        <f aca="false">+(C25-SUM(E25:I25))/(1-0.0137)</f>
        <v>5089.09662374531</v>
      </c>
      <c r="Y25" s="7" t="n">
        <f aca="false">+K25</f>
        <v>1500</v>
      </c>
      <c r="Z25" s="7" t="n">
        <f aca="false">+X25-Y25</f>
        <v>3589.09662374531</v>
      </c>
      <c r="AB25" s="0" t="n">
        <v>3.14</v>
      </c>
      <c r="AD25" s="6" t="n">
        <f aca="false">+Z25*AB25</f>
        <v>11269.7633985603</v>
      </c>
      <c r="AF25" s="6" t="n">
        <f aca="false">+AD25</f>
        <v>11269.7633985603</v>
      </c>
      <c r="AH25" s="6" t="n">
        <f aca="false">+S25</f>
        <v>396.2</v>
      </c>
      <c r="AI25" s="6" t="n">
        <f aca="false">+T25</f>
        <v>606.375</v>
      </c>
      <c r="AJ25" s="6" t="n">
        <f aca="false">+U25</f>
        <v>1222</v>
      </c>
      <c r="AK25" s="6" t="n">
        <f aca="false">+V25</f>
        <v>2232.5</v>
      </c>
      <c r="AM25" s="8" t="n">
        <f aca="false">+AF25+AH25+AI25+AJ25+AK25</f>
        <v>15726.8383985603</v>
      </c>
      <c r="AN25" s="8" t="n">
        <f aca="false">+C25*0.115</f>
        <v>692.22824</v>
      </c>
      <c r="AO25" s="6" t="n">
        <f aca="false">+AM25+AN25</f>
        <v>16419.0666385603</v>
      </c>
    </row>
    <row r="26" customFormat="false" ht="12.75" hidden="false" customHeight="false" outlineLevel="0" collapsed="false">
      <c r="A26" s="3" t="n">
        <v>37119</v>
      </c>
      <c r="B26" s="4" t="n">
        <v>5773.62263003143</v>
      </c>
      <c r="C26" s="4" t="n">
        <v>5694.524</v>
      </c>
      <c r="E26" s="2" t="n">
        <v>70</v>
      </c>
      <c r="F26" s="2" t="n">
        <v>105</v>
      </c>
      <c r="G26" s="2" t="n">
        <v>260</v>
      </c>
      <c r="H26" s="2" t="n">
        <v>475</v>
      </c>
      <c r="I26" s="2" t="n">
        <v>90</v>
      </c>
      <c r="K26" s="4" t="n">
        <v>1500</v>
      </c>
      <c r="N26" s="5" t="n">
        <v>5.66</v>
      </c>
      <c r="O26" s="5" t="n">
        <v>5.775</v>
      </c>
      <c r="P26" s="5" t="n">
        <v>4.7</v>
      </c>
      <c r="Q26" s="5" t="n">
        <v>4.7</v>
      </c>
      <c r="S26" s="6" t="n">
        <f aca="false">+E26*N26</f>
        <v>396.2</v>
      </c>
      <c r="T26" s="6" t="n">
        <f aca="false">+F26*O26</f>
        <v>606.375</v>
      </c>
      <c r="U26" s="6" t="n">
        <f aca="false">+G26*P26</f>
        <v>1222</v>
      </c>
      <c r="V26" s="6" t="n">
        <f aca="false">+H26*Q26</f>
        <v>2232.5</v>
      </c>
      <c r="X26" s="7" t="n">
        <f aca="false">+(C26-SUM(E26:I26))/(1-0.0137)</f>
        <v>4759.73233296157</v>
      </c>
      <c r="Y26" s="7" t="n">
        <f aca="false">+K26</f>
        <v>1500</v>
      </c>
      <c r="Z26" s="7" t="n">
        <f aca="false">+X26-Y26</f>
        <v>3259.73233296157</v>
      </c>
      <c r="AB26" s="0" t="n">
        <v>3.14</v>
      </c>
      <c r="AD26" s="6" t="n">
        <f aca="false">+Z26*AB26</f>
        <v>10235.5595254993</v>
      </c>
      <c r="AF26" s="6" t="n">
        <f aca="false">+AD26</f>
        <v>10235.5595254993</v>
      </c>
      <c r="AH26" s="6" t="n">
        <f aca="false">+S26</f>
        <v>396.2</v>
      </c>
      <c r="AI26" s="6" t="n">
        <f aca="false">+T26</f>
        <v>606.375</v>
      </c>
      <c r="AJ26" s="6" t="n">
        <f aca="false">+U26</f>
        <v>1222</v>
      </c>
      <c r="AK26" s="6" t="n">
        <f aca="false">+V26</f>
        <v>2232.5</v>
      </c>
      <c r="AM26" s="8" t="n">
        <f aca="false">+AF26+AH26+AI26+AJ26+AK26</f>
        <v>14692.6345254993</v>
      </c>
      <c r="AN26" s="8" t="n">
        <f aca="false">+C26*0.115</f>
        <v>654.87026</v>
      </c>
      <c r="AO26" s="6" t="n">
        <f aca="false">+AM26+AN26</f>
        <v>15347.5047854993</v>
      </c>
    </row>
    <row r="27" customFormat="false" ht="12.75" hidden="false" customHeight="false" outlineLevel="0" collapsed="false">
      <c r="A27" s="3" t="n">
        <v>37120</v>
      </c>
      <c r="B27" s="4" t="n">
        <v>5711.03315421272</v>
      </c>
      <c r="C27" s="4" t="n">
        <v>5632.792</v>
      </c>
      <c r="E27" s="2" t="n">
        <v>70</v>
      </c>
      <c r="F27" s="2" t="n">
        <v>105</v>
      </c>
      <c r="G27" s="2" t="n">
        <v>260</v>
      </c>
      <c r="H27" s="2" t="n">
        <v>475</v>
      </c>
      <c r="I27" s="2" t="n">
        <v>90</v>
      </c>
      <c r="K27" s="4" t="n">
        <v>1500</v>
      </c>
      <c r="N27" s="5" t="n">
        <v>5.66</v>
      </c>
      <c r="O27" s="5" t="n">
        <v>5.775</v>
      </c>
      <c r="P27" s="5" t="n">
        <v>4.7</v>
      </c>
      <c r="Q27" s="5" t="n">
        <v>4.7</v>
      </c>
      <c r="S27" s="6" t="n">
        <f aca="false">+E27*N27</f>
        <v>396.2</v>
      </c>
      <c r="T27" s="6" t="n">
        <f aca="false">+F27*O27</f>
        <v>606.375</v>
      </c>
      <c r="U27" s="6" t="n">
        <f aca="false">+G27*P27</f>
        <v>1222</v>
      </c>
      <c r="V27" s="6" t="n">
        <f aca="false">+H27*Q27</f>
        <v>2232.5</v>
      </c>
      <c r="X27" s="7" t="n">
        <f aca="false">+(C27-SUM(E27:I27))/(1-0.0137)</f>
        <v>4697.14285714286</v>
      </c>
      <c r="Y27" s="7" t="n">
        <f aca="false">+K27</f>
        <v>1500</v>
      </c>
      <c r="Z27" s="7" t="n">
        <f aca="false">+X27-Y27</f>
        <v>3197.14285714286</v>
      </c>
      <c r="AB27" s="0" t="n">
        <v>3.14</v>
      </c>
      <c r="AD27" s="6" t="n">
        <f aca="false">+Z27*AB27</f>
        <v>10039.0285714286</v>
      </c>
      <c r="AF27" s="6" t="n">
        <f aca="false">+AD27</f>
        <v>10039.0285714286</v>
      </c>
      <c r="AH27" s="6" t="n">
        <f aca="false">+S27</f>
        <v>396.2</v>
      </c>
      <c r="AI27" s="6" t="n">
        <f aca="false">+T27</f>
        <v>606.375</v>
      </c>
      <c r="AJ27" s="6" t="n">
        <f aca="false">+U27</f>
        <v>1222</v>
      </c>
      <c r="AK27" s="6" t="n">
        <f aca="false">+V27</f>
        <v>2232.5</v>
      </c>
      <c r="AM27" s="8" t="n">
        <f aca="false">+AF27+AH27+AI27+AJ27+AK27</f>
        <v>14496.1035714286</v>
      </c>
      <c r="AN27" s="8" t="n">
        <f aca="false">+C27*0.115</f>
        <v>647.77108</v>
      </c>
      <c r="AO27" s="6" t="n">
        <f aca="false">+AM27+AN27</f>
        <v>15143.8746514286</v>
      </c>
    </row>
    <row r="28" customFormat="false" ht="12.75" hidden="false" customHeight="false" outlineLevel="0" collapsed="false">
      <c r="A28" s="3" t="n">
        <v>37121</v>
      </c>
      <c r="B28" s="4" t="n">
        <v>5357.04349589375</v>
      </c>
      <c r="C28" s="4" t="n">
        <v>5283.652</v>
      </c>
      <c r="E28" s="2" t="n">
        <v>70</v>
      </c>
      <c r="F28" s="2" t="n">
        <v>105</v>
      </c>
      <c r="G28" s="2" t="n">
        <v>260</v>
      </c>
      <c r="H28" s="2" t="n">
        <v>475</v>
      </c>
      <c r="I28" s="2" t="n">
        <v>90</v>
      </c>
      <c r="K28" s="4" t="n">
        <v>1500</v>
      </c>
      <c r="N28" s="5" t="n">
        <v>5.66</v>
      </c>
      <c r="O28" s="5" t="n">
        <v>5.775</v>
      </c>
      <c r="P28" s="5" t="n">
        <v>4.7</v>
      </c>
      <c r="Q28" s="5" t="n">
        <v>4.7</v>
      </c>
      <c r="S28" s="6" t="n">
        <f aca="false">+E28*N28</f>
        <v>396.2</v>
      </c>
      <c r="T28" s="6" t="n">
        <f aca="false">+F28*O28</f>
        <v>606.375</v>
      </c>
      <c r="U28" s="6" t="n">
        <f aca="false">+G28*P28</f>
        <v>1222</v>
      </c>
      <c r="V28" s="6" t="n">
        <f aca="false">+H28*Q28</f>
        <v>2232.5</v>
      </c>
      <c r="X28" s="7" t="n">
        <f aca="false">+(C28-SUM(E28:I28))/(1-0.0137)</f>
        <v>4343.15319882389</v>
      </c>
      <c r="Y28" s="7" t="n">
        <f aca="false">+K28</f>
        <v>1500</v>
      </c>
      <c r="Z28" s="7" t="n">
        <f aca="false">+X28-Y28</f>
        <v>2843.15319882389</v>
      </c>
      <c r="AB28" s="0" t="n">
        <v>3.14</v>
      </c>
      <c r="AD28" s="6" t="n">
        <f aca="false">+Z28*AB28</f>
        <v>8927.50104430701</v>
      </c>
      <c r="AF28" s="6" t="n">
        <f aca="false">+AD28</f>
        <v>8927.50104430701</v>
      </c>
      <c r="AH28" s="6" t="n">
        <f aca="false">+S28</f>
        <v>396.2</v>
      </c>
      <c r="AI28" s="6" t="n">
        <f aca="false">+T28</f>
        <v>606.375</v>
      </c>
      <c r="AJ28" s="6" t="n">
        <f aca="false">+U28</f>
        <v>1222</v>
      </c>
      <c r="AK28" s="6" t="n">
        <f aca="false">+V28</f>
        <v>2232.5</v>
      </c>
      <c r="AM28" s="8" t="n">
        <f aca="false">+AF28+AH28+AI28+AJ28+AK28</f>
        <v>13384.576044307</v>
      </c>
      <c r="AN28" s="8" t="n">
        <f aca="false">+C28*0.115</f>
        <v>607.61998</v>
      </c>
      <c r="AO28" s="6" t="n">
        <f aca="false">+AM28+AN28</f>
        <v>13992.196024307</v>
      </c>
    </row>
    <row r="29" customFormat="false" ht="12.75" hidden="false" customHeight="false" outlineLevel="0" collapsed="false">
      <c r="A29" s="3" t="n">
        <v>37122</v>
      </c>
      <c r="B29" s="4" t="n">
        <v>5422.71114265437</v>
      </c>
      <c r="C29" s="4" t="n">
        <v>5348.42</v>
      </c>
      <c r="E29" s="2" t="n">
        <v>70</v>
      </c>
      <c r="F29" s="2" t="n">
        <v>105</v>
      </c>
      <c r="G29" s="2" t="n">
        <v>260</v>
      </c>
      <c r="H29" s="2" t="n">
        <v>475</v>
      </c>
      <c r="I29" s="2" t="n">
        <v>90</v>
      </c>
      <c r="K29" s="4" t="n">
        <v>1500</v>
      </c>
      <c r="N29" s="5" t="n">
        <v>5.66</v>
      </c>
      <c r="O29" s="5" t="n">
        <v>5.775</v>
      </c>
      <c r="P29" s="5" t="n">
        <v>4.7</v>
      </c>
      <c r="Q29" s="5" t="n">
        <v>4.7</v>
      </c>
      <c r="S29" s="6" t="n">
        <f aca="false">+E29*N29</f>
        <v>396.2</v>
      </c>
      <c r="T29" s="6" t="n">
        <f aca="false">+F29*O29</f>
        <v>606.375</v>
      </c>
      <c r="U29" s="6" t="n">
        <f aca="false">+G29*P29</f>
        <v>1222</v>
      </c>
      <c r="V29" s="6" t="n">
        <f aca="false">+H29*Q29</f>
        <v>2232.5</v>
      </c>
      <c r="X29" s="7" t="n">
        <f aca="false">+(C29-SUM(E29:I29))/(1-0.0137)</f>
        <v>4408.82084558451</v>
      </c>
      <c r="Y29" s="7" t="n">
        <f aca="false">+K29</f>
        <v>1500</v>
      </c>
      <c r="Z29" s="7" t="n">
        <f aca="false">+X29-Y29</f>
        <v>2908.82084558451</v>
      </c>
      <c r="AB29" s="0" t="n">
        <v>3.14</v>
      </c>
      <c r="AD29" s="6" t="n">
        <f aca="false">+Z29*AB29</f>
        <v>9133.69745513536</v>
      </c>
      <c r="AF29" s="6" t="n">
        <f aca="false">+AD29</f>
        <v>9133.69745513536</v>
      </c>
      <c r="AH29" s="6" t="n">
        <f aca="false">+S29</f>
        <v>396.2</v>
      </c>
      <c r="AI29" s="6" t="n">
        <f aca="false">+T29</f>
        <v>606.375</v>
      </c>
      <c r="AJ29" s="6" t="n">
        <f aca="false">+U29</f>
        <v>1222</v>
      </c>
      <c r="AK29" s="6" t="n">
        <f aca="false">+V29</f>
        <v>2232.5</v>
      </c>
      <c r="AM29" s="8" t="n">
        <f aca="false">+AF29+AH29+AI29+AJ29+AK29</f>
        <v>13590.7724551354</v>
      </c>
      <c r="AN29" s="8" t="n">
        <f aca="false">+C29*0.115</f>
        <v>615.0683</v>
      </c>
      <c r="AO29" s="6" t="n">
        <f aca="false">+AM29+AN29</f>
        <v>14205.8407551354</v>
      </c>
    </row>
    <row r="30" customFormat="false" ht="12.75" hidden="false" customHeight="false" outlineLevel="0" collapsed="false">
      <c r="A30" s="3" t="n">
        <v>37123</v>
      </c>
      <c r="B30" s="4" t="n">
        <v>6272.28632261989</v>
      </c>
      <c r="C30" s="4" t="n">
        <v>6186.356</v>
      </c>
      <c r="E30" s="2" t="n">
        <v>70</v>
      </c>
      <c r="F30" s="2" t="n">
        <v>105</v>
      </c>
      <c r="G30" s="2" t="n">
        <v>260</v>
      </c>
      <c r="H30" s="2" t="n">
        <v>475</v>
      </c>
      <c r="I30" s="2" t="n">
        <v>90</v>
      </c>
      <c r="K30" s="4" t="n">
        <v>1500</v>
      </c>
      <c r="N30" s="5" t="n">
        <v>5.66</v>
      </c>
      <c r="O30" s="5" t="n">
        <v>5.775</v>
      </c>
      <c r="P30" s="5" t="n">
        <v>4.7</v>
      </c>
      <c r="Q30" s="5" t="n">
        <v>4.7</v>
      </c>
      <c r="S30" s="6" t="n">
        <f aca="false">+E30*N30</f>
        <v>396.2</v>
      </c>
      <c r="T30" s="6" t="n">
        <f aca="false">+F30*O30</f>
        <v>606.375</v>
      </c>
      <c r="U30" s="6" t="n">
        <f aca="false">+G30*P30</f>
        <v>1222</v>
      </c>
      <c r="V30" s="6" t="n">
        <f aca="false">+H30*Q30</f>
        <v>2232.5</v>
      </c>
      <c r="X30" s="7" t="n">
        <f aca="false">+(C30-SUM(E30:I30))/(1-0.0137)</f>
        <v>5258.39602555004</v>
      </c>
      <c r="Y30" s="7" t="n">
        <f aca="false">+K30</f>
        <v>1500</v>
      </c>
      <c r="Z30" s="7" t="n">
        <f aca="false">+X30-Y30</f>
        <v>3758.39602555004</v>
      </c>
      <c r="AB30" s="0" t="n">
        <v>3.14</v>
      </c>
      <c r="AD30" s="6" t="n">
        <f aca="false">+Z30*AB30</f>
        <v>11801.3635202271</v>
      </c>
      <c r="AF30" s="6" t="n">
        <f aca="false">+AD30</f>
        <v>11801.3635202271</v>
      </c>
      <c r="AH30" s="6" t="n">
        <f aca="false">+S30</f>
        <v>396.2</v>
      </c>
      <c r="AI30" s="6" t="n">
        <f aca="false">+T30</f>
        <v>606.375</v>
      </c>
      <c r="AJ30" s="6" t="n">
        <f aca="false">+U30</f>
        <v>1222</v>
      </c>
      <c r="AK30" s="6" t="n">
        <f aca="false">+V30</f>
        <v>2232.5</v>
      </c>
      <c r="AM30" s="8" t="n">
        <f aca="false">+AF30+AH30+AI30+AJ30+AK30</f>
        <v>16258.4385202271</v>
      </c>
      <c r="AN30" s="8" t="n">
        <f aca="false">+C30*0.115</f>
        <v>711.43094</v>
      </c>
      <c r="AO30" s="6" t="n">
        <f aca="false">+AM30+AN30</f>
        <v>16969.8694602271</v>
      </c>
    </row>
    <row r="31" customFormat="false" ht="12.75" hidden="false" customHeight="false" outlineLevel="0" collapsed="false">
      <c r="A31" s="3" t="n">
        <v>37124</v>
      </c>
      <c r="B31" s="4" t="n">
        <v>6303.06803203893</v>
      </c>
      <c r="C31" s="4" t="n">
        <v>6216.716</v>
      </c>
      <c r="E31" s="2" t="n">
        <v>70</v>
      </c>
      <c r="F31" s="2" t="n">
        <v>105</v>
      </c>
      <c r="G31" s="2" t="n">
        <v>260</v>
      </c>
      <c r="H31" s="2" t="n">
        <v>475</v>
      </c>
      <c r="I31" s="2" t="n">
        <v>90</v>
      </c>
      <c r="K31" s="4" t="n">
        <v>1500</v>
      </c>
      <c r="N31" s="5" t="n">
        <v>5.66</v>
      </c>
      <c r="O31" s="5" t="n">
        <v>5.775</v>
      </c>
      <c r="P31" s="5" t="n">
        <v>4.7</v>
      </c>
      <c r="Q31" s="5" t="n">
        <v>4.7</v>
      </c>
      <c r="S31" s="6" t="n">
        <f aca="false">+E31*N31</f>
        <v>396.2</v>
      </c>
      <c r="T31" s="6" t="n">
        <f aca="false">+F31*O31</f>
        <v>606.375</v>
      </c>
      <c r="U31" s="6" t="n">
        <f aca="false">+G31*P31</f>
        <v>1222</v>
      </c>
      <c r="V31" s="6" t="n">
        <f aca="false">+H31*Q31</f>
        <v>2232.5</v>
      </c>
      <c r="X31" s="7" t="n">
        <f aca="false">+(C31-SUM(E31:I31))/(1-0.0137)</f>
        <v>5289.17773496908</v>
      </c>
      <c r="Y31" s="7" t="n">
        <f aca="false">+K31</f>
        <v>1500</v>
      </c>
      <c r="Z31" s="7" t="n">
        <f aca="false">+X31-Y31</f>
        <v>3789.17773496908</v>
      </c>
      <c r="AB31" s="0" t="n">
        <v>3.14</v>
      </c>
      <c r="AD31" s="6" t="n">
        <f aca="false">+Z31*AB31</f>
        <v>11898.0180878029</v>
      </c>
      <c r="AF31" s="6" t="n">
        <f aca="false">+AD31</f>
        <v>11898.0180878029</v>
      </c>
      <c r="AH31" s="6" t="n">
        <f aca="false">+S31</f>
        <v>396.2</v>
      </c>
      <c r="AI31" s="6" t="n">
        <f aca="false">+T31</f>
        <v>606.375</v>
      </c>
      <c r="AJ31" s="6" t="n">
        <f aca="false">+U31</f>
        <v>1222</v>
      </c>
      <c r="AK31" s="6" t="n">
        <f aca="false">+V31</f>
        <v>2232.5</v>
      </c>
      <c r="AM31" s="8" t="n">
        <f aca="false">+AF31+AH31+AI31+AJ31+AK31</f>
        <v>16355.0930878029</v>
      </c>
      <c r="AN31" s="8" t="n">
        <f aca="false">+C31*0.115</f>
        <v>714.92234</v>
      </c>
      <c r="AO31" s="6" t="n">
        <f aca="false">+AM31+AN31</f>
        <v>17070.0154278029</v>
      </c>
    </row>
    <row r="32" customFormat="false" ht="12.75" hidden="false" customHeight="false" outlineLevel="0" collapsed="false">
      <c r="A32" s="3" t="n">
        <v>37125</v>
      </c>
      <c r="B32" s="4" t="n">
        <v>6154.2897698469</v>
      </c>
      <c r="C32" s="4" t="n">
        <v>6069.976</v>
      </c>
      <c r="E32" s="2" t="n">
        <v>70</v>
      </c>
      <c r="F32" s="2" t="n">
        <v>105</v>
      </c>
      <c r="G32" s="2" t="n">
        <v>260</v>
      </c>
      <c r="H32" s="2" t="n">
        <v>475</v>
      </c>
      <c r="I32" s="2" t="n">
        <v>90</v>
      </c>
      <c r="K32" s="4" t="n">
        <v>1500</v>
      </c>
      <c r="N32" s="5" t="n">
        <v>5.66</v>
      </c>
      <c r="O32" s="5" t="n">
        <v>5.775</v>
      </c>
      <c r="P32" s="5" t="n">
        <v>4.7</v>
      </c>
      <c r="Q32" s="5" t="n">
        <v>4.7</v>
      </c>
      <c r="S32" s="6" t="n">
        <f aca="false">+E32*N32</f>
        <v>396.2</v>
      </c>
      <c r="T32" s="6" t="n">
        <f aca="false">+F32*O32</f>
        <v>606.375</v>
      </c>
      <c r="U32" s="6" t="n">
        <f aca="false">+G32*P32</f>
        <v>1222</v>
      </c>
      <c r="V32" s="6" t="n">
        <f aca="false">+H32*Q32</f>
        <v>2232.5</v>
      </c>
      <c r="X32" s="7" t="n">
        <f aca="false">+(C32-SUM(E32:I32))/(1-0.0137)</f>
        <v>5140.39947277705</v>
      </c>
      <c r="Y32" s="7" t="n">
        <f aca="false">+K32</f>
        <v>1500</v>
      </c>
      <c r="Z32" s="7" t="n">
        <f aca="false">+X32-Y32</f>
        <v>3640.39947277705</v>
      </c>
      <c r="AB32" s="0" t="n">
        <v>3.14</v>
      </c>
      <c r="AD32" s="6" t="n">
        <f aca="false">+Z32*AB32</f>
        <v>11430.8543445199</v>
      </c>
      <c r="AF32" s="6" t="n">
        <f aca="false">+AD32</f>
        <v>11430.8543445199</v>
      </c>
      <c r="AH32" s="6" t="n">
        <f aca="false">+S32</f>
        <v>396.2</v>
      </c>
      <c r="AI32" s="6" t="n">
        <f aca="false">+T32</f>
        <v>606.375</v>
      </c>
      <c r="AJ32" s="6" t="n">
        <f aca="false">+U32</f>
        <v>1222</v>
      </c>
      <c r="AK32" s="6" t="n">
        <f aca="false">+V32</f>
        <v>2232.5</v>
      </c>
      <c r="AM32" s="8" t="n">
        <f aca="false">+AF32+AH32+AI32+AJ32+AK32</f>
        <v>15887.9293445199</v>
      </c>
      <c r="AN32" s="8" t="n">
        <f aca="false">+C32*0.115</f>
        <v>698.04724</v>
      </c>
      <c r="AO32" s="6" t="n">
        <f aca="false">+AM32+AN32</f>
        <v>16585.9765845199</v>
      </c>
    </row>
    <row r="33" customFormat="false" ht="12.75" hidden="false" customHeight="false" outlineLevel="0" collapsed="false">
      <c r="A33" s="3" t="n">
        <v>37126</v>
      </c>
      <c r="B33" s="4" t="n">
        <v>5657.67819121971</v>
      </c>
      <c r="C33" s="4" t="n">
        <v>5580.168</v>
      </c>
      <c r="E33" s="2" t="n">
        <v>70</v>
      </c>
      <c r="F33" s="2" t="n">
        <v>105</v>
      </c>
      <c r="G33" s="2" t="n">
        <v>260</v>
      </c>
      <c r="H33" s="2" t="n">
        <v>475</v>
      </c>
      <c r="I33" s="2" t="n">
        <v>90</v>
      </c>
      <c r="K33" s="4" t="n">
        <v>1500</v>
      </c>
      <c r="N33" s="5" t="n">
        <v>5.66</v>
      </c>
      <c r="O33" s="5" t="n">
        <v>5.775</v>
      </c>
      <c r="P33" s="5" t="n">
        <v>4.7</v>
      </c>
      <c r="Q33" s="5" t="n">
        <v>4.7</v>
      </c>
      <c r="S33" s="6" t="n">
        <f aca="false">+E33*N33</f>
        <v>396.2</v>
      </c>
      <c r="T33" s="6" t="n">
        <f aca="false">+F33*O33</f>
        <v>606.375</v>
      </c>
      <c r="U33" s="6" t="n">
        <f aca="false">+G33*P33</f>
        <v>1222</v>
      </c>
      <c r="V33" s="6" t="n">
        <f aca="false">+H33*Q33</f>
        <v>2232.5</v>
      </c>
      <c r="X33" s="7" t="n">
        <f aca="false">+(C33-SUM(E33:I33))/(1-0.0137)</f>
        <v>4643.78789414985</v>
      </c>
      <c r="Y33" s="7" t="n">
        <f aca="false">+K33</f>
        <v>1500</v>
      </c>
      <c r="Z33" s="7" t="n">
        <f aca="false">+X33-Y33</f>
        <v>3143.78789414985</v>
      </c>
      <c r="AB33" s="0" t="n">
        <v>3.14</v>
      </c>
      <c r="AD33" s="6" t="n">
        <f aca="false">+Z33*AB33</f>
        <v>9871.49398763054</v>
      </c>
      <c r="AF33" s="6" t="n">
        <f aca="false">+AD33</f>
        <v>9871.49398763054</v>
      </c>
      <c r="AH33" s="6" t="n">
        <f aca="false">+S33</f>
        <v>396.2</v>
      </c>
      <c r="AI33" s="6" t="n">
        <f aca="false">+T33</f>
        <v>606.375</v>
      </c>
      <c r="AJ33" s="6" t="n">
        <f aca="false">+U33</f>
        <v>1222</v>
      </c>
      <c r="AK33" s="6" t="n">
        <f aca="false">+V33</f>
        <v>2232.5</v>
      </c>
      <c r="AM33" s="8" t="n">
        <f aca="false">+AF33+AH33+AI33+AJ33+AK33</f>
        <v>14328.5689876305</v>
      </c>
      <c r="AN33" s="8" t="n">
        <f aca="false">+C33*0.115</f>
        <v>641.71932</v>
      </c>
      <c r="AO33" s="6" t="n">
        <f aca="false">+AM33+AN33</f>
        <v>14970.2883076305</v>
      </c>
    </row>
    <row r="34" customFormat="false" ht="12.75" hidden="false" customHeight="false" outlineLevel="0" collapsed="false">
      <c r="A34" s="3" t="n">
        <v>37127</v>
      </c>
      <c r="B34" s="4" t="n">
        <v>5714.11132515462</v>
      </c>
      <c r="C34" s="4" t="n">
        <v>5635.828</v>
      </c>
      <c r="E34" s="2" t="n">
        <v>70</v>
      </c>
      <c r="F34" s="2" t="n">
        <v>105</v>
      </c>
      <c r="G34" s="2" t="n">
        <v>260</v>
      </c>
      <c r="H34" s="2" t="n">
        <v>475</v>
      </c>
      <c r="I34" s="2" t="n">
        <v>90</v>
      </c>
      <c r="K34" s="4" t="n">
        <v>1500</v>
      </c>
      <c r="N34" s="5" t="n">
        <v>5.66</v>
      </c>
      <c r="O34" s="5" t="n">
        <v>5.775</v>
      </c>
      <c r="P34" s="5" t="n">
        <v>4.7</v>
      </c>
      <c r="Q34" s="5" t="n">
        <v>4.7</v>
      </c>
      <c r="S34" s="6" t="n">
        <f aca="false">+E34*N34</f>
        <v>396.2</v>
      </c>
      <c r="T34" s="6" t="n">
        <f aca="false">+F34*O34</f>
        <v>606.375</v>
      </c>
      <c r="U34" s="6" t="n">
        <f aca="false">+G34*P34</f>
        <v>1222</v>
      </c>
      <c r="V34" s="6" t="n">
        <f aca="false">+H34*Q34</f>
        <v>2232.5</v>
      </c>
      <c r="X34" s="7" t="n">
        <f aca="false">+(C34-SUM(E34:I34))/(1-0.0137)</f>
        <v>4700.22102808476</v>
      </c>
      <c r="Y34" s="7" t="n">
        <f aca="false">+K34</f>
        <v>1500</v>
      </c>
      <c r="Z34" s="7" t="n">
        <f aca="false">+X34-Y34</f>
        <v>3200.22102808476</v>
      </c>
      <c r="AB34" s="0" t="n">
        <v>3.14</v>
      </c>
      <c r="AD34" s="6" t="n">
        <f aca="false">+Z34*AB34</f>
        <v>10048.6940281862</v>
      </c>
      <c r="AF34" s="6" t="n">
        <f aca="false">+AD34</f>
        <v>10048.6940281862</v>
      </c>
      <c r="AH34" s="6" t="n">
        <f aca="false">+S34</f>
        <v>396.2</v>
      </c>
      <c r="AI34" s="6" t="n">
        <f aca="false">+T34</f>
        <v>606.375</v>
      </c>
      <c r="AJ34" s="6" t="n">
        <f aca="false">+U34</f>
        <v>1222</v>
      </c>
      <c r="AK34" s="6" t="n">
        <f aca="false">+V34</f>
        <v>2232.5</v>
      </c>
      <c r="AM34" s="8" t="n">
        <f aca="false">+AF34+AH34+AI34+AJ34+AK34</f>
        <v>14505.7690281862</v>
      </c>
      <c r="AN34" s="8" t="n">
        <f aca="false">+C34*0.115</f>
        <v>648.12022</v>
      </c>
      <c r="AO34" s="6" t="n">
        <f aca="false">+AM34+AN34</f>
        <v>15153.8892481862</v>
      </c>
    </row>
    <row r="35" customFormat="false" ht="12.75" hidden="false" customHeight="false" outlineLevel="0" collapsed="false">
      <c r="A35" s="3" t="n">
        <v>37128</v>
      </c>
      <c r="B35" s="4" t="n">
        <v>5513.00415695022</v>
      </c>
      <c r="C35" s="4" t="n">
        <v>5437.476</v>
      </c>
      <c r="E35" s="2" t="n">
        <v>70</v>
      </c>
      <c r="F35" s="2" t="n">
        <v>105</v>
      </c>
      <c r="G35" s="2" t="n">
        <v>260</v>
      </c>
      <c r="H35" s="2" t="n">
        <v>475</v>
      </c>
      <c r="I35" s="2" t="n">
        <v>90</v>
      </c>
      <c r="K35" s="4" t="n">
        <v>1500</v>
      </c>
      <c r="N35" s="5" t="n">
        <v>5.66</v>
      </c>
      <c r="O35" s="5" t="n">
        <v>5.775</v>
      </c>
      <c r="P35" s="5" t="n">
        <v>4.7</v>
      </c>
      <c r="Q35" s="5" t="n">
        <v>4.7</v>
      </c>
      <c r="S35" s="6" t="n">
        <f aca="false">+E35*N35</f>
        <v>396.2</v>
      </c>
      <c r="T35" s="6" t="n">
        <f aca="false">+F35*O35</f>
        <v>606.375</v>
      </c>
      <c r="U35" s="6" t="n">
        <f aca="false">+G35*P35</f>
        <v>1222</v>
      </c>
      <c r="V35" s="6" t="n">
        <f aca="false">+H35*Q35</f>
        <v>2232.5</v>
      </c>
      <c r="X35" s="7" t="n">
        <f aca="false">+(C35-SUM(E35:I35))/(1-0.0137)</f>
        <v>4499.11385988036</v>
      </c>
      <c r="Y35" s="7" t="n">
        <f aca="false">+K35</f>
        <v>1500</v>
      </c>
      <c r="Z35" s="7" t="n">
        <f aca="false">+X35-Y35</f>
        <v>2999.11385988036</v>
      </c>
      <c r="AB35" s="0" t="n">
        <v>3.14</v>
      </c>
      <c r="AD35" s="6" t="n">
        <f aca="false">+Z35*AB35</f>
        <v>9417.21752002433</v>
      </c>
      <c r="AF35" s="6" t="n">
        <f aca="false">+AD35</f>
        <v>9417.21752002433</v>
      </c>
      <c r="AH35" s="6" t="n">
        <f aca="false">+S35</f>
        <v>396.2</v>
      </c>
      <c r="AI35" s="6" t="n">
        <f aca="false">+T35</f>
        <v>606.375</v>
      </c>
      <c r="AJ35" s="6" t="n">
        <f aca="false">+U35</f>
        <v>1222</v>
      </c>
      <c r="AK35" s="6" t="n">
        <f aca="false">+V35</f>
        <v>2232.5</v>
      </c>
      <c r="AM35" s="8" t="n">
        <f aca="false">+AF35+AH35+AI35+AJ35+AK35</f>
        <v>13874.2925200243</v>
      </c>
      <c r="AN35" s="8" t="n">
        <f aca="false">+C35*0.115</f>
        <v>625.30974</v>
      </c>
      <c r="AO35" s="6" t="n">
        <f aca="false">+AM35+AN35</f>
        <v>14499.6022600243</v>
      </c>
    </row>
    <row r="36" customFormat="false" ht="12.75" hidden="false" customHeight="false" outlineLevel="0" collapsed="false">
      <c r="A36" s="3" t="n">
        <v>37129</v>
      </c>
      <c r="B36" s="4" t="n">
        <v>5441.18016830579</v>
      </c>
      <c r="C36" s="4" t="n">
        <v>5366.636</v>
      </c>
      <c r="E36" s="2" t="n">
        <v>70</v>
      </c>
      <c r="F36" s="2" t="n">
        <v>105</v>
      </c>
      <c r="G36" s="2" t="n">
        <v>260</v>
      </c>
      <c r="H36" s="2" t="n">
        <v>475</v>
      </c>
      <c r="I36" s="2" t="n">
        <v>90</v>
      </c>
      <c r="K36" s="4" t="n">
        <v>1500</v>
      </c>
      <c r="N36" s="5" t="n">
        <v>5.66</v>
      </c>
      <c r="O36" s="5" t="n">
        <v>5.775</v>
      </c>
      <c r="P36" s="5" t="n">
        <v>4.7</v>
      </c>
      <c r="Q36" s="5" t="n">
        <v>4.7</v>
      </c>
      <c r="S36" s="6" t="n">
        <f aca="false">+E36*N36</f>
        <v>396.2</v>
      </c>
      <c r="T36" s="6" t="n">
        <f aca="false">+F36*O36</f>
        <v>606.375</v>
      </c>
      <c r="U36" s="6" t="n">
        <f aca="false">+G36*P36</f>
        <v>1222</v>
      </c>
      <c r="V36" s="6" t="n">
        <f aca="false">+H36*Q36</f>
        <v>2232.5</v>
      </c>
      <c r="X36" s="7" t="n">
        <f aca="false">+(C36-SUM(E36:I36))/(1-0.0137)</f>
        <v>4427.28987123593</v>
      </c>
      <c r="Y36" s="7" t="n">
        <f aca="false">+K36</f>
        <v>1500</v>
      </c>
      <c r="Z36" s="7" t="n">
        <f aca="false">+X36-Y36</f>
        <v>2927.28987123593</v>
      </c>
      <c r="AB36" s="0" t="n">
        <v>3.14</v>
      </c>
      <c r="AD36" s="6" t="n">
        <f aca="false">+Z36*AB36</f>
        <v>9191.69019568083</v>
      </c>
      <c r="AF36" s="6" t="n">
        <f aca="false">+AD36</f>
        <v>9191.69019568083</v>
      </c>
      <c r="AH36" s="6" t="n">
        <f aca="false">+S36</f>
        <v>396.2</v>
      </c>
      <c r="AI36" s="6" t="n">
        <f aca="false">+T36</f>
        <v>606.375</v>
      </c>
      <c r="AJ36" s="6" t="n">
        <f aca="false">+U36</f>
        <v>1222</v>
      </c>
      <c r="AK36" s="6" t="n">
        <f aca="false">+V36</f>
        <v>2232.5</v>
      </c>
      <c r="AM36" s="8" t="n">
        <f aca="false">+AF36+AH36+AI36+AJ36+AK36</f>
        <v>13648.7651956808</v>
      </c>
      <c r="AN36" s="8" t="n">
        <f aca="false">+C36*0.115</f>
        <v>617.16314</v>
      </c>
      <c r="AO36" s="6" t="n">
        <f aca="false">+AM36+AN36</f>
        <v>14265.9283356808</v>
      </c>
    </row>
    <row r="37" customFormat="false" ht="12.75" hidden="false" customHeight="false" outlineLevel="0" collapsed="false">
      <c r="A37" s="3" t="n">
        <v>37130</v>
      </c>
      <c r="B37" s="4" t="n">
        <v>5602.27111426544</v>
      </c>
      <c r="C37" s="4" t="n">
        <v>5525.52</v>
      </c>
      <c r="E37" s="2" t="n">
        <v>70</v>
      </c>
      <c r="F37" s="2" t="n">
        <v>105</v>
      </c>
      <c r="G37" s="2" t="n">
        <v>260</v>
      </c>
      <c r="H37" s="2" t="n">
        <v>475</v>
      </c>
      <c r="I37" s="2" t="n">
        <v>90</v>
      </c>
      <c r="K37" s="4" t="n">
        <v>1500</v>
      </c>
      <c r="N37" s="5" t="n">
        <v>5.66</v>
      </c>
      <c r="O37" s="5" t="n">
        <v>5.775</v>
      </c>
      <c r="P37" s="5" t="n">
        <v>4.7</v>
      </c>
      <c r="Q37" s="5" t="n">
        <v>4.7</v>
      </c>
      <c r="S37" s="6" t="n">
        <f aca="false">+E37*N37</f>
        <v>396.2</v>
      </c>
      <c r="T37" s="6" t="n">
        <f aca="false">+F37*O37</f>
        <v>606.375</v>
      </c>
      <c r="U37" s="6" t="n">
        <f aca="false">+G37*P37</f>
        <v>1222</v>
      </c>
      <c r="V37" s="6" t="n">
        <f aca="false">+H37*Q37</f>
        <v>2232.5</v>
      </c>
      <c r="X37" s="7" t="n">
        <f aca="false">+(C37-SUM(E37:I37))/(1-0.0137)</f>
        <v>4588.38081719558</v>
      </c>
      <c r="Y37" s="7" t="n">
        <f aca="false">+K37</f>
        <v>1500</v>
      </c>
      <c r="Z37" s="7" t="n">
        <f aca="false">+X37-Y37</f>
        <v>3088.38081719558</v>
      </c>
      <c r="AB37" s="0" t="n">
        <v>3.14</v>
      </c>
      <c r="AD37" s="6" t="n">
        <f aca="false">+Z37*AB37</f>
        <v>9697.51576599412</v>
      </c>
      <c r="AF37" s="6" t="n">
        <f aca="false">+AD37</f>
        <v>9697.51576599412</v>
      </c>
      <c r="AH37" s="6" t="n">
        <f aca="false">+S37</f>
        <v>396.2</v>
      </c>
      <c r="AI37" s="6" t="n">
        <f aca="false">+T37</f>
        <v>606.375</v>
      </c>
      <c r="AJ37" s="6" t="n">
        <f aca="false">+U37</f>
        <v>1222</v>
      </c>
      <c r="AK37" s="6" t="n">
        <f aca="false">+V37</f>
        <v>2232.5</v>
      </c>
      <c r="AM37" s="8" t="n">
        <f aca="false">+AF37+AH37+AI37+AJ37+AK37</f>
        <v>14154.5907659941</v>
      </c>
      <c r="AN37" s="8" t="n">
        <f aca="false">+C37*0.115</f>
        <v>635.4348</v>
      </c>
      <c r="AO37" s="6" t="n">
        <f aca="false">+AM37+AN37</f>
        <v>14790.0255659941</v>
      </c>
    </row>
    <row r="38" customFormat="false" ht="12.75" hidden="false" customHeight="false" outlineLevel="0" collapsed="false">
      <c r="A38" s="3" t="n">
        <v>37131</v>
      </c>
      <c r="B38" s="4" t="n">
        <v>5501.71753016324</v>
      </c>
      <c r="C38" s="4" t="n">
        <v>5426.344</v>
      </c>
      <c r="E38" s="2" t="n">
        <v>70</v>
      </c>
      <c r="F38" s="2" t="n">
        <v>105</v>
      </c>
      <c r="G38" s="2" t="n">
        <v>260</v>
      </c>
      <c r="H38" s="2" t="n">
        <v>475</v>
      </c>
      <c r="I38" s="2" t="n">
        <v>90</v>
      </c>
      <c r="K38" s="4" t="n">
        <v>1500</v>
      </c>
      <c r="N38" s="5" t="n">
        <v>5.66</v>
      </c>
      <c r="O38" s="5" t="n">
        <v>5.775</v>
      </c>
      <c r="P38" s="5" t="n">
        <v>4.7</v>
      </c>
      <c r="Q38" s="5" t="n">
        <v>4.7</v>
      </c>
      <c r="S38" s="6" t="n">
        <f aca="false">+E38*N38</f>
        <v>396.2</v>
      </c>
      <c r="T38" s="6" t="n">
        <f aca="false">+F38*O38</f>
        <v>606.375</v>
      </c>
      <c r="U38" s="6" t="n">
        <f aca="false">+G38*P38</f>
        <v>1222</v>
      </c>
      <c r="V38" s="6" t="n">
        <f aca="false">+H38*Q38</f>
        <v>2232.5</v>
      </c>
      <c r="X38" s="7" t="n">
        <f aca="false">+(C38-SUM(E38:I38))/(1-0.0137)</f>
        <v>4487.82723309338</v>
      </c>
      <c r="Y38" s="7" t="n">
        <f aca="false">+K38</f>
        <v>1500</v>
      </c>
      <c r="Z38" s="7" t="n">
        <f aca="false">+X38-Y38</f>
        <v>2987.82723309338</v>
      </c>
      <c r="AB38" s="0" t="n">
        <v>3.14</v>
      </c>
      <c r="AD38" s="6" t="n">
        <f aca="false">+Z38*AB38</f>
        <v>9381.77751191321</v>
      </c>
      <c r="AF38" s="6" t="n">
        <f aca="false">+AD38</f>
        <v>9381.77751191321</v>
      </c>
      <c r="AH38" s="6" t="n">
        <f aca="false">+S38</f>
        <v>396.2</v>
      </c>
      <c r="AI38" s="6" t="n">
        <f aca="false">+T38</f>
        <v>606.375</v>
      </c>
      <c r="AJ38" s="6" t="n">
        <f aca="false">+U38</f>
        <v>1222</v>
      </c>
      <c r="AK38" s="6" t="n">
        <f aca="false">+V38</f>
        <v>2232.5</v>
      </c>
      <c r="AM38" s="8" t="n">
        <f aca="false">+AF38+AH38+AI38+AJ38+AK38</f>
        <v>13838.8525119132</v>
      </c>
      <c r="AN38" s="8" t="n">
        <f aca="false">+C38*0.115</f>
        <v>624.02956</v>
      </c>
      <c r="AO38" s="6" t="n">
        <f aca="false">+AM38+AN38</f>
        <v>14462.8820719132</v>
      </c>
    </row>
    <row r="39" customFormat="false" ht="12.75" hidden="false" customHeight="false" outlineLevel="0" collapsed="false">
      <c r="A39" s="3" t="n">
        <v>37132</v>
      </c>
      <c r="B39" s="4" t="n">
        <v>5842.36844773396</v>
      </c>
      <c r="C39" s="4" t="n">
        <v>5762.328</v>
      </c>
      <c r="E39" s="2" t="n">
        <v>70</v>
      </c>
      <c r="F39" s="2" t="n">
        <v>105</v>
      </c>
      <c r="G39" s="2" t="n">
        <v>260</v>
      </c>
      <c r="H39" s="2" t="n">
        <v>475</v>
      </c>
      <c r="I39" s="2" t="n">
        <v>90</v>
      </c>
      <c r="K39" s="4" t="n">
        <v>1500</v>
      </c>
      <c r="N39" s="5" t="n">
        <v>5.66</v>
      </c>
      <c r="O39" s="5" t="n">
        <v>5.775</v>
      </c>
      <c r="P39" s="5" t="n">
        <v>4.7</v>
      </c>
      <c r="Q39" s="5" t="n">
        <v>4.7</v>
      </c>
      <c r="S39" s="6" t="n">
        <f aca="false">+E39*N39</f>
        <v>396.2</v>
      </c>
      <c r="T39" s="6" t="n">
        <f aca="false">+F39*O39</f>
        <v>606.375</v>
      </c>
      <c r="U39" s="6" t="n">
        <f aca="false">+G39*P39</f>
        <v>1222</v>
      </c>
      <c r="V39" s="6" t="n">
        <f aca="false">+H39*Q39</f>
        <v>2232.5</v>
      </c>
      <c r="X39" s="7" t="n">
        <f aca="false">+(C39-SUM(E39:I39))/(1-0.0137)</f>
        <v>4828.4781506641</v>
      </c>
      <c r="Y39" s="7" t="n">
        <f aca="false">+K39</f>
        <v>1500</v>
      </c>
      <c r="Z39" s="7" t="n">
        <f aca="false">+X39-Y39</f>
        <v>3328.4781506641</v>
      </c>
      <c r="AB39" s="0" t="n">
        <v>3.14</v>
      </c>
      <c r="AD39" s="6" t="n">
        <f aca="false">+Z39*AB39</f>
        <v>10451.4213930853</v>
      </c>
      <c r="AF39" s="6" t="n">
        <f aca="false">+AD39</f>
        <v>10451.4213930853</v>
      </c>
      <c r="AH39" s="6" t="n">
        <f aca="false">+S39</f>
        <v>396.2</v>
      </c>
      <c r="AI39" s="6" t="n">
        <f aca="false">+T39</f>
        <v>606.375</v>
      </c>
      <c r="AJ39" s="6" t="n">
        <f aca="false">+U39</f>
        <v>1222</v>
      </c>
      <c r="AK39" s="6" t="n">
        <f aca="false">+V39</f>
        <v>2232.5</v>
      </c>
      <c r="AM39" s="8" t="n">
        <f aca="false">+AF39+AH39+AI39+AJ39+AK39</f>
        <v>14908.4963930853</v>
      </c>
      <c r="AN39" s="8" t="n">
        <f aca="false">+C39*0.115</f>
        <v>662.66772</v>
      </c>
      <c r="AO39" s="6" t="n">
        <f aca="false">+AM39+AN39</f>
        <v>15571.1641130853</v>
      </c>
    </row>
    <row r="40" customFormat="false" ht="12.75" hidden="false" customHeight="false" outlineLevel="0" collapsed="false">
      <c r="A40" s="3" t="n">
        <v>37133</v>
      </c>
      <c r="B40" s="4" t="n">
        <v>6036.29321707391</v>
      </c>
      <c r="C40" s="4" t="n">
        <v>5953.596</v>
      </c>
      <c r="E40" s="2" t="n">
        <v>70</v>
      </c>
      <c r="F40" s="2" t="n">
        <v>105</v>
      </c>
      <c r="G40" s="2" t="n">
        <v>260</v>
      </c>
      <c r="H40" s="2" t="n">
        <v>475</v>
      </c>
      <c r="I40" s="2" t="n">
        <v>90</v>
      </c>
      <c r="K40" s="4" t="n">
        <v>1500</v>
      </c>
      <c r="N40" s="5" t="n">
        <v>5.66</v>
      </c>
      <c r="O40" s="5" t="n">
        <v>5.775</v>
      </c>
      <c r="P40" s="5" t="n">
        <v>4.7</v>
      </c>
      <c r="Q40" s="5" t="n">
        <v>4.7</v>
      </c>
      <c r="S40" s="6" t="n">
        <f aca="false">+E40*N40</f>
        <v>396.2</v>
      </c>
      <c r="T40" s="6" t="n">
        <f aca="false">+F40*O40</f>
        <v>606.375</v>
      </c>
      <c r="U40" s="6" t="n">
        <f aca="false">+G40*P40</f>
        <v>1222</v>
      </c>
      <c r="V40" s="6" t="n">
        <f aca="false">+H40*Q40</f>
        <v>2232.5</v>
      </c>
      <c r="X40" s="7" t="n">
        <f aca="false">+(C40-SUM(E40:I40))/(1-0.0137)</f>
        <v>5022.40292000406</v>
      </c>
      <c r="Y40" s="7" t="n">
        <f aca="false">+K40</f>
        <v>1500</v>
      </c>
      <c r="Z40" s="7" t="n">
        <f aca="false">+X40-Y40</f>
        <v>3522.40292000406</v>
      </c>
      <c r="AB40" s="0" t="n">
        <v>3.14</v>
      </c>
      <c r="AD40" s="6" t="n">
        <f aca="false">+Z40*AB40</f>
        <v>11060.3451688127</v>
      </c>
      <c r="AF40" s="6" t="n">
        <f aca="false">+AD40</f>
        <v>11060.3451688127</v>
      </c>
      <c r="AH40" s="6" t="n">
        <f aca="false">+S40</f>
        <v>396.2</v>
      </c>
      <c r="AI40" s="6" t="n">
        <f aca="false">+T40</f>
        <v>606.375</v>
      </c>
      <c r="AJ40" s="6" t="n">
        <f aca="false">+U40</f>
        <v>1222</v>
      </c>
      <c r="AK40" s="6" t="n">
        <f aca="false">+V40</f>
        <v>2232.5</v>
      </c>
      <c r="AM40" s="8" t="n">
        <f aca="false">+AF40+AH40+AI40+AJ40+AK40</f>
        <v>15517.4201688127</v>
      </c>
      <c r="AN40" s="8" t="n">
        <f aca="false">+C40*0.115</f>
        <v>684.66354</v>
      </c>
      <c r="AO40" s="6" t="n">
        <f aca="false">+AM40+AN40</f>
        <v>16202.0837088127</v>
      </c>
    </row>
    <row r="41" customFormat="false" ht="12.75" hidden="false" customHeight="false" outlineLevel="0" collapsed="false">
      <c r="A41" s="3" t="n">
        <v>37134</v>
      </c>
      <c r="B41" s="4" t="n">
        <v>6093.75240798946</v>
      </c>
      <c r="C41" s="4" t="n">
        <v>6010.268</v>
      </c>
      <c r="E41" s="2" t="n">
        <v>70</v>
      </c>
      <c r="F41" s="2" t="n">
        <v>105</v>
      </c>
      <c r="G41" s="2" t="n">
        <v>260</v>
      </c>
      <c r="H41" s="2" t="n">
        <v>475</v>
      </c>
      <c r="I41" s="2" t="n">
        <v>90</v>
      </c>
      <c r="K41" s="4" t="n">
        <v>1500</v>
      </c>
      <c r="N41" s="5" t="n">
        <v>5.66</v>
      </c>
      <c r="O41" s="5" t="n">
        <v>5.775</v>
      </c>
      <c r="P41" s="5" t="n">
        <v>4.7</v>
      </c>
      <c r="Q41" s="5" t="n">
        <v>4.7</v>
      </c>
      <c r="S41" s="6" t="n">
        <f aca="false">+E41*N41</f>
        <v>396.2</v>
      </c>
      <c r="T41" s="6" t="n">
        <f aca="false">+F41*O41</f>
        <v>606.375</v>
      </c>
      <c r="U41" s="6" t="n">
        <f aca="false">+G41*P41</f>
        <v>1222</v>
      </c>
      <c r="V41" s="6" t="n">
        <f aca="false">+H41*Q41</f>
        <v>2232.5</v>
      </c>
      <c r="X41" s="7" t="n">
        <f aca="false">+(C41-SUM(E41:I41))/(1-0.0137)</f>
        <v>5079.8621109196</v>
      </c>
      <c r="Y41" s="7" t="n">
        <f aca="false">+K41</f>
        <v>1500</v>
      </c>
      <c r="Z41" s="7" t="n">
        <f aca="false">+X41-Y41</f>
        <v>3579.8621109196</v>
      </c>
      <c r="AB41" s="0" t="n">
        <v>3.14</v>
      </c>
      <c r="AD41" s="6" t="n">
        <f aca="false">+Z41*AB41</f>
        <v>11240.7670282875</v>
      </c>
      <c r="AF41" s="6" t="n">
        <f aca="false">+AD41</f>
        <v>11240.7670282875</v>
      </c>
      <c r="AH41" s="6" t="n">
        <f aca="false">+S41</f>
        <v>396.2</v>
      </c>
      <c r="AI41" s="6" t="n">
        <f aca="false">+T41</f>
        <v>606.375</v>
      </c>
      <c r="AJ41" s="6" t="n">
        <f aca="false">+U41</f>
        <v>1222</v>
      </c>
      <c r="AK41" s="6" t="n">
        <f aca="false">+V41</f>
        <v>2232.5</v>
      </c>
      <c r="AM41" s="8" t="n">
        <f aca="false">+AF41+AH41+AI41+AJ41+AK41</f>
        <v>15697.8420282875</v>
      </c>
      <c r="AN41" s="8" t="n">
        <f aca="false">+C41*0.115</f>
        <v>691.18082</v>
      </c>
      <c r="AO41" s="6" t="n">
        <f aca="false">+AM41+AN41</f>
        <v>16389.0228482875</v>
      </c>
    </row>
    <row r="43" customFormat="false" ht="12.75" hidden="false" customHeight="false" outlineLevel="0" collapsed="false">
      <c r="B43" s="4" t="n">
        <f aca="false">SUM(B11:B41)</f>
        <v>176608.005677786</v>
      </c>
      <c r="C43" s="4" t="n">
        <f aca="false">SUM(C11:C41)</f>
        <v>174188.476</v>
      </c>
      <c r="D43" s="4"/>
      <c r="E43" s="14" t="n">
        <f aca="false">SUM(E11:E41)</f>
        <v>2170</v>
      </c>
      <c r="F43" s="14" t="n">
        <f aca="false">SUM(F11:F41)</f>
        <v>3255</v>
      </c>
      <c r="G43" s="14" t="n">
        <f aca="false">SUM(G11:G41)</f>
        <v>8060</v>
      </c>
      <c r="H43" s="14" t="n">
        <f aca="false">SUM(H11:H41)</f>
        <v>14725</v>
      </c>
      <c r="I43" s="14" t="n">
        <f aca="false">SUM(I11:I41)</f>
        <v>2610</v>
      </c>
      <c r="J43" s="14"/>
      <c r="K43" s="14" t="n">
        <f aca="false">SUM(K11:K41)</f>
        <v>46474</v>
      </c>
      <c r="S43" s="6" t="n">
        <f aca="false">SUM(S11:S41)</f>
        <v>12282.2</v>
      </c>
      <c r="T43" s="6" t="n">
        <f aca="false">SUM(T11:T41)</f>
        <v>18797.625</v>
      </c>
      <c r="U43" s="6" t="n">
        <f aca="false">SUM(U11:U41)</f>
        <v>37882</v>
      </c>
      <c r="V43" s="6" t="n">
        <f aca="false">SUM(V11:V41)</f>
        <v>69207.5</v>
      </c>
      <c r="X43" s="7" t="n">
        <f aca="false">SUM(X11:X41)</f>
        <v>145359.906722093</v>
      </c>
      <c r="Y43" s="7" t="n">
        <f aca="false">SUM(Y11:Y41)</f>
        <v>46474</v>
      </c>
      <c r="Z43" s="15" t="n">
        <f aca="false">SUM(Z11:Z41)</f>
        <v>98885.9067220927</v>
      </c>
      <c r="AD43" s="4" t="n">
        <f aca="false">SUM(AD11:AD41)</f>
        <v>310501.747107371</v>
      </c>
      <c r="AE43" s="4"/>
      <c r="AF43" s="4" t="n">
        <f aca="false">SUM(AF11:AF41)</f>
        <v>310501.747107371</v>
      </c>
      <c r="AG43" s="4"/>
      <c r="AH43" s="4" t="n">
        <f aca="false">SUM(AH11:AH41)</f>
        <v>12282.2</v>
      </c>
      <c r="AI43" s="4" t="n">
        <f aca="false">SUM(AI11:AI41)</f>
        <v>18797.625</v>
      </c>
      <c r="AJ43" s="4" t="n">
        <f aca="false">SUM(AJ11:AJ41)</f>
        <v>37882</v>
      </c>
      <c r="AK43" s="4" t="n">
        <f aca="false">SUM(AK11:AK41)</f>
        <v>69207.5</v>
      </c>
      <c r="AL43" s="4"/>
      <c r="AM43" s="4" t="n">
        <f aca="false">SUM(AM11:AM41)</f>
        <v>448671.072107371</v>
      </c>
      <c r="AN43" s="4" t="n">
        <f aca="false">SUM(AN11:AN41)</f>
        <v>20031.67474</v>
      </c>
      <c r="AO43" s="4" t="n">
        <f aca="false">SUM(AO11:AO41)</f>
        <v>468702.746847371</v>
      </c>
    </row>
    <row r="44" customFormat="false" ht="13.5" hidden="false" customHeight="false" outlineLevel="0" collapsed="false">
      <c r="B44" s="16"/>
      <c r="C44" s="17" t="n">
        <f aca="false">E43+F43+G43+H43+I43+K44+Z44</f>
        <v>174188.476</v>
      </c>
      <c r="K44" s="18" t="n">
        <f aca="false">K43*(1-0.0137)</f>
        <v>45837.3062</v>
      </c>
      <c r="Y44" s="0" t="s">
        <v>46</v>
      </c>
      <c r="Z44" s="18" t="n">
        <f aca="false">Z43*(1-0.0137)</f>
        <v>97531.1698</v>
      </c>
    </row>
    <row r="45" customFormat="false" ht="13.5" hidden="false" customHeight="false" outlineLevel="0" collapsed="false">
      <c r="B45" s="19" t="s">
        <v>47</v>
      </c>
      <c r="E45" s="20" t="n">
        <v>936021</v>
      </c>
      <c r="F45" s="20" t="n">
        <v>851617</v>
      </c>
      <c r="G45" s="20" t="n">
        <v>984564</v>
      </c>
      <c r="H45" s="20" t="n">
        <v>948197</v>
      </c>
      <c r="I45" s="20" t="n">
        <v>961883</v>
      </c>
      <c r="K45" s="20" t="n">
        <v>951534</v>
      </c>
      <c r="X45" s="21" t="s">
        <v>46</v>
      </c>
      <c r="Z45" s="20" t="n">
        <v>912999</v>
      </c>
      <c r="AO45" s="7"/>
    </row>
    <row r="46" customFormat="false" ht="12.75" hidden="false" customHeight="false" outlineLevel="0" collapsed="false">
      <c r="B46" s="19"/>
      <c r="C46" s="22"/>
      <c r="X46" s="23" t="s">
        <v>46</v>
      </c>
    </row>
  </sheetData>
  <printOptions headings="false" gridLines="false" gridLinesSet="true" horizontalCentered="false" verticalCentered="false"/>
  <pageMargins left="0.3" right="0.3" top="0.35" bottom="0.32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4" width="3.85"/>
    <col collapsed="false" customWidth="false" hidden="false" outlineLevel="0" max="3" min="2" style="25" width="9.14"/>
    <col collapsed="false" customWidth="true" hidden="false" outlineLevel="0" max="4" min="4" style="26" width="8.28"/>
    <col collapsed="false" customWidth="true" hidden="false" outlineLevel="0" max="5" min="5" style="27" width="16.42"/>
    <col collapsed="false" customWidth="true" hidden="false" outlineLevel="0" max="6" min="6" style="27" width="11.13"/>
    <col collapsed="false" customWidth="true" hidden="false" outlineLevel="0" max="7" min="7" style="26" width="8.85"/>
    <col collapsed="false" customWidth="true" hidden="false" outlineLevel="0" max="8" min="8" style="26" width="10.99"/>
    <col collapsed="false" customWidth="true" hidden="false" outlineLevel="0" max="9" min="9" style="28" width="8.7"/>
    <col collapsed="false" customWidth="true" hidden="false" outlineLevel="0" max="10" min="10" style="26" width="8.14"/>
    <col collapsed="false" customWidth="true" hidden="false" outlineLevel="0" max="11" min="11" style="26" width="2.28"/>
    <col collapsed="false" customWidth="true" hidden="false" outlineLevel="0" max="12" min="12" style="29" width="11.28"/>
    <col collapsed="false" customWidth="true" hidden="false" outlineLevel="0" max="13" min="13" style="26" width="6.41"/>
    <col collapsed="false" customWidth="true" hidden="false" outlineLevel="0" max="14" min="14" style="30" width="10.85"/>
    <col collapsed="false" customWidth="true" hidden="false" outlineLevel="0" max="15" min="15" style="29" width="10.99"/>
    <col collapsed="false" customWidth="false" hidden="false" outlineLevel="0" max="257" min="16" style="24" width="9.14"/>
  </cols>
  <sheetData>
    <row r="1" customFormat="false" ht="13.5" hidden="false" customHeight="false" outlineLevel="0" collapsed="false">
      <c r="A1" s="31"/>
      <c r="E1" s="32" t="s">
        <v>48</v>
      </c>
      <c r="F1" s="33"/>
      <c r="G1" s="34"/>
      <c r="H1" s="32" t="s">
        <v>49</v>
      </c>
      <c r="I1" s="33"/>
      <c r="J1" s="33"/>
      <c r="K1" s="33"/>
      <c r="L1" s="35" t="s">
        <v>50</v>
      </c>
      <c r="M1" s="33"/>
      <c r="N1" s="36" t="s">
        <v>51</v>
      </c>
      <c r="O1" s="37"/>
    </row>
    <row r="2" customFormat="false" ht="11.25" hidden="false" customHeight="false" outlineLevel="0" collapsed="false">
      <c r="E2" s="38" t="s">
        <v>52</v>
      </c>
      <c r="F2" s="39"/>
      <c r="G2" s="40"/>
      <c r="H2" s="38" t="s">
        <v>53</v>
      </c>
      <c r="I2" s="39"/>
      <c r="J2" s="39"/>
      <c r="K2" s="39"/>
      <c r="L2" s="38" t="s">
        <v>54</v>
      </c>
      <c r="M2" s="39"/>
      <c r="N2" s="41" t="n">
        <v>37104</v>
      </c>
      <c r="O2" s="42"/>
    </row>
    <row r="3" customFormat="false" ht="11.25" hidden="false" customHeight="false" outlineLevel="0" collapsed="false">
      <c r="E3" s="38" t="s">
        <v>55</v>
      </c>
      <c r="F3" s="39"/>
      <c r="G3" s="40"/>
      <c r="H3" s="38" t="s">
        <v>56</v>
      </c>
      <c r="I3" s="39"/>
      <c r="J3" s="39"/>
      <c r="K3" s="39"/>
      <c r="L3" s="38"/>
      <c r="M3" s="39"/>
      <c r="N3" s="39"/>
      <c r="O3" s="42"/>
    </row>
    <row r="4" customFormat="false" ht="11.25" hidden="false" customHeight="false" outlineLevel="0" collapsed="false">
      <c r="E4" s="38" t="s">
        <v>57</v>
      </c>
      <c r="F4" s="39"/>
      <c r="G4" s="40"/>
      <c r="H4" s="38" t="s">
        <v>58</v>
      </c>
      <c r="I4" s="39"/>
      <c r="J4" s="39"/>
      <c r="K4" s="39"/>
      <c r="L4" s="38" t="s">
        <v>59</v>
      </c>
      <c r="M4" s="39"/>
      <c r="N4" s="43" t="s">
        <v>60</v>
      </c>
      <c r="O4" s="42"/>
    </row>
    <row r="5" customFormat="false" ht="11.25" hidden="false" customHeight="false" outlineLevel="0" collapsed="false">
      <c r="E5" s="38"/>
      <c r="F5" s="39"/>
      <c r="G5" s="40"/>
      <c r="H5" s="38" t="s">
        <v>61</v>
      </c>
      <c r="I5" s="39"/>
      <c r="J5" s="39"/>
      <c r="K5" s="39"/>
      <c r="L5" s="38"/>
      <c r="M5" s="39"/>
      <c r="N5" s="44"/>
      <c r="O5" s="42"/>
    </row>
    <row r="6" customFormat="false" ht="11.25" hidden="false" customHeight="false" outlineLevel="0" collapsed="false">
      <c r="E6" s="38"/>
      <c r="F6" s="39"/>
      <c r="G6" s="40"/>
      <c r="H6" s="38"/>
      <c r="I6" s="39"/>
      <c r="J6" s="39"/>
      <c r="K6" s="39"/>
      <c r="L6" s="38" t="s">
        <v>62</v>
      </c>
      <c r="M6" s="39"/>
      <c r="N6" s="43" t="s">
        <v>63</v>
      </c>
      <c r="O6" s="42"/>
    </row>
    <row r="7" customFormat="false" ht="11.25" hidden="false" customHeight="false" outlineLevel="0" collapsed="false">
      <c r="E7" s="38" t="s">
        <v>64</v>
      </c>
      <c r="F7" s="39"/>
      <c r="G7" s="40"/>
      <c r="H7" s="38" t="s">
        <v>65</v>
      </c>
      <c r="I7" s="39" t="s">
        <v>66</v>
      </c>
      <c r="J7" s="39"/>
      <c r="K7" s="39"/>
      <c r="L7" s="38" t="s">
        <v>67</v>
      </c>
      <c r="M7" s="39"/>
      <c r="N7" s="39" t="s">
        <v>68</v>
      </c>
      <c r="O7" s="42"/>
    </row>
    <row r="8" customFormat="false" ht="11.25" hidden="false" customHeight="false" outlineLevel="0" collapsed="false">
      <c r="E8" s="38" t="s">
        <v>69</v>
      </c>
      <c r="F8" s="39"/>
      <c r="G8" s="40"/>
      <c r="H8" s="38" t="s">
        <v>70</v>
      </c>
      <c r="I8" s="39" t="s">
        <v>71</v>
      </c>
      <c r="J8" s="39"/>
      <c r="K8" s="39"/>
      <c r="L8" s="38"/>
      <c r="M8" s="39"/>
      <c r="N8" s="39"/>
      <c r="O8" s="40"/>
    </row>
    <row r="9" customFormat="false" ht="13.5" hidden="false" customHeight="false" outlineLevel="0" collapsed="false">
      <c r="A9" s="45"/>
      <c r="B9" s="46" t="s">
        <v>53</v>
      </c>
      <c r="E9" s="47" t="s">
        <v>72</v>
      </c>
      <c r="F9" s="48"/>
      <c r="G9" s="49"/>
      <c r="H9" s="47" t="s">
        <v>73</v>
      </c>
      <c r="I9" s="48"/>
      <c r="J9" s="48"/>
      <c r="K9" s="48"/>
      <c r="L9" s="47"/>
      <c r="M9" s="48"/>
      <c r="N9" s="48"/>
      <c r="O9" s="49"/>
    </row>
    <row r="10" customFormat="false" ht="3.75" hidden="false" customHeight="true" outlineLevel="0" collapsed="false">
      <c r="E10" s="26"/>
      <c r="F10" s="26"/>
    </row>
    <row r="11" customFormat="false" ht="12" hidden="false" customHeight="false" outlineLevel="0" collapsed="false">
      <c r="A11" s="50" t="s">
        <v>74</v>
      </c>
      <c r="B11" s="51"/>
      <c r="C11" s="51"/>
      <c r="D11" s="52"/>
      <c r="E11" s="52"/>
      <c r="F11" s="52"/>
      <c r="G11" s="52"/>
      <c r="H11" s="52"/>
      <c r="I11" s="53"/>
      <c r="J11" s="52"/>
      <c r="K11" s="52"/>
      <c r="L11" s="54"/>
      <c r="M11" s="52"/>
      <c r="N11" s="55"/>
      <c r="O11" s="54"/>
    </row>
    <row r="12" customFormat="false" ht="11.25" hidden="false" customHeight="false" outlineLevel="0" collapsed="false">
      <c r="A12" s="56" t="s">
        <v>75</v>
      </c>
      <c r="B12" s="57" t="s">
        <v>76</v>
      </c>
      <c r="C12" s="57" t="s">
        <v>77</v>
      </c>
      <c r="D12" s="58" t="s">
        <v>78</v>
      </c>
      <c r="E12" s="58" t="s">
        <v>79</v>
      </c>
      <c r="F12" s="58" t="s">
        <v>80</v>
      </c>
      <c r="G12" s="58" t="s">
        <v>81</v>
      </c>
      <c r="H12" s="58" t="s">
        <v>82</v>
      </c>
      <c r="I12" s="59" t="s">
        <v>83</v>
      </c>
      <c r="J12" s="60" t="s">
        <v>84</v>
      </c>
      <c r="K12" s="58"/>
      <c r="L12" s="61" t="s">
        <v>85</v>
      </c>
      <c r="M12" s="58" t="s">
        <v>86</v>
      </c>
      <c r="N12" s="62"/>
      <c r="O12" s="63" t="s">
        <v>87</v>
      </c>
    </row>
    <row r="13" customFormat="false" ht="11.25" hidden="false" customHeight="false" outlineLevel="0" collapsed="false">
      <c r="A13" s="64" t="s">
        <v>88</v>
      </c>
      <c r="C13" s="41" t="n">
        <v>37104</v>
      </c>
      <c r="E13" s="65" t="s">
        <v>89</v>
      </c>
      <c r="F13" s="26"/>
      <c r="I13" s="66"/>
      <c r="J13" s="67"/>
    </row>
    <row r="14" customFormat="false" ht="22.5" hidden="false" customHeight="false" outlineLevel="0" collapsed="false">
      <c r="B14" s="68" t="n">
        <v>37104</v>
      </c>
      <c r="C14" s="68" t="n">
        <v>37134</v>
      </c>
      <c r="D14" s="26" t="s">
        <v>90</v>
      </c>
      <c r="E14" s="27" t="s">
        <v>91</v>
      </c>
      <c r="F14" s="27" t="s">
        <v>92</v>
      </c>
      <c r="G14" s="69" t="n">
        <v>936021</v>
      </c>
      <c r="I14" s="70" t="n">
        <v>2170</v>
      </c>
      <c r="J14" s="67" t="s">
        <v>93</v>
      </c>
      <c r="L14" s="71" t="n">
        <v>5.66</v>
      </c>
      <c r="M14" s="26" t="s">
        <v>93</v>
      </c>
      <c r="N14" s="72"/>
      <c r="O14" s="73" t="n">
        <f aca="false">I14*L14</f>
        <v>12282.2</v>
      </c>
    </row>
    <row r="15" customFormat="false" ht="11.25" hidden="false" customHeight="false" outlineLevel="0" collapsed="false">
      <c r="B15" s="68"/>
      <c r="C15" s="68"/>
      <c r="E15" s="27" t="s">
        <v>46</v>
      </c>
      <c r="F15" s="27" t="s">
        <v>92</v>
      </c>
      <c r="G15" s="69" t="n">
        <v>851617</v>
      </c>
      <c r="I15" s="70" t="n">
        <v>3255</v>
      </c>
      <c r="J15" s="67" t="s">
        <v>93</v>
      </c>
      <c r="L15" s="71" t="n">
        <v>5.775</v>
      </c>
      <c r="M15" s="26" t="s">
        <v>93</v>
      </c>
      <c r="N15" s="72"/>
      <c r="O15" s="73" t="n">
        <f aca="false">I15*L15</f>
        <v>18797.625</v>
      </c>
    </row>
    <row r="16" customFormat="false" ht="11.25" hidden="false" customHeight="false" outlineLevel="0" collapsed="false">
      <c r="B16" s="68"/>
      <c r="C16" s="68"/>
      <c r="F16" s="27" t="s">
        <v>92</v>
      </c>
      <c r="G16" s="69" t="n">
        <v>984564</v>
      </c>
      <c r="I16" s="70" t="n">
        <v>8060</v>
      </c>
      <c r="J16" s="67" t="s">
        <v>93</v>
      </c>
      <c r="L16" s="71" t="n">
        <v>4.7</v>
      </c>
      <c r="M16" s="26" t="s">
        <v>93</v>
      </c>
      <c r="N16" s="72"/>
      <c r="O16" s="73" t="n">
        <f aca="false">I16*L16</f>
        <v>37882</v>
      </c>
    </row>
    <row r="17" customFormat="false" ht="11.25" hidden="false" customHeight="false" outlineLevel="0" collapsed="false">
      <c r="B17" s="68"/>
      <c r="C17" s="68"/>
      <c r="F17" s="27" t="s">
        <v>92</v>
      </c>
      <c r="G17" s="69" t="n">
        <v>948197</v>
      </c>
      <c r="I17" s="70" t="n">
        <v>14725</v>
      </c>
      <c r="J17" s="67" t="s">
        <v>93</v>
      </c>
      <c r="L17" s="71" t="n">
        <v>4.7</v>
      </c>
      <c r="M17" s="26" t="s">
        <v>93</v>
      </c>
      <c r="N17" s="72"/>
      <c r="O17" s="73" t="n">
        <f aca="false">I17*L17</f>
        <v>69207.5</v>
      </c>
    </row>
    <row r="18" customFormat="false" ht="11.25" hidden="false" customHeight="false" outlineLevel="0" collapsed="false">
      <c r="B18" s="68"/>
      <c r="C18" s="68"/>
      <c r="F18" s="27" t="s">
        <v>92</v>
      </c>
      <c r="G18" s="69" t="n">
        <v>912999</v>
      </c>
      <c r="I18" s="70" t="n">
        <v>98886</v>
      </c>
      <c r="J18" s="67" t="s">
        <v>93</v>
      </c>
      <c r="L18" s="71" t="n">
        <v>3.14</v>
      </c>
      <c r="M18" s="26" t="s">
        <v>93</v>
      </c>
      <c r="N18" s="72"/>
      <c r="O18" s="73" t="n">
        <f aca="false">I18*L18</f>
        <v>310502.04</v>
      </c>
    </row>
    <row r="19" customFormat="false" ht="22.5" hidden="false" customHeight="false" outlineLevel="0" collapsed="false">
      <c r="B19" s="68"/>
      <c r="C19" s="68"/>
      <c r="F19" s="27" t="s">
        <v>94</v>
      </c>
      <c r="G19" s="69"/>
      <c r="I19" s="70" t="n">
        <v>174188</v>
      </c>
      <c r="J19" s="67" t="s">
        <v>93</v>
      </c>
      <c r="L19" s="71" t="n">
        <v>0.115</v>
      </c>
      <c r="M19" s="26" t="s">
        <v>93</v>
      </c>
      <c r="N19" s="72"/>
      <c r="O19" s="73" t="n">
        <f aca="false">I19*L19</f>
        <v>20031.62</v>
      </c>
    </row>
    <row r="20" customFormat="false" ht="12" hidden="false" customHeight="false" outlineLevel="0" collapsed="false">
      <c r="H20" s="74" t="s">
        <v>95</v>
      </c>
      <c r="I20" s="75" t="n">
        <f aca="false">SUM(I14:I18)</f>
        <v>127096</v>
      </c>
      <c r="N20" s="74" t="s">
        <v>96</v>
      </c>
      <c r="O20" s="76" t="n">
        <f aca="false">SUM(O14:O19)</f>
        <v>468702.985</v>
      </c>
    </row>
    <row r="21" customFormat="false" ht="12" hidden="false" customHeight="false" outlineLevel="0" collapsed="false"/>
    <row r="23" customFormat="false" ht="11.25" hidden="false" customHeight="false" outlineLevel="0" collapsed="false">
      <c r="G23" s="26" t="s">
        <v>97</v>
      </c>
      <c r="H23" s="70" t="n">
        <v>2610</v>
      </c>
      <c r="I23" s="66" t="n">
        <f aca="false">H23</f>
        <v>2610</v>
      </c>
    </row>
    <row r="24" customFormat="false" ht="11.25" hidden="false" customHeight="false" outlineLevel="0" collapsed="false">
      <c r="G24" s="26" t="s">
        <v>98</v>
      </c>
      <c r="H24" s="70" t="n">
        <v>46474</v>
      </c>
      <c r="I24" s="66" t="n">
        <f aca="false">H24*(1-0.0137)</f>
        <v>45837.3062</v>
      </c>
    </row>
    <row r="25" customFormat="false" ht="11.25" hidden="false" customHeight="false" outlineLevel="0" collapsed="false">
      <c r="G25" s="26" t="s">
        <v>99</v>
      </c>
      <c r="H25" s="66" t="n">
        <f aca="false">I18</f>
        <v>98886</v>
      </c>
      <c r="I25" s="66" t="n">
        <f aca="false">H25*(1-0.0137)-I18</f>
        <v>-1354.73820000001</v>
      </c>
    </row>
    <row r="26" customFormat="false" ht="12" hidden="false" customHeight="false" outlineLevel="0" collapsed="false">
      <c r="G26" s="26" t="s">
        <v>100</v>
      </c>
      <c r="I26" s="75" t="n">
        <f aca="false">SUM(I20:I25)</f>
        <v>174188.568</v>
      </c>
    </row>
    <row r="27" customFormat="false" ht="12" hidden="false" customHeight="false" outlineLevel="0" collapsed="false"/>
  </sheetData>
  <printOptions headings="false" gridLines="false" gridLinesSet="true" horizontalCentered="false" verticalCentered="false"/>
  <pageMargins left="0.25" right="0.25" top="0.709722222222222" bottom="0.5" header="0.3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&amp;C&amp;"Arial,Bold"&amp;14SALES 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2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31" width="9.14"/>
    <col collapsed="false" customWidth="true" hidden="false" outlineLevel="0" max="7" min="7" style="31" width="13.28"/>
    <col collapsed="false" customWidth="true" hidden="false" outlineLevel="0" max="8" min="8" style="31" width="17.14"/>
    <col collapsed="false" customWidth="true" hidden="false" outlineLevel="0" max="9" min="9" style="31" width="9.41"/>
    <col collapsed="false" customWidth="true" hidden="false" outlineLevel="0" max="10" min="10" style="31" width="11.42"/>
    <col collapsed="false" customWidth="true" hidden="false" outlineLevel="0" max="11" min="11" style="31" width="12.42"/>
    <col collapsed="false" customWidth="true" hidden="false" outlineLevel="0" max="12" min="12" style="31" width="15.13"/>
    <col collapsed="false" customWidth="false" hidden="false" outlineLevel="0" max="257" min="13" style="31" width="9.14"/>
  </cols>
  <sheetData>
    <row r="21" customFormat="false" ht="13.5" hidden="false" customHeight="false" outlineLevel="0" collapsed="false"/>
    <row r="22" customFormat="false" ht="13.5" hidden="false" customHeight="false" outlineLevel="0" collapsed="false">
      <c r="F22" s="32" t="s">
        <v>48</v>
      </c>
      <c r="G22" s="33"/>
      <c r="H22" s="34"/>
    </row>
    <row r="23" customFormat="false" ht="12.75" hidden="false" customHeight="false" outlineLevel="0" collapsed="false">
      <c r="F23" s="38" t="s">
        <v>52</v>
      </c>
      <c r="G23" s="39"/>
      <c r="H23" s="40"/>
    </row>
    <row r="24" customFormat="false" ht="12.75" hidden="false" customHeight="false" outlineLevel="0" collapsed="false">
      <c r="F24" s="38" t="s">
        <v>55</v>
      </c>
      <c r="G24" s="39"/>
      <c r="H24" s="40"/>
    </row>
    <row r="25" customFormat="false" ht="12.75" hidden="false" customHeight="false" outlineLevel="0" collapsed="false">
      <c r="F25" s="38" t="s">
        <v>57</v>
      </c>
      <c r="G25" s="39"/>
      <c r="H25" s="40"/>
    </row>
    <row r="26" customFormat="false" ht="12.75" hidden="false" customHeight="false" outlineLevel="0" collapsed="false">
      <c r="F26" s="38"/>
      <c r="G26" s="39"/>
      <c r="H26" s="40"/>
    </row>
    <row r="27" customFormat="false" ht="12.75" hidden="false" customHeight="false" outlineLevel="0" collapsed="false">
      <c r="F27" s="38"/>
      <c r="G27" s="39"/>
      <c r="H27" s="40"/>
    </row>
    <row r="28" customFormat="false" ht="12.75" hidden="false" customHeight="false" outlineLevel="0" collapsed="false">
      <c r="F28" s="38" t="s">
        <v>64</v>
      </c>
      <c r="G28" s="39"/>
      <c r="H28" s="40"/>
    </row>
    <row r="29" customFormat="false" ht="12.75" hidden="false" customHeight="false" outlineLevel="0" collapsed="false">
      <c r="F29" s="38" t="s">
        <v>69</v>
      </c>
      <c r="G29" s="39"/>
      <c r="H29" s="40"/>
    </row>
    <row r="30" customFormat="false" ht="13.5" hidden="false" customHeight="false" outlineLevel="0" collapsed="false">
      <c r="F30" s="47"/>
      <c r="G30" s="48"/>
      <c r="H30" s="49"/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1.62013888888889" right="0.747916666666667" top="1.9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2001-09-24T15:41:37Z</dcterms:created>
  <dc:creator>UIS</dc:creator>
  <dc:description/>
  <dc:language>en-US</dc:language>
  <cp:lastModifiedBy>jcashin</cp:lastModifiedBy>
  <cp:lastPrinted>2001-10-02T12:50:45Z</cp:lastPrinted>
  <dcterms:modified xsi:type="dcterms:W3CDTF">2001-10-02T12:53:25Z</dcterms:modified>
  <cp:revision>0</cp:revision>
  <dc:subject/>
  <dc:title/>
</cp:coreProperties>
</file>