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 1100" sheetId="1" state="visible" r:id="rId3"/>
    <sheet name="HE 1200" sheetId="2" state="visible" r:id="rId4"/>
    <sheet name="HE 1300" sheetId="3" state="visible" r:id="rId5"/>
    <sheet name="HE 1400" sheetId="4" state="visible" r:id="rId6"/>
    <sheet name="HE 1500" sheetId="5" state="visible" r:id="rId7"/>
    <sheet name="HE 1600" sheetId="6" state="visible" r:id="rId8"/>
    <sheet name="HE 1700" sheetId="7" state="visible" r:id="rId9"/>
    <sheet name="HE 1800" sheetId="8" state="visible" r:id="rId10"/>
    <sheet name="HE 2000" sheetId="9" state="visible" r:id="rId11"/>
    <sheet name="HE 2100" sheetId="10" state="visible" r:id="rId12"/>
  </sheets>
  <externalReferences>
    <externalReference r:id="rId13"/>
  </externalReferences>
  <definedNames>
    <definedName function="false" hidden="false" localSheetId="0" name="_xlnm.Print_Area" vbProcedure="false">'HE 1100'!$A$1:$R$38</definedName>
    <definedName function="false" hidden="false" name="Deficiency" vbProcedure="false">'[1]Calculator-Hourly'!$E$19</definedName>
    <definedName function="false" hidden="false" name="NFPurchase" vbProcedure="false">'[1]Calculator-Hourly'!$E$6</definedName>
    <definedName function="false" hidden="false" name="Nonspin" vbProcedure="false">'[1]Calculator-Hourly'!$E$17</definedName>
    <definedName function="false" hidden="false" name="Spin" vbProcedure="false">'[1]Calculator-Hourly'!$E$16</definedName>
    <definedName function="false" hidden="false" name="SpinReq" vbProcedure="false">'[1]Calculator-Hourly'!$E$12</definedName>
    <definedName function="false" hidden="false" name="TotalSpin" vbProcedure="false">'[1]Calculator-Hourly'!$E$18</definedName>
    <definedName function="false" hidden="false" name="TotalSpinReq" vbProcedure="false">'[1]Calculator-Hourly'!$E$11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<sst xmlns="http://schemas.openxmlformats.org/spreadsheetml/2006/main" count="820" uniqueCount="80">
  <si>
    <t xml:space="preserve">ECONOMIC CALCULATOR FOR FIRM VERSUS NON-FIRM PURCHASE</t>
  </si>
  <si>
    <t xml:space="preserve">HE</t>
  </si>
  <si>
    <t xml:space="preserve">Enter Local Generation Avail:</t>
  </si>
  <si>
    <t xml:space="preserve">Projected Control Area Load:</t>
  </si>
  <si>
    <t xml:space="preserve">Local Avail.</t>
  </si>
  <si>
    <t xml:space="preserve">Enter Remote Generation:</t>
  </si>
  <si>
    <t xml:space="preserve">PNM Contingent:</t>
  </si>
  <si>
    <t xml:space="preserve">Gen.</t>
  </si>
  <si>
    <t xml:space="preserve">Firm Purchases into EPE:</t>
  </si>
  <si>
    <t xml:space="preserve">TNP Firm:</t>
  </si>
  <si>
    <t xml:space="preserve">UnLoaded</t>
  </si>
  <si>
    <t xml:space="preserve">Non-Firm Purchases into EPE:</t>
  </si>
  <si>
    <t xml:space="preserve">IID Firm + Contingent:</t>
  </si>
  <si>
    <t xml:space="preserve">SPS Firm:</t>
  </si>
  <si>
    <t xml:space="preserve">Firm Sales:</t>
  </si>
  <si>
    <t xml:space="preserve">Eddy</t>
  </si>
  <si>
    <t xml:space="preserve">Local</t>
  </si>
  <si>
    <t xml:space="preserve">Reserves:</t>
  </si>
  <si>
    <t xml:space="preserve">Non-Firm Sales:</t>
  </si>
  <si>
    <t xml:space="preserve">-load</t>
  </si>
  <si>
    <t xml:space="preserve">-Copper</t>
  </si>
  <si>
    <t xml:space="preserve">Total Generation for Load:</t>
  </si>
  <si>
    <t xml:space="preserve">Total Load Next Hour:</t>
  </si>
  <si>
    <t xml:space="preserve">Enter Total Spin Required:**</t>
  </si>
  <si>
    <t xml:space="preserve">PNM Contract:</t>
  </si>
  <si>
    <t xml:space="preserve">Spin Required:</t>
  </si>
  <si>
    <t xml:space="preserve">IID Firm Contract:</t>
  </si>
  <si>
    <t xml:space="preserve">Enter Blue Numbers</t>
  </si>
  <si>
    <t xml:space="preserve">Non-Spin Required:</t>
  </si>
  <si>
    <t xml:space="preserve">TNP Contract:</t>
  </si>
  <si>
    <t xml:space="preserve">Spin Required + Regulating Margin:</t>
  </si>
  <si>
    <t xml:space="preserve">SPS Contract:</t>
  </si>
  <si>
    <t xml:space="preserve">Lambda  =</t>
  </si>
  <si>
    <t xml:space="preserve">*Amount of Spin:</t>
  </si>
  <si>
    <t xml:space="preserve">Weighted Avg. Purchase Power Calculator</t>
  </si>
  <si>
    <t xml:space="preserve">Output</t>
  </si>
  <si>
    <t xml:space="preserve">Highs'</t>
  </si>
  <si>
    <t xml:space="preserve">Spin</t>
  </si>
  <si>
    <t xml:space="preserve">RR</t>
  </si>
  <si>
    <t xml:space="preserve">LG</t>
  </si>
  <si>
    <t xml:space="preserve">Amount of Non-Spin:</t>
  </si>
  <si>
    <t xml:space="preserve">MWH</t>
  </si>
  <si>
    <t xml:space="preserve">$/MWH</t>
  </si>
  <si>
    <t xml:space="preserve">Unit  1</t>
  </si>
  <si>
    <t xml:space="preserve">Total Spin:</t>
  </si>
  <si>
    <t xml:space="preserve">Firm Block 1:</t>
  </si>
  <si>
    <t xml:space="preserve">Spin Available/(Deficient):</t>
  </si>
  <si>
    <t xml:space="preserve">Firm Block 2:</t>
  </si>
  <si>
    <t xml:space="preserve">Enter Firm Price:</t>
  </si>
  <si>
    <t xml:space="preserve">Firm Block 3:</t>
  </si>
  <si>
    <t xml:space="preserve">GT1</t>
  </si>
  <si>
    <t xml:space="preserve">Enter Non-Firm Price:</t>
  </si>
  <si>
    <t xml:space="preserve">Firm Block 4:</t>
  </si>
  <si>
    <t xml:space="preserve">GT2</t>
  </si>
  <si>
    <t xml:space="preserve">Firm Block 5:</t>
  </si>
  <si>
    <t xml:space="preserve">GT1S</t>
  </si>
  <si>
    <t xml:space="preserve">MWH of Firm Avail./(Deficient):</t>
  </si>
  <si>
    <t xml:space="preserve">Total:</t>
  </si>
  <si>
    <t xml:space="preserve">GT2S</t>
  </si>
  <si>
    <t xml:space="preserve">Total Cost of Firm:</t>
  </si>
  <si>
    <t xml:space="preserve">NM4</t>
  </si>
  <si>
    <t xml:space="preserve">MWH of Non-Firm Avail./(Deficient):</t>
  </si>
  <si>
    <t xml:space="preserve">Non-Firm Block 1:</t>
  </si>
  <si>
    <t xml:space="preserve">Copper</t>
  </si>
  <si>
    <t xml:space="preserve">Total Cost of Non-Firm:</t>
  </si>
  <si>
    <t xml:space="preserve">Non-Firm Block 2:</t>
  </si>
  <si>
    <t xml:space="preserve">Non-Firm Block 3:</t>
  </si>
  <si>
    <t xml:space="preserve">Non-Firm Block 4:</t>
  </si>
  <si>
    <t xml:space="preserve">Non-Firm Block 5:</t>
  </si>
  <si>
    <t xml:space="preserve">Total</t>
  </si>
  <si>
    <t xml:space="preserve">FC</t>
  </si>
  <si>
    <t xml:space="preserve">PV</t>
  </si>
  <si>
    <t xml:space="preserve">NOTE: </t>
  </si>
  <si>
    <t xml:space="preserve">* Spin = Forecast Quota   =</t>
  </si>
  <si>
    <t xml:space="preserve">RR = Ramp Rates</t>
  </si>
  <si>
    <t xml:space="preserve">** Output comes from the EMS</t>
  </si>
  <si>
    <t xml:space="preserve">LG = Lost Generation because of RR</t>
  </si>
  <si>
    <t xml:space="preserve">*** Load includes Native Load, SS &amp; CFE</t>
  </si>
  <si>
    <t xml:space="preserve"> MW's actual spin for Hour Ending </t>
  </si>
  <si>
    <t xml:space="preserve">* Spin = Forecast Quota   =  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</si>
</sst>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/d/yyyy"/>
    <numFmt numFmtId="166" formatCode="0"/>
    <numFmt numFmtId="167" formatCode="0;[RED]0"/>
    <numFmt numFmtId="168" formatCode="_(* #,##0.00_);_(* \(#,##0.00\);_(* \-??_);_(@_)"/>
    <numFmt numFmtId="169" formatCode="0%"/>
    <numFmt numFmtId="170" formatCode="\$#,##0_);[RED]&quot;($&quot;#,##0\)"/>
    <numFmt numFmtId="171" formatCode="0.00"/>
    <numFmt numFmtId="172" formatCode="\$#,##0.00"/>
    <numFmt numFmtId="173" formatCode="0_);[RED]\(0\)"/>
    <numFmt numFmtId="174" formatCode="\$#,##0"/>
    <numFmt numFmtId="175" formatCode="\$#,##0.00_);[RED]&quot;($&quot;#,##0.00\)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0000FF"/>
      <name val="Arial"/>
      <family val="2"/>
    </font>
    <font>
      <b val="true"/>
      <u val="single"/>
      <sz val="10"/>
      <name val="Arial"/>
      <family val="2"/>
    </font>
    <font>
      <b val="true"/>
      <u val="double"/>
      <sz val="10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0"/>
      <color rgb="FFFF00FF"/>
      <name val="Arial"/>
      <family val="2"/>
    </font>
    <font>
      <sz val="8"/>
      <name val="Arial"/>
      <family val="2"/>
    </font>
    <font>
      <b val="true"/>
      <u val="double"/>
      <sz val="10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1"/>
      <color rgb="FFFF00FF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>
        <color rgb="FFFF0000"/>
      </left>
      <right style="thick">
        <color rgb="FFFF0000"/>
      </right>
      <top style="thick">
        <color rgb="FFFF0000"/>
      </top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FF0000"/>
      </left>
      <right style="thick">
        <color rgb="FFFF0000"/>
      </right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 style="thin"/>
      <top style="double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6" fontId="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9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3" fillId="2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5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9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9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2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21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10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9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0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3" fillId="4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9" fillId="2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2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4" fontId="15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5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5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3" fillId="5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2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5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5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4" fontId="15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3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9" fillId="2" borderId="2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2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yDocuments/Excel/miscellaneous/Rogers_Calculato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lculator-Hourly"/>
      <sheetName val="Load"/>
      <sheetName val="Last Year's Load"/>
      <sheetName val="Calculations"/>
      <sheetName val="Spin"/>
      <sheetName val="Calculator-Peak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14"/>
    <col collapsed="false" customWidth="true" hidden="false" outlineLevel="0" max="2" min="2" style="0" width="11.28"/>
    <col collapsed="false" customWidth="true" hidden="false" outlineLevel="0" max="3" min="3" style="0" width="11.42"/>
    <col collapsed="false" customWidth="true" hidden="false" outlineLevel="0" max="4" min="4" style="0" width="10.99"/>
    <col collapsed="false" customWidth="true" hidden="false" outlineLevel="0" max="10" min="10" style="0" width="12.7"/>
    <col collapsed="false" customWidth="true" hidden="false" outlineLevel="0" max="11" min="11" style="0" width="11.7"/>
  </cols>
  <sheetData>
    <row r="1" customFormat="false" ht="15.75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1"/>
      <c r="K1" s="3" t="n">
        <v>37101</v>
      </c>
      <c r="L1" s="4"/>
      <c r="M1" s="4"/>
      <c r="N1" s="4"/>
      <c r="O1" s="4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5" t="s">
        <v>1</v>
      </c>
      <c r="I2" s="6" t="n">
        <v>11</v>
      </c>
      <c r="J2" s="1"/>
      <c r="K2" s="4"/>
      <c r="L2" s="4"/>
      <c r="M2" s="4"/>
      <c r="N2" s="4"/>
      <c r="O2" s="4"/>
    </row>
    <row r="3" customFormat="false" ht="15" hidden="false" customHeight="false" outlineLevel="0" collapsed="false">
      <c r="A3" s="1"/>
      <c r="B3" s="7"/>
      <c r="C3" s="8"/>
      <c r="D3" s="9" t="s">
        <v>2</v>
      </c>
      <c r="E3" s="10" t="n">
        <f aca="false">O29</f>
        <v>611</v>
      </c>
      <c r="F3" s="7"/>
      <c r="G3" s="8"/>
      <c r="H3" s="9" t="s">
        <v>3</v>
      </c>
      <c r="I3" s="11" t="n">
        <f aca="false">915+69+14</f>
        <v>998</v>
      </c>
      <c r="K3" s="12" t="s">
        <v>4</v>
      </c>
      <c r="L3" s="13" t="n">
        <f aca="false">O29</f>
        <v>611</v>
      </c>
      <c r="M3" s="4"/>
      <c r="N3" s="4"/>
      <c r="O3" s="4"/>
    </row>
    <row r="4" customFormat="false" ht="15" hidden="false" customHeight="false" outlineLevel="0" collapsed="false">
      <c r="A4" s="1"/>
      <c r="B4" s="14"/>
      <c r="C4" s="15"/>
      <c r="D4" s="16" t="s">
        <v>5</v>
      </c>
      <c r="E4" s="17" t="n">
        <f aca="false">N32</f>
        <v>688</v>
      </c>
      <c r="F4" s="14"/>
      <c r="G4" s="15"/>
      <c r="H4" s="16" t="s">
        <v>6</v>
      </c>
      <c r="I4" s="18" t="n">
        <v>7</v>
      </c>
      <c r="K4" s="19" t="s">
        <v>7</v>
      </c>
      <c r="L4" s="20" t="n">
        <f aca="false">N29</f>
        <v>516</v>
      </c>
      <c r="M4" s="4"/>
      <c r="N4" s="4"/>
      <c r="O4" s="4"/>
    </row>
    <row r="5" customFormat="false" ht="15" hidden="false" customHeight="false" outlineLevel="0" collapsed="false">
      <c r="A5" s="1"/>
      <c r="B5" s="14"/>
      <c r="C5" s="15"/>
      <c r="D5" s="16" t="s">
        <v>8</v>
      </c>
      <c r="E5" s="21" t="n">
        <v>0</v>
      </c>
      <c r="F5" s="14"/>
      <c r="G5" s="15"/>
      <c r="H5" s="16" t="s">
        <v>9</v>
      </c>
      <c r="I5" s="18" t="n">
        <v>25</v>
      </c>
      <c r="K5" s="22" t="s">
        <v>10</v>
      </c>
      <c r="L5" s="23" t="n">
        <f aca="false">L3-L4</f>
        <v>95</v>
      </c>
      <c r="M5" s="4"/>
      <c r="N5" s="4"/>
      <c r="O5" s="4"/>
    </row>
    <row r="6" customFormat="false" ht="15" hidden="false" customHeight="false" outlineLevel="0" collapsed="false">
      <c r="A6" s="1"/>
      <c r="B6" s="14"/>
      <c r="C6" s="15"/>
      <c r="D6" s="16" t="s">
        <v>11</v>
      </c>
      <c r="E6" s="21" t="n">
        <v>0</v>
      </c>
      <c r="F6" s="14"/>
      <c r="G6" s="15"/>
      <c r="H6" s="16" t="s">
        <v>12</v>
      </c>
      <c r="I6" s="18" t="n">
        <v>150</v>
      </c>
      <c r="J6" s="1"/>
      <c r="K6" s="4"/>
      <c r="L6" s="4"/>
      <c r="M6" s="4"/>
      <c r="N6" s="4"/>
      <c r="O6" s="4"/>
    </row>
    <row r="7" customFormat="false" ht="15" hidden="false" customHeight="false" outlineLevel="0" collapsed="false">
      <c r="A7" s="1"/>
      <c r="B7" s="14"/>
      <c r="C7" s="15"/>
      <c r="D7" s="16" t="s">
        <v>13</v>
      </c>
      <c r="E7" s="18" t="n">
        <v>103</v>
      </c>
      <c r="F7" s="14"/>
      <c r="G7" s="15"/>
      <c r="H7" s="16" t="s">
        <v>14</v>
      </c>
      <c r="I7" s="18" t="n">
        <v>128</v>
      </c>
      <c r="J7" s="24" t="s">
        <v>15</v>
      </c>
      <c r="K7" s="25" t="n">
        <v>133</v>
      </c>
      <c r="L7" s="26" t="s">
        <v>16</v>
      </c>
      <c r="M7" s="27" t="n">
        <f aca="false">O29</f>
        <v>611</v>
      </c>
      <c r="N7" s="28"/>
      <c r="O7" s="28"/>
    </row>
    <row r="8" customFormat="false" ht="15" hidden="false" customHeight="false" outlineLevel="0" collapsed="false">
      <c r="A8" s="1"/>
      <c r="B8" s="29"/>
      <c r="C8" s="30"/>
      <c r="D8" s="31" t="s">
        <v>17</v>
      </c>
      <c r="E8" s="32" t="n">
        <v>0</v>
      </c>
      <c r="F8" s="29"/>
      <c r="G8" s="30"/>
      <c r="H8" s="31" t="s">
        <v>18</v>
      </c>
      <c r="I8" s="33" t="n">
        <v>25</v>
      </c>
      <c r="J8" s="24" t="s">
        <v>19</v>
      </c>
      <c r="K8" s="34" t="n">
        <v>130</v>
      </c>
      <c r="L8" s="26" t="s">
        <v>20</v>
      </c>
      <c r="M8" s="34" t="n">
        <v>70</v>
      </c>
      <c r="N8" s="28"/>
      <c r="O8" s="28"/>
    </row>
    <row r="9" customFormat="false" ht="15.75" hidden="false" customHeight="false" outlineLevel="0" collapsed="false">
      <c r="A9" s="1"/>
      <c r="B9" s="14"/>
      <c r="C9" s="15"/>
      <c r="D9" s="16" t="s">
        <v>21</v>
      </c>
      <c r="E9" s="35" t="n">
        <f aca="false">SUM(E3:E8)</f>
        <v>1402</v>
      </c>
      <c r="F9" s="14"/>
      <c r="G9" s="15"/>
      <c r="H9" s="16" t="s">
        <v>22</v>
      </c>
      <c r="I9" s="36" t="n">
        <f aca="false">SUM(I3:I8)</f>
        <v>1333</v>
      </c>
      <c r="J9" s="1"/>
      <c r="K9" s="37" t="n">
        <f aca="false">K7-K8</f>
        <v>3</v>
      </c>
      <c r="M9" s="38" t="n">
        <f aca="false">M7-M8</f>
        <v>541</v>
      </c>
      <c r="N9" s="39"/>
      <c r="O9" s="39"/>
    </row>
    <row r="10" customFormat="false" ht="15" hidden="false" customHeight="false" outlineLevel="0" collapsed="false">
      <c r="A10" s="1"/>
      <c r="B10" s="14"/>
      <c r="C10" s="15"/>
      <c r="D10" s="40"/>
      <c r="E10" s="41"/>
      <c r="F10" s="14"/>
      <c r="G10" s="15"/>
      <c r="H10" s="40"/>
      <c r="I10" s="42"/>
      <c r="J10" s="1"/>
      <c r="K10" s="4"/>
      <c r="L10" s="4"/>
      <c r="M10" s="4"/>
      <c r="N10" s="4"/>
      <c r="O10" s="4"/>
    </row>
    <row r="11" customFormat="false" ht="15" hidden="false" customHeight="false" outlineLevel="0" collapsed="false">
      <c r="A11" s="1"/>
      <c r="B11" s="7"/>
      <c r="C11" s="8"/>
      <c r="D11" s="9" t="s">
        <v>23</v>
      </c>
      <c r="E11" s="43" t="n">
        <v>82</v>
      </c>
      <c r="F11" s="44"/>
      <c r="G11" s="8"/>
      <c r="H11" s="9" t="s">
        <v>24</v>
      </c>
      <c r="I11" s="45" t="n">
        <v>7</v>
      </c>
      <c r="J11" s="46"/>
      <c r="K11" s="4"/>
      <c r="L11" s="47"/>
      <c r="M11" s="48"/>
      <c r="N11" s="49"/>
      <c r="O11" s="50"/>
    </row>
    <row r="12" customFormat="false" ht="15" hidden="false" customHeight="false" outlineLevel="0" collapsed="false">
      <c r="A12" s="1"/>
      <c r="B12" s="14"/>
      <c r="C12" s="15"/>
      <c r="D12" s="0" t="s">
        <v>25</v>
      </c>
      <c r="E12" s="51" t="n">
        <f aca="false">0.5*E11</f>
        <v>41</v>
      </c>
      <c r="F12" s="52"/>
      <c r="G12" s="15"/>
      <c r="H12" s="16" t="s">
        <v>26</v>
      </c>
      <c r="I12" s="53" t="n">
        <v>100</v>
      </c>
      <c r="J12" s="1"/>
      <c r="K12" s="4"/>
      <c r="L12" s="54"/>
      <c r="M12" s="55" t="s">
        <v>27</v>
      </c>
      <c r="N12" s="54"/>
      <c r="O12" s="54"/>
    </row>
    <row r="13" customFormat="false" ht="15" hidden="false" customHeight="false" outlineLevel="0" collapsed="false">
      <c r="A13" s="1"/>
      <c r="B13" s="14"/>
      <c r="C13" s="15"/>
      <c r="D13" s="16" t="s">
        <v>28</v>
      </c>
      <c r="E13" s="51" t="n">
        <f aca="false">+E11-E12</f>
        <v>41</v>
      </c>
      <c r="F13" s="52"/>
      <c r="G13" s="15"/>
      <c r="H13" s="16" t="s">
        <v>29</v>
      </c>
      <c r="I13" s="53" t="n">
        <v>25</v>
      </c>
      <c r="J13" s="1"/>
      <c r="K13" s="4"/>
      <c r="L13" s="54"/>
      <c r="M13" s="56"/>
      <c r="N13" s="56"/>
      <c r="O13" s="56"/>
    </row>
    <row r="14" customFormat="false" ht="15" hidden="false" customHeight="false" outlineLevel="0" collapsed="false">
      <c r="A14" s="1"/>
      <c r="B14" s="29"/>
      <c r="C14" s="30"/>
      <c r="D14" s="31" t="s">
        <v>30</v>
      </c>
      <c r="E14" s="57" t="n">
        <f aca="false">SpinReq+30</f>
        <v>75</v>
      </c>
      <c r="F14" s="58"/>
      <c r="G14" s="30"/>
      <c r="H14" s="31" t="s">
        <v>31</v>
      </c>
      <c r="I14" s="59" t="n">
        <v>100</v>
      </c>
      <c r="J14" s="1"/>
      <c r="K14" s="4"/>
      <c r="L14" s="54"/>
      <c r="M14" s="56"/>
      <c r="N14" s="56"/>
      <c r="O14" s="56"/>
    </row>
    <row r="15" customFormat="false" ht="15" hidden="false" customHeight="false" outlineLevel="0" collapsed="false">
      <c r="A15" s="1"/>
      <c r="B15" s="15"/>
      <c r="C15" s="15"/>
      <c r="D15" s="40"/>
      <c r="E15" s="41"/>
      <c r="F15" s="15"/>
      <c r="G15" s="15"/>
      <c r="H15" s="16"/>
      <c r="I15" s="60"/>
      <c r="J15" s="61" t="s">
        <v>32</v>
      </c>
      <c r="K15" s="62" t="n">
        <v>0</v>
      </c>
      <c r="L15" s="54"/>
      <c r="N15" s="56"/>
      <c r="O15" s="56"/>
    </row>
    <row r="16" customFormat="false" ht="15.75" hidden="false" customHeight="false" outlineLevel="0" collapsed="false">
      <c r="A16" s="1"/>
      <c r="B16" s="7"/>
      <c r="C16" s="8"/>
      <c r="D16" s="9" t="s">
        <v>33</v>
      </c>
      <c r="E16" s="63" t="n">
        <v>82</v>
      </c>
      <c r="F16" s="64" t="n">
        <f aca="false">SpinReq+Nonspin</f>
        <v>245</v>
      </c>
      <c r="G16" s="65" t="s">
        <v>34</v>
      </c>
      <c r="H16" s="65"/>
      <c r="I16" s="65"/>
      <c r="J16" s="65"/>
      <c r="L16" s="54"/>
      <c r="M16" s="66"/>
      <c r="N16" s="67" t="s">
        <v>35</v>
      </c>
      <c r="O16" s="67" t="s">
        <v>36</v>
      </c>
      <c r="P16" s="68" t="s">
        <v>37</v>
      </c>
      <c r="Q16" s="69" t="s">
        <v>38</v>
      </c>
      <c r="R16" s="70" t="s">
        <v>39</v>
      </c>
    </row>
    <row r="17" customFormat="false" ht="15" hidden="false" customHeight="false" outlineLevel="0" collapsed="false">
      <c r="A17" s="1"/>
      <c r="B17" s="14"/>
      <c r="C17" s="15"/>
      <c r="D17" s="16" t="s">
        <v>40</v>
      </c>
      <c r="E17" s="71" t="n">
        <f aca="false">IF((+I8+IF(I6&gt;I12,I6-I12,0)-E6)&lt;0,0,(+I8+IF(I6&gt;I12,I6-I12,0)-E6))</f>
        <v>75</v>
      </c>
      <c r="F17" s="64" t="n">
        <f aca="false">E14+Nonspin</f>
        <v>275</v>
      </c>
      <c r="G17" s="7"/>
      <c r="H17" s="72"/>
      <c r="I17" s="9" t="s">
        <v>41</v>
      </c>
      <c r="J17" s="73" t="s">
        <v>42</v>
      </c>
      <c r="K17" s="4"/>
      <c r="L17" s="54"/>
      <c r="M17" s="74" t="s">
        <v>43</v>
      </c>
      <c r="N17" s="75" t="n">
        <v>68</v>
      </c>
      <c r="O17" s="76" t="n">
        <v>77</v>
      </c>
      <c r="P17" s="77" t="n">
        <f aca="false">+MIN(O17-N17,Q17*10)</f>
        <v>9</v>
      </c>
      <c r="Q17" s="78" t="n">
        <v>3</v>
      </c>
      <c r="R17" s="79" t="n">
        <f aca="false">(O17-N17)-P17</f>
        <v>0</v>
      </c>
    </row>
    <row r="18" customFormat="false" ht="15" hidden="false" customHeight="false" outlineLevel="0" collapsed="false">
      <c r="A18" s="1"/>
      <c r="B18" s="14"/>
      <c r="C18" s="15"/>
      <c r="D18" s="80" t="s">
        <v>44</v>
      </c>
      <c r="E18" s="81" t="n">
        <f aca="false">E16+E17</f>
        <v>157</v>
      </c>
      <c r="F18" s="82"/>
      <c r="G18" s="14"/>
      <c r="H18" s="16" t="s">
        <v>45</v>
      </c>
      <c r="I18" s="21" t="n">
        <v>0</v>
      </c>
      <c r="J18" s="83" t="n">
        <v>0</v>
      </c>
      <c r="K18" s="84" t="n">
        <f aca="false">SUM(J18*I18)</f>
        <v>0</v>
      </c>
      <c r="L18" s="4"/>
      <c r="M18" s="74" t="n">
        <v>2</v>
      </c>
      <c r="N18" s="75" t="n">
        <v>73</v>
      </c>
      <c r="O18" s="76" t="n">
        <v>77</v>
      </c>
      <c r="P18" s="85" t="n">
        <f aca="false">+MIN(O18-N18,Q18*10)</f>
        <v>4</v>
      </c>
      <c r="Q18" s="86" t="n">
        <v>4.5</v>
      </c>
      <c r="R18" s="79" t="n">
        <f aca="false">(O18-N18)-P18</f>
        <v>0</v>
      </c>
    </row>
    <row r="19" customFormat="false" ht="15" hidden="false" customHeight="false" outlineLevel="0" collapsed="false">
      <c r="A19" s="1"/>
      <c r="B19" s="14"/>
      <c r="C19" s="15"/>
      <c r="D19" s="80" t="s">
        <v>46</v>
      </c>
      <c r="E19" s="87" t="n">
        <f aca="false">+E16-E12-IF((E17-E13)&lt;0,E13-E17,0)</f>
        <v>41</v>
      </c>
      <c r="F19" s="82"/>
      <c r="G19" s="14"/>
      <c r="H19" s="16" t="s">
        <v>47</v>
      </c>
      <c r="I19" s="21" t="n">
        <v>0</v>
      </c>
      <c r="J19" s="83" t="n">
        <v>0</v>
      </c>
      <c r="K19" s="84" t="n">
        <f aca="false">SUM(J19*I19)</f>
        <v>0</v>
      </c>
      <c r="L19" s="4"/>
      <c r="M19" s="74" t="n">
        <v>3</v>
      </c>
      <c r="N19" s="75" t="n">
        <v>95</v>
      </c>
      <c r="O19" s="76" t="n">
        <v>100</v>
      </c>
      <c r="P19" s="85" t="n">
        <f aca="false">+MIN(O19-N19,Q19*10)</f>
        <v>5</v>
      </c>
      <c r="Q19" s="86" t="n">
        <v>3.37</v>
      </c>
      <c r="R19" s="79" t="n">
        <f aca="false">(O19-N19)-P19</f>
        <v>0</v>
      </c>
    </row>
    <row r="20" customFormat="false" ht="15" hidden="false" customHeight="false" outlineLevel="0" collapsed="false">
      <c r="A20" s="1"/>
      <c r="B20" s="14"/>
      <c r="C20" s="15"/>
      <c r="D20" s="16" t="s">
        <v>48</v>
      </c>
      <c r="E20" s="88" t="n">
        <v>0</v>
      </c>
      <c r="F20" s="82"/>
      <c r="G20" s="14"/>
      <c r="H20" s="16" t="s">
        <v>49</v>
      </c>
      <c r="I20" s="21" t="n">
        <v>0</v>
      </c>
      <c r="J20" s="83" t="n">
        <v>0</v>
      </c>
      <c r="K20" s="84" t="n">
        <f aca="false">SUM(J20*I20)</f>
        <v>0</v>
      </c>
      <c r="L20" s="4"/>
      <c r="M20" s="74" t="s">
        <v>50</v>
      </c>
      <c r="N20" s="75" t="n">
        <v>0</v>
      </c>
      <c r="O20" s="76" t="n">
        <v>0</v>
      </c>
      <c r="P20" s="85" t="n">
        <f aca="false">+MIN(O20-N20,Q20*10)</f>
        <v>0</v>
      </c>
      <c r="Q20" s="86" t="n">
        <v>10</v>
      </c>
      <c r="R20" s="79" t="n">
        <f aca="false">(O20-N20)-P20</f>
        <v>0</v>
      </c>
    </row>
    <row r="21" customFormat="false" ht="15" hidden="false" customHeight="false" outlineLevel="0" collapsed="false">
      <c r="A21" s="1"/>
      <c r="B21" s="14"/>
      <c r="C21" s="15"/>
      <c r="D21" s="16" t="s">
        <v>51</v>
      </c>
      <c r="E21" s="88" t="n">
        <v>0</v>
      </c>
      <c r="F21" s="82"/>
      <c r="G21" s="14"/>
      <c r="H21" s="16" t="s">
        <v>52</v>
      </c>
      <c r="I21" s="21" t="n">
        <v>0</v>
      </c>
      <c r="J21" s="83" t="n">
        <v>0</v>
      </c>
      <c r="K21" s="84" t="n">
        <f aca="false">SUM(J21*I21)</f>
        <v>0</v>
      </c>
      <c r="L21" s="4"/>
      <c r="M21" s="89" t="s">
        <v>53</v>
      </c>
      <c r="N21" s="90" t="n">
        <v>0</v>
      </c>
      <c r="O21" s="91" t="n">
        <v>0</v>
      </c>
      <c r="P21" s="85" t="n">
        <f aca="false">+MIN(O21-N21,Q21*10)</f>
        <v>0</v>
      </c>
      <c r="Q21" s="86" t="n">
        <v>10</v>
      </c>
      <c r="R21" s="79" t="n">
        <f aca="false">(O21-N21)-P21</f>
        <v>0</v>
      </c>
    </row>
    <row r="22" customFormat="false" ht="15.75" hidden="false" customHeight="false" outlineLevel="0" collapsed="false">
      <c r="A22" s="1"/>
      <c r="B22" s="14"/>
      <c r="C22" s="15"/>
      <c r="D22" s="15"/>
      <c r="E22" s="42"/>
      <c r="F22" s="82"/>
      <c r="G22" s="92"/>
      <c r="H22" s="16" t="s">
        <v>54</v>
      </c>
      <c r="I22" s="93" t="n">
        <v>0</v>
      </c>
      <c r="J22" s="94" t="n">
        <v>0</v>
      </c>
      <c r="K22" s="84" t="n">
        <f aca="false">SUM(J22*I22)</f>
        <v>0</v>
      </c>
      <c r="L22" s="4"/>
      <c r="M22" s="89" t="s">
        <v>55</v>
      </c>
      <c r="N22" s="90" t="n">
        <v>0</v>
      </c>
      <c r="O22" s="91" t="n">
        <v>0</v>
      </c>
      <c r="P22" s="85" t="n">
        <f aca="false">+MIN(O22-N22,Q22*10)</f>
        <v>0</v>
      </c>
      <c r="Q22" s="86" t="n">
        <v>3.33</v>
      </c>
      <c r="R22" s="79" t="n">
        <f aca="false">(O22-N22)-P22</f>
        <v>0</v>
      </c>
    </row>
    <row r="23" customFormat="false" ht="15.75" hidden="false" customHeight="false" outlineLevel="0" collapsed="false">
      <c r="A23" s="1"/>
      <c r="B23" s="95"/>
      <c r="C23" s="96"/>
      <c r="D23" s="97" t="s">
        <v>56</v>
      </c>
      <c r="E23" s="98" t="n">
        <f aca="false">E19</f>
        <v>41</v>
      </c>
      <c r="F23" s="82"/>
      <c r="G23" s="14"/>
      <c r="H23" s="16" t="s">
        <v>57</v>
      </c>
      <c r="I23" s="99" t="n">
        <f aca="false">+SUM(I18:I22)</f>
        <v>0</v>
      </c>
      <c r="J23" s="100" t="str">
        <f aca="false">+IF(I23&gt;0,(I18*J18+I19*J19+I20*J20+I21*J21+I22*J22)/I23,"NA")</f>
        <v>NA</v>
      </c>
      <c r="K23" s="84" t="n">
        <f aca="false">SUM(K18:K22)</f>
        <v>0</v>
      </c>
      <c r="L23" s="101"/>
      <c r="M23" s="89" t="s">
        <v>58</v>
      </c>
      <c r="N23" s="90" t="n">
        <v>0</v>
      </c>
      <c r="O23" s="91" t="n">
        <v>0</v>
      </c>
      <c r="P23" s="85" t="n">
        <f aca="false">+MIN(O23-N23,Q23*10)</f>
        <v>0</v>
      </c>
      <c r="Q23" s="86" t="n">
        <v>3.6</v>
      </c>
      <c r="R23" s="79" t="n">
        <f aca="false">(O23-N23)-P23</f>
        <v>0</v>
      </c>
    </row>
    <row r="24" customFormat="false" ht="14.25" hidden="false" customHeight="false" outlineLevel="0" collapsed="false">
      <c r="A24" s="1"/>
      <c r="B24" s="102"/>
      <c r="C24" s="103"/>
      <c r="D24" s="104" t="s">
        <v>59</v>
      </c>
      <c r="E24" s="105" t="n">
        <f aca="false">+E20*E23</f>
        <v>0</v>
      </c>
      <c r="F24" s="82"/>
      <c r="G24" s="7"/>
      <c r="H24" s="9"/>
      <c r="I24" s="9" t="s">
        <v>41</v>
      </c>
      <c r="J24" s="73" t="s">
        <v>42</v>
      </c>
      <c r="K24" s="4"/>
      <c r="L24" s="4"/>
      <c r="M24" s="74" t="s">
        <v>60</v>
      </c>
      <c r="N24" s="75" t="n">
        <v>200</v>
      </c>
      <c r="O24" s="76" t="n">
        <v>210</v>
      </c>
      <c r="P24" s="85" t="n">
        <f aca="false">+MIN(O24-N24,Q24*10)</f>
        <v>10</v>
      </c>
      <c r="Q24" s="86" t="n">
        <v>3.6</v>
      </c>
      <c r="R24" s="79" t="n">
        <f aca="false">(O24-N24)-P24</f>
        <v>0</v>
      </c>
    </row>
    <row r="25" customFormat="false" ht="15" hidden="false" customHeight="false" outlineLevel="0" collapsed="false">
      <c r="A25" s="1"/>
      <c r="B25" s="106"/>
      <c r="C25" s="107"/>
      <c r="D25" s="108" t="s">
        <v>61</v>
      </c>
      <c r="E25" s="109" t="n">
        <f aca="false">+IF(+AND(Deficiency&gt;=0,NFPurchase&gt;=0),Spin-SpinReq,IF(TotalSpin&lt;TotalSpinReq,Spin-TotalSpinReq,Spin-SpinReq))</f>
        <v>114</v>
      </c>
      <c r="F25" s="82"/>
      <c r="G25" s="14"/>
      <c r="H25" s="16" t="s">
        <v>62</v>
      </c>
      <c r="I25" s="21" t="n">
        <v>0</v>
      </c>
      <c r="J25" s="83" t="n">
        <v>0</v>
      </c>
      <c r="K25" s="84" t="n">
        <f aca="false">J25*I25</f>
        <v>0</v>
      </c>
      <c r="L25" s="4"/>
      <c r="M25" s="110" t="s">
        <v>63</v>
      </c>
      <c r="N25" s="111" t="n">
        <v>3</v>
      </c>
      <c r="O25" s="112" t="n">
        <v>67</v>
      </c>
      <c r="P25" s="85" t="n">
        <f aca="false">+MIN(O25-N25,Q25*10)</f>
        <v>10</v>
      </c>
      <c r="Q25" s="86" t="n">
        <v>1</v>
      </c>
      <c r="R25" s="79" t="n">
        <f aca="false">(O25-N25)-P25</f>
        <v>54</v>
      </c>
    </row>
    <row r="26" customFormat="false" ht="15" hidden="false" customHeight="false" outlineLevel="0" collapsed="false">
      <c r="A26" s="1"/>
      <c r="B26" s="113"/>
      <c r="C26" s="114"/>
      <c r="D26" s="115" t="s">
        <v>64</v>
      </c>
      <c r="E26" s="116" t="n">
        <f aca="false">+E21*E25</f>
        <v>0</v>
      </c>
      <c r="F26" s="82"/>
      <c r="G26" s="14"/>
      <c r="H26" s="16" t="s">
        <v>65</v>
      </c>
      <c r="I26" s="21" t="n">
        <v>0</v>
      </c>
      <c r="J26" s="83" t="n">
        <v>0</v>
      </c>
      <c r="K26" s="84" t="n">
        <f aca="false">J26*I26</f>
        <v>0</v>
      </c>
      <c r="L26" s="4"/>
      <c r="M26" s="117" t="n">
        <v>6</v>
      </c>
      <c r="N26" s="75" t="n">
        <v>41</v>
      </c>
      <c r="O26" s="76" t="n">
        <v>41</v>
      </c>
      <c r="P26" s="85" t="n">
        <f aca="false">+MIN(O26-N26,Q26*10)</f>
        <v>0</v>
      </c>
      <c r="Q26" s="86" t="n">
        <v>2</v>
      </c>
      <c r="R26" s="79" t="n">
        <f aca="false">(O26-N26)-P26</f>
        <v>0</v>
      </c>
    </row>
    <row r="27" customFormat="false" ht="15" hidden="false" customHeight="false" outlineLevel="0" collapsed="false">
      <c r="A27" s="1"/>
      <c r="B27" s="118"/>
      <c r="C27" s="118"/>
      <c r="D27" s="118"/>
      <c r="E27" s="82"/>
      <c r="F27" s="82"/>
      <c r="G27" s="14"/>
      <c r="H27" s="16" t="s">
        <v>66</v>
      </c>
      <c r="I27" s="21" t="n">
        <v>0</v>
      </c>
      <c r="J27" s="83" t="n">
        <v>0</v>
      </c>
      <c r="K27" s="84" t="n">
        <f aca="false">J27*I27</f>
        <v>0</v>
      </c>
      <c r="L27" s="4"/>
      <c r="M27" s="117" t="n">
        <v>7</v>
      </c>
      <c r="N27" s="75" t="n">
        <v>36</v>
      </c>
      <c r="O27" s="76" t="n">
        <v>39</v>
      </c>
      <c r="P27" s="85" t="n">
        <f aca="false">+MIN(O27-N27,Q27*10)</f>
        <v>3</v>
      </c>
      <c r="Q27" s="86" t="n">
        <v>2.1</v>
      </c>
      <c r="R27" s="79" t="n">
        <f aca="false">(O27-N27)-P27</f>
        <v>0</v>
      </c>
    </row>
    <row r="28" customFormat="false" ht="15.75" hidden="false" customHeight="false" outlineLevel="0" collapsed="false">
      <c r="A28" s="1"/>
      <c r="B28" s="119"/>
      <c r="C28" s="119"/>
      <c r="D28" s="120"/>
      <c r="E28" s="118"/>
      <c r="F28" s="82"/>
      <c r="G28" s="14"/>
      <c r="H28" s="16" t="s">
        <v>67</v>
      </c>
      <c r="I28" s="21" t="n">
        <v>0</v>
      </c>
      <c r="J28" s="83" t="n">
        <v>0</v>
      </c>
      <c r="K28" s="84" t="n">
        <f aca="false">J28*I28</f>
        <v>0</v>
      </c>
      <c r="L28" s="4"/>
      <c r="M28" s="121" t="n">
        <v>8</v>
      </c>
      <c r="N28" s="122" t="n">
        <v>0</v>
      </c>
      <c r="O28" s="123" t="n">
        <v>0</v>
      </c>
      <c r="P28" s="124" t="n">
        <f aca="false">+MIN(O28-N28,Q28*10)</f>
        <v>0</v>
      </c>
      <c r="Q28" s="125" t="n">
        <v>1</v>
      </c>
      <c r="R28" s="79" t="n">
        <f aca="false">(O28-N28)-P28</f>
        <v>0</v>
      </c>
    </row>
    <row r="29" customFormat="false" ht="16.5" hidden="false" customHeight="false" outlineLevel="0" collapsed="false">
      <c r="A29" s="1"/>
      <c r="B29" s="126"/>
      <c r="C29" s="119"/>
      <c r="D29" s="127"/>
      <c r="E29" s="119"/>
      <c r="F29" s="82"/>
      <c r="G29" s="14"/>
      <c r="H29" s="16" t="s">
        <v>68</v>
      </c>
      <c r="I29" s="93" t="n">
        <v>0</v>
      </c>
      <c r="J29" s="94" t="n">
        <v>0</v>
      </c>
      <c r="K29" s="84" t="n">
        <f aca="false">J29*I29</f>
        <v>0</v>
      </c>
      <c r="L29" s="4"/>
      <c r="M29" s="128" t="s">
        <v>69</v>
      </c>
      <c r="N29" s="129" t="n">
        <f aca="false">SUM(N17:N28)</f>
        <v>516</v>
      </c>
      <c r="O29" s="130" t="n">
        <f aca="false">SUM(O17:O28)</f>
        <v>611</v>
      </c>
      <c r="P29" s="131" t="n">
        <f aca="false">SUM(P17:P28)</f>
        <v>41</v>
      </c>
      <c r="Q29" s="132"/>
      <c r="R29" s="133" t="n">
        <f aca="false">SUM(R17:R28)</f>
        <v>54</v>
      </c>
    </row>
    <row r="30" customFormat="false" ht="15.75" hidden="false" customHeight="false" outlineLevel="0" collapsed="false">
      <c r="A30" s="1"/>
      <c r="B30" s="126"/>
      <c r="C30" s="134"/>
      <c r="D30" s="127"/>
      <c r="E30" s="119"/>
      <c r="F30" s="82"/>
      <c r="G30" s="29"/>
      <c r="H30" s="31" t="s">
        <v>57</v>
      </c>
      <c r="I30" s="135" t="n">
        <f aca="false">+SUM(I25:I29)</f>
        <v>0</v>
      </c>
      <c r="J30" s="136" t="str">
        <f aca="false">+IF(I30&gt;0,(I25*J25+I26*J26+I27*J27+I28*J28+I29*J29)/I30,"NA")</f>
        <v>NA</v>
      </c>
      <c r="K30" s="84" t="n">
        <f aca="false">SUM(K25:K29)</f>
        <v>0</v>
      </c>
      <c r="L30" s="84"/>
      <c r="M30" s="137" t="s">
        <v>70</v>
      </c>
      <c r="N30" s="138" t="n">
        <v>102</v>
      </c>
      <c r="O30" s="139" t="n">
        <v>103</v>
      </c>
      <c r="P30" s="140"/>
      <c r="Q30" s="4"/>
    </row>
    <row r="31" customFormat="false" ht="15" hidden="false" customHeight="false" outlineLevel="0" collapsed="false">
      <c r="A31" s="1"/>
      <c r="B31" s="118"/>
      <c r="C31" s="118"/>
      <c r="D31" s="118"/>
      <c r="E31" s="118"/>
      <c r="F31" s="82"/>
      <c r="G31" s="15"/>
      <c r="H31" s="16"/>
      <c r="I31" s="99"/>
      <c r="J31" s="141"/>
      <c r="K31" s="4"/>
      <c r="L31" s="4"/>
      <c r="M31" s="142" t="s">
        <v>71</v>
      </c>
      <c r="N31" s="138" t="n">
        <v>586</v>
      </c>
      <c r="O31" s="139" t="n">
        <v>602</v>
      </c>
      <c r="P31" s="4"/>
      <c r="Q31" s="4"/>
    </row>
    <row r="32" customFormat="false" ht="15.75" hidden="false" customHeight="false" outlineLevel="0" collapsed="false">
      <c r="A32" s="118"/>
      <c r="B32" s="143" t="s">
        <v>72</v>
      </c>
      <c r="C32" s="144" t="s">
        <v>73</v>
      </c>
      <c r="D32" s="145"/>
      <c r="E32" s="146"/>
      <c r="F32" s="147" t="n">
        <f aca="false">E16</f>
        <v>82</v>
      </c>
      <c r="G32" s="15"/>
      <c r="H32" s="16"/>
      <c r="I32" s="99"/>
      <c r="J32" s="141"/>
      <c r="K32" s="148" t="n">
        <f aca="false">K23-K30</f>
        <v>0</v>
      </c>
      <c r="L32" s="4"/>
      <c r="M32" s="149"/>
      <c r="N32" s="150" t="n">
        <f aca="false">SUM(N30:N31)</f>
        <v>688</v>
      </c>
      <c r="O32" s="151" t="n">
        <f aca="false">SUM(O30:O31)</f>
        <v>705</v>
      </c>
      <c r="P32" s="4"/>
      <c r="Q32" s="4" t="s">
        <v>74</v>
      </c>
    </row>
    <row r="33" customFormat="false" ht="13.5" hidden="false" customHeight="false" outlineLevel="0" collapsed="false">
      <c r="A33" s="1"/>
      <c r="B33" s="152"/>
      <c r="C33" s="153" t="s">
        <v>75</v>
      </c>
      <c r="D33" s="118"/>
      <c r="E33" s="118"/>
      <c r="F33" s="82"/>
      <c r="G33" s="82"/>
      <c r="H33" s="82"/>
      <c r="I33" s="82"/>
      <c r="J33" s="1"/>
      <c r="K33" s="84"/>
      <c r="L33" s="4"/>
      <c r="M33" s="4"/>
      <c r="N33" s="4"/>
      <c r="O33" s="4"/>
      <c r="Q33" s="0" t="s">
        <v>76</v>
      </c>
    </row>
    <row r="34" customFormat="false" ht="12.75" hidden="false" customHeight="false" outlineLevel="0" collapsed="false">
      <c r="A34" s="1"/>
      <c r="B34" s="1"/>
      <c r="C34" s="154" t="s">
        <v>77</v>
      </c>
      <c r="D34" s="1"/>
      <c r="E34" s="1"/>
      <c r="F34" s="1"/>
      <c r="G34" s="1"/>
      <c r="H34" s="1"/>
      <c r="I34" s="1"/>
      <c r="J34" s="1"/>
      <c r="K34" s="4"/>
      <c r="L34" s="4"/>
      <c r="M34" s="4"/>
      <c r="N34" s="4"/>
      <c r="O34" s="4"/>
    </row>
    <row r="35" customFormat="false" ht="12.75" hidden="false" customHeight="false" outlineLevel="0" collapsed="false">
      <c r="G35" s="155"/>
      <c r="H35" s="156"/>
      <c r="I35" s="156"/>
      <c r="J35" s="156"/>
      <c r="K35" s="157"/>
    </row>
    <row r="36" customFormat="false" ht="12.75" hidden="false" customHeight="false" outlineLevel="0" collapsed="false">
      <c r="G36" s="158" t="n">
        <f aca="false">P29</f>
        <v>41</v>
      </c>
      <c r="H36" s="159" t="s">
        <v>78</v>
      </c>
      <c r="I36" s="160"/>
      <c r="J36" s="160"/>
      <c r="K36" s="161" t="n">
        <f aca="false">I2</f>
        <v>11</v>
      </c>
    </row>
    <row r="37" customFormat="false" ht="12.75" hidden="false" customHeight="false" outlineLevel="0" collapsed="false">
      <c r="G37" s="162"/>
      <c r="H37" s="163"/>
      <c r="I37" s="163"/>
      <c r="J37" s="163"/>
      <c r="K37" s="164"/>
    </row>
  </sheetData>
  <mergeCells count="2">
    <mergeCell ref="B1:I1"/>
    <mergeCell ref="G16:J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7" activeCellId="0" sqref="E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15.56"/>
    <col collapsed="false" customWidth="true" hidden="false" outlineLevel="0" max="10" min="10" style="0" width="13.85"/>
    <col collapsed="false" customWidth="true" hidden="false" outlineLevel="0" max="11" min="11" style="0" width="11.42"/>
  </cols>
  <sheetData>
    <row r="1" customFormat="false" ht="15.75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1"/>
      <c r="K1" s="3" t="n">
        <v>37101</v>
      </c>
      <c r="L1" s="4"/>
      <c r="M1" s="4"/>
      <c r="N1" s="4"/>
      <c r="O1" s="4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5" t="s">
        <v>1</v>
      </c>
      <c r="I2" s="6" t="n">
        <v>21</v>
      </c>
      <c r="J2" s="1"/>
      <c r="K2" s="4"/>
      <c r="L2" s="4"/>
      <c r="M2" s="4"/>
      <c r="N2" s="4"/>
      <c r="O2" s="4"/>
    </row>
    <row r="3" customFormat="false" ht="15" hidden="false" customHeight="false" outlineLevel="0" collapsed="false">
      <c r="A3" s="1"/>
      <c r="B3" s="7"/>
      <c r="C3" s="8"/>
      <c r="D3" s="9" t="s">
        <v>2</v>
      </c>
      <c r="E3" s="10" t="n">
        <f aca="false">O29</f>
        <v>612</v>
      </c>
      <c r="F3" s="7"/>
      <c r="G3" s="8"/>
      <c r="H3" s="9" t="s">
        <v>3</v>
      </c>
      <c r="I3" s="11" t="n">
        <f aca="false">997+82+20</f>
        <v>1099</v>
      </c>
      <c r="K3" s="12" t="s">
        <v>4</v>
      </c>
      <c r="L3" s="13" t="n">
        <f aca="false">O29</f>
        <v>612</v>
      </c>
      <c r="M3" s="4"/>
      <c r="N3" s="4"/>
      <c r="O3" s="4"/>
    </row>
    <row r="4" customFormat="false" ht="15" hidden="false" customHeight="false" outlineLevel="0" collapsed="false">
      <c r="A4" s="1"/>
      <c r="B4" s="14"/>
      <c r="C4" s="15"/>
      <c r="D4" s="16" t="s">
        <v>5</v>
      </c>
      <c r="E4" s="17" t="n">
        <f aca="false">N32</f>
        <v>687</v>
      </c>
      <c r="F4" s="14"/>
      <c r="G4" s="15"/>
      <c r="H4" s="16" t="s">
        <v>6</v>
      </c>
      <c r="I4" s="18" t="n">
        <v>7</v>
      </c>
      <c r="K4" s="19" t="s">
        <v>7</v>
      </c>
      <c r="L4" s="20" t="n">
        <f aca="false">N29</f>
        <v>512</v>
      </c>
      <c r="M4" s="4"/>
      <c r="N4" s="4"/>
      <c r="O4" s="4"/>
    </row>
    <row r="5" customFormat="false" ht="15" hidden="false" customHeight="false" outlineLevel="0" collapsed="false">
      <c r="A5" s="1"/>
      <c r="B5" s="14"/>
      <c r="C5" s="15"/>
      <c r="D5" s="16" t="s">
        <v>8</v>
      </c>
      <c r="E5" s="21" t="n">
        <v>0</v>
      </c>
      <c r="F5" s="14"/>
      <c r="G5" s="15"/>
      <c r="H5" s="16" t="s">
        <v>9</v>
      </c>
      <c r="I5" s="18" t="n">
        <v>25</v>
      </c>
      <c r="K5" s="22" t="s">
        <v>10</v>
      </c>
      <c r="L5" s="23" t="n">
        <f aca="false">L3-L4</f>
        <v>100</v>
      </c>
      <c r="M5" s="4"/>
      <c r="N5" s="4"/>
      <c r="O5" s="4"/>
    </row>
    <row r="6" customFormat="false" ht="15" hidden="false" customHeight="false" outlineLevel="0" collapsed="false">
      <c r="A6" s="1"/>
      <c r="B6" s="14"/>
      <c r="C6" s="15"/>
      <c r="D6" s="16" t="s">
        <v>11</v>
      </c>
      <c r="E6" s="21" t="n">
        <v>50</v>
      </c>
      <c r="F6" s="14"/>
      <c r="G6" s="15"/>
      <c r="H6" s="16" t="s">
        <v>12</v>
      </c>
      <c r="I6" s="18" t="n">
        <v>150</v>
      </c>
      <c r="J6" s="1"/>
      <c r="K6" s="4"/>
      <c r="L6" s="4"/>
      <c r="M6" s="4"/>
      <c r="N6" s="4"/>
      <c r="O6" s="4"/>
    </row>
    <row r="7" customFormat="false" ht="15" hidden="false" customHeight="false" outlineLevel="0" collapsed="false">
      <c r="A7" s="1"/>
      <c r="B7" s="14"/>
      <c r="C7" s="15"/>
      <c r="D7" s="16" t="s">
        <v>13</v>
      </c>
      <c r="E7" s="18" t="n">
        <v>103</v>
      </c>
      <c r="F7" s="14"/>
      <c r="G7" s="15"/>
      <c r="H7" s="16" t="s">
        <v>14</v>
      </c>
      <c r="I7" s="18" t="n">
        <v>128</v>
      </c>
      <c r="J7" s="24" t="s">
        <v>15</v>
      </c>
      <c r="K7" s="25" t="n">
        <v>133</v>
      </c>
      <c r="L7" s="26" t="s">
        <v>16</v>
      </c>
      <c r="M7" s="27" t="n">
        <f aca="false">O29</f>
        <v>612</v>
      </c>
      <c r="N7" s="28"/>
      <c r="O7" s="28"/>
    </row>
    <row r="8" customFormat="false" ht="15" hidden="false" customHeight="false" outlineLevel="0" collapsed="false">
      <c r="A8" s="1"/>
      <c r="B8" s="29"/>
      <c r="C8" s="30"/>
      <c r="D8" s="31" t="s">
        <v>17</v>
      </c>
      <c r="E8" s="32" t="n">
        <v>0</v>
      </c>
      <c r="F8" s="29"/>
      <c r="G8" s="30"/>
      <c r="H8" s="31" t="s">
        <v>18</v>
      </c>
      <c r="I8" s="33" t="n">
        <v>0</v>
      </c>
      <c r="J8" s="24" t="s">
        <v>19</v>
      </c>
      <c r="K8" s="34" t="n">
        <v>130</v>
      </c>
      <c r="L8" s="26" t="s">
        <v>20</v>
      </c>
      <c r="M8" s="34" t="n">
        <v>70</v>
      </c>
      <c r="N8" s="28"/>
      <c r="O8" s="28"/>
    </row>
    <row r="9" customFormat="false" ht="15.75" hidden="false" customHeight="false" outlineLevel="0" collapsed="false">
      <c r="A9" s="1"/>
      <c r="B9" s="14"/>
      <c r="C9" s="15"/>
      <c r="D9" s="16" t="s">
        <v>21</v>
      </c>
      <c r="E9" s="35" t="n">
        <f aca="false">SUM(E3:E8)</f>
        <v>1452</v>
      </c>
      <c r="F9" s="14"/>
      <c r="G9" s="15"/>
      <c r="H9" s="16" t="s">
        <v>22</v>
      </c>
      <c r="I9" s="36" t="n">
        <f aca="false">SUM(I3:I8)</f>
        <v>1409</v>
      </c>
      <c r="J9" s="1"/>
      <c r="K9" s="37" t="n">
        <f aca="false">K7-K8</f>
        <v>3</v>
      </c>
      <c r="M9" s="38" t="n">
        <f aca="false">M7-M8</f>
        <v>542</v>
      </c>
      <c r="N9" s="39"/>
      <c r="O9" s="39"/>
    </row>
    <row r="10" customFormat="false" ht="15" hidden="false" customHeight="false" outlineLevel="0" collapsed="false">
      <c r="A10" s="1"/>
      <c r="B10" s="14"/>
      <c r="C10" s="15"/>
      <c r="D10" s="40"/>
      <c r="E10" s="41"/>
      <c r="F10" s="14"/>
      <c r="G10" s="15"/>
      <c r="H10" s="40"/>
      <c r="I10" s="42"/>
      <c r="J10" s="1"/>
      <c r="K10" s="4"/>
      <c r="L10" s="4"/>
      <c r="M10" s="4"/>
      <c r="N10" s="4"/>
      <c r="O10" s="4"/>
    </row>
    <row r="11" customFormat="false" ht="15" hidden="false" customHeight="false" outlineLevel="0" collapsed="false">
      <c r="A11" s="1"/>
      <c r="B11" s="7"/>
      <c r="C11" s="8"/>
      <c r="D11" s="9" t="s">
        <v>23</v>
      </c>
      <c r="E11" s="43" t="n">
        <v>87</v>
      </c>
      <c r="F11" s="44"/>
      <c r="G11" s="8"/>
      <c r="H11" s="9" t="s">
        <v>24</v>
      </c>
      <c r="I11" s="45" t="n">
        <v>7</v>
      </c>
      <c r="J11" s="46"/>
      <c r="K11" s="4"/>
      <c r="L11" s="47"/>
      <c r="M11" s="48"/>
      <c r="N11" s="49"/>
      <c r="O11" s="50"/>
    </row>
    <row r="12" customFormat="false" ht="15" hidden="false" customHeight="false" outlineLevel="0" collapsed="false">
      <c r="A12" s="1"/>
      <c r="B12" s="14"/>
      <c r="C12" s="15"/>
      <c r="D12" s="0" t="s">
        <v>25</v>
      </c>
      <c r="E12" s="51" t="n">
        <f aca="false">0.5*E11</f>
        <v>43.5</v>
      </c>
      <c r="F12" s="52"/>
      <c r="G12" s="15"/>
      <c r="H12" s="16" t="s">
        <v>26</v>
      </c>
      <c r="I12" s="53" t="n">
        <v>100</v>
      </c>
      <c r="J12" s="1"/>
      <c r="K12" s="4"/>
      <c r="L12" s="54"/>
      <c r="M12" s="55" t="s">
        <v>27</v>
      </c>
      <c r="N12" s="54"/>
      <c r="O12" s="54"/>
    </row>
    <row r="13" customFormat="false" ht="15" hidden="false" customHeight="false" outlineLevel="0" collapsed="false">
      <c r="A13" s="1"/>
      <c r="B13" s="14"/>
      <c r="C13" s="15"/>
      <c r="D13" s="16" t="s">
        <v>28</v>
      </c>
      <c r="E13" s="51" t="n">
        <f aca="false">+E11-E12</f>
        <v>43.5</v>
      </c>
      <c r="F13" s="52"/>
      <c r="G13" s="15"/>
      <c r="H13" s="16" t="s">
        <v>29</v>
      </c>
      <c r="I13" s="53" t="n">
        <v>25</v>
      </c>
      <c r="J13" s="1"/>
      <c r="K13" s="4"/>
      <c r="L13" s="54"/>
      <c r="M13" s="56"/>
      <c r="N13" s="56"/>
      <c r="O13" s="56"/>
    </row>
    <row r="14" customFormat="false" ht="15" hidden="false" customHeight="false" outlineLevel="0" collapsed="false">
      <c r="A14" s="1"/>
      <c r="B14" s="29"/>
      <c r="C14" s="30"/>
      <c r="D14" s="31" t="s">
        <v>30</v>
      </c>
      <c r="E14" s="57" t="n">
        <f aca="false">SpinReq+30</f>
        <v>75</v>
      </c>
      <c r="F14" s="58"/>
      <c r="G14" s="30"/>
      <c r="H14" s="31" t="s">
        <v>31</v>
      </c>
      <c r="I14" s="59" t="n">
        <v>100</v>
      </c>
      <c r="J14" s="1"/>
      <c r="K14" s="4"/>
      <c r="L14" s="54"/>
      <c r="M14" s="56"/>
      <c r="N14" s="56"/>
      <c r="O14" s="56"/>
    </row>
    <row r="15" customFormat="false" ht="15" hidden="false" customHeight="false" outlineLevel="0" collapsed="false">
      <c r="A15" s="1"/>
      <c r="B15" s="15"/>
      <c r="C15" s="15"/>
      <c r="D15" s="40"/>
      <c r="E15" s="41"/>
      <c r="F15" s="15"/>
      <c r="G15" s="15"/>
      <c r="H15" s="16"/>
      <c r="I15" s="60"/>
      <c r="J15" s="61" t="s">
        <v>32</v>
      </c>
      <c r="K15" s="62" t="n">
        <v>0</v>
      </c>
      <c r="L15" s="54"/>
      <c r="N15" s="56"/>
      <c r="O15" s="56"/>
    </row>
    <row r="16" customFormat="false" ht="15.75" hidden="false" customHeight="false" outlineLevel="0" collapsed="false">
      <c r="A16" s="1"/>
      <c r="B16" s="7"/>
      <c r="C16" s="8"/>
      <c r="D16" s="9" t="s">
        <v>33</v>
      </c>
      <c r="E16" s="63" t="n">
        <f aca="false">+E9-I9</f>
        <v>43</v>
      </c>
      <c r="F16" s="64" t="n">
        <f aca="false">SpinReq+Nonspin</f>
        <v>245</v>
      </c>
      <c r="G16" s="65" t="s">
        <v>34</v>
      </c>
      <c r="H16" s="65"/>
      <c r="I16" s="65"/>
      <c r="J16" s="65"/>
      <c r="L16" s="54"/>
      <c r="M16" s="66"/>
      <c r="N16" s="67" t="s">
        <v>35</v>
      </c>
      <c r="O16" s="67" t="s">
        <v>36</v>
      </c>
      <c r="P16" s="68" t="s">
        <v>37</v>
      </c>
      <c r="Q16" s="69" t="s">
        <v>38</v>
      </c>
      <c r="R16" s="70" t="s">
        <v>39</v>
      </c>
    </row>
    <row r="17" customFormat="false" ht="15" hidden="false" customHeight="false" outlineLevel="0" collapsed="false">
      <c r="A17" s="1"/>
      <c r="B17" s="14"/>
      <c r="C17" s="15"/>
      <c r="D17" s="16" t="s">
        <v>40</v>
      </c>
      <c r="E17" s="71" t="n">
        <f aca="false">IF((+I8+IF(I6&gt;I12,I6-I12,0)-E6)&lt;0,0,(+I8+IF(I6&gt;I12,I6-I12,0)-E6))</f>
        <v>0</v>
      </c>
      <c r="F17" s="64" t="n">
        <f aca="false">E14+Nonspin</f>
        <v>275</v>
      </c>
      <c r="G17" s="7"/>
      <c r="H17" s="72"/>
      <c r="I17" s="9" t="s">
        <v>41</v>
      </c>
      <c r="J17" s="73" t="s">
        <v>42</v>
      </c>
      <c r="K17" s="4"/>
      <c r="L17" s="54"/>
      <c r="M17" s="74" t="s">
        <v>43</v>
      </c>
      <c r="N17" s="75" t="n">
        <v>47</v>
      </c>
      <c r="O17" s="76" t="n">
        <v>77</v>
      </c>
      <c r="P17" s="77" t="n">
        <f aca="false">+MIN(O17-N17,Q17*10)</f>
        <v>30</v>
      </c>
      <c r="Q17" s="78" t="n">
        <v>3</v>
      </c>
      <c r="R17" s="79" t="n">
        <f aca="false">(O17-N17)-P17</f>
        <v>0</v>
      </c>
    </row>
    <row r="18" customFormat="false" ht="15" hidden="false" customHeight="false" outlineLevel="0" collapsed="false">
      <c r="A18" s="1"/>
      <c r="B18" s="14"/>
      <c r="C18" s="15"/>
      <c r="D18" s="80" t="s">
        <v>44</v>
      </c>
      <c r="E18" s="81" t="n">
        <f aca="false">E16+E17</f>
        <v>43</v>
      </c>
      <c r="F18" s="82"/>
      <c r="G18" s="14"/>
      <c r="H18" s="16" t="s">
        <v>45</v>
      </c>
      <c r="I18" s="21" t="n">
        <v>0</v>
      </c>
      <c r="J18" s="83" t="n">
        <v>0</v>
      </c>
      <c r="K18" s="84" t="n">
        <f aca="false">SUM(J18*I18)</f>
        <v>0</v>
      </c>
      <c r="L18" s="4"/>
      <c r="M18" s="74" t="n">
        <v>2</v>
      </c>
      <c r="N18" s="75" t="n">
        <v>73</v>
      </c>
      <c r="O18" s="76" t="n">
        <v>77</v>
      </c>
      <c r="P18" s="85" t="n">
        <f aca="false">+MIN(O18-N18,Q18*10)</f>
        <v>4</v>
      </c>
      <c r="Q18" s="86" t="n">
        <v>4.5</v>
      </c>
      <c r="R18" s="79" t="n">
        <f aca="false">(O18-N18)-P18</f>
        <v>0</v>
      </c>
    </row>
    <row r="19" customFormat="false" ht="15" hidden="false" customHeight="false" outlineLevel="0" collapsed="false">
      <c r="A19" s="1"/>
      <c r="B19" s="14"/>
      <c r="C19" s="15"/>
      <c r="D19" s="80" t="s">
        <v>46</v>
      </c>
      <c r="E19" s="87" t="n">
        <f aca="false">+E16-E12-IF((E17-E13)&lt;0,E13-E17,0)</f>
        <v>-44</v>
      </c>
      <c r="F19" s="82"/>
      <c r="G19" s="14"/>
      <c r="H19" s="16" t="s">
        <v>47</v>
      </c>
      <c r="I19" s="21" t="n">
        <v>0</v>
      </c>
      <c r="J19" s="83" t="n">
        <v>0</v>
      </c>
      <c r="K19" s="84" t="n">
        <f aca="false">SUM(J19*I19)</f>
        <v>0</v>
      </c>
      <c r="L19" s="4"/>
      <c r="M19" s="74" t="n">
        <v>3</v>
      </c>
      <c r="N19" s="75" t="n">
        <v>44</v>
      </c>
      <c r="O19" s="76" t="n">
        <v>100</v>
      </c>
      <c r="P19" s="85" t="n">
        <f aca="false">+MIN(O19-N19,Q19*10)</f>
        <v>33.7</v>
      </c>
      <c r="Q19" s="86" t="n">
        <v>3.37</v>
      </c>
      <c r="R19" s="79" t="n">
        <f aca="false">(O19-N19)-P19</f>
        <v>22.3</v>
      </c>
    </row>
    <row r="20" customFormat="false" ht="15" hidden="false" customHeight="false" outlineLevel="0" collapsed="false">
      <c r="A20" s="1"/>
      <c r="B20" s="14"/>
      <c r="C20" s="15"/>
      <c r="D20" s="16" t="s">
        <v>48</v>
      </c>
      <c r="E20" s="88" t="n">
        <v>0</v>
      </c>
      <c r="F20" s="82"/>
      <c r="G20" s="14"/>
      <c r="H20" s="16" t="s">
        <v>49</v>
      </c>
      <c r="I20" s="21" t="n">
        <v>0</v>
      </c>
      <c r="J20" s="83" t="n">
        <v>0</v>
      </c>
      <c r="K20" s="84" t="n">
        <f aca="false">SUM(J20*I20)</f>
        <v>0</v>
      </c>
      <c r="L20" s="4"/>
      <c r="M20" s="74" t="s">
        <v>50</v>
      </c>
      <c r="N20" s="75" t="n">
        <v>0</v>
      </c>
      <c r="O20" s="76" t="n">
        <v>0</v>
      </c>
      <c r="P20" s="85" t="n">
        <f aca="false">+MIN(O20-N20,Q20*10)</f>
        <v>0</v>
      </c>
      <c r="Q20" s="86" t="n">
        <v>10</v>
      </c>
      <c r="R20" s="79" t="n">
        <f aca="false">(O20-N20)-P20</f>
        <v>0</v>
      </c>
    </row>
    <row r="21" customFormat="false" ht="15" hidden="false" customHeight="false" outlineLevel="0" collapsed="false">
      <c r="A21" s="1"/>
      <c r="B21" s="14"/>
      <c r="C21" s="15"/>
      <c r="D21" s="16" t="s">
        <v>51</v>
      </c>
      <c r="E21" s="88" t="n">
        <v>0</v>
      </c>
      <c r="F21" s="82"/>
      <c r="G21" s="14"/>
      <c r="H21" s="16" t="s">
        <v>52</v>
      </c>
      <c r="I21" s="21" t="n">
        <v>0</v>
      </c>
      <c r="J21" s="83" t="n">
        <v>0</v>
      </c>
      <c r="K21" s="84" t="n">
        <f aca="false">SUM(J21*I21)</f>
        <v>0</v>
      </c>
      <c r="L21" s="4"/>
      <c r="M21" s="89" t="s">
        <v>53</v>
      </c>
      <c r="N21" s="90" t="n">
        <v>0</v>
      </c>
      <c r="O21" s="91" t="n">
        <v>0</v>
      </c>
      <c r="P21" s="85" t="n">
        <f aca="false">+MIN(O21-N21,Q21*10)</f>
        <v>0</v>
      </c>
      <c r="Q21" s="86" t="n">
        <v>10</v>
      </c>
      <c r="R21" s="79" t="n">
        <f aca="false">(O21-N21)-P21</f>
        <v>0</v>
      </c>
    </row>
    <row r="22" customFormat="false" ht="15.75" hidden="false" customHeight="false" outlineLevel="0" collapsed="false">
      <c r="A22" s="1"/>
      <c r="B22" s="14"/>
      <c r="C22" s="15"/>
      <c r="D22" s="15"/>
      <c r="E22" s="42"/>
      <c r="F22" s="82"/>
      <c r="G22" s="92"/>
      <c r="H22" s="16" t="s">
        <v>54</v>
      </c>
      <c r="I22" s="93" t="n">
        <v>0</v>
      </c>
      <c r="J22" s="94" t="n">
        <v>0</v>
      </c>
      <c r="K22" s="84" t="n">
        <f aca="false">SUM(J22*I22)</f>
        <v>0</v>
      </c>
      <c r="L22" s="4"/>
      <c r="M22" s="89" t="s">
        <v>55</v>
      </c>
      <c r="N22" s="90" t="n">
        <v>0</v>
      </c>
      <c r="O22" s="91" t="n">
        <v>0</v>
      </c>
      <c r="P22" s="85" t="n">
        <f aca="false">+MIN(O22-N22,Q22*10)</f>
        <v>0</v>
      </c>
      <c r="Q22" s="86" t="n">
        <v>3.33</v>
      </c>
      <c r="R22" s="79" t="n">
        <f aca="false">(O22-N22)-P22</f>
        <v>0</v>
      </c>
    </row>
    <row r="23" customFormat="false" ht="15.75" hidden="false" customHeight="false" outlineLevel="0" collapsed="false">
      <c r="A23" s="1"/>
      <c r="B23" s="95"/>
      <c r="C23" s="96"/>
      <c r="D23" s="97" t="s">
        <v>56</v>
      </c>
      <c r="E23" s="98" t="n">
        <f aca="false">E19</f>
        <v>-44</v>
      </c>
      <c r="F23" s="82"/>
      <c r="G23" s="14"/>
      <c r="H23" s="16" t="s">
        <v>57</v>
      </c>
      <c r="I23" s="99" t="n">
        <f aca="false">+SUM(I18:I22)</f>
        <v>0</v>
      </c>
      <c r="J23" s="100" t="str">
        <f aca="false">+IF(I23&gt;0,(I18*J18+I19*J19+I20*J20+I21*J21+I22*J22)/I23,"NA")</f>
        <v>NA</v>
      </c>
      <c r="K23" s="84" t="n">
        <f aca="false">SUM(K18:K22)</f>
        <v>0</v>
      </c>
      <c r="L23" s="101"/>
      <c r="M23" s="89" t="s">
        <v>58</v>
      </c>
      <c r="N23" s="90" t="n">
        <v>0</v>
      </c>
      <c r="O23" s="91" t="n">
        <v>0</v>
      </c>
      <c r="P23" s="85" t="n">
        <f aca="false">+MIN(O23-N23,Q23*10)</f>
        <v>0</v>
      </c>
      <c r="Q23" s="86" t="n">
        <v>3.6</v>
      </c>
      <c r="R23" s="79" t="n">
        <f aca="false">(O23-N23)-P23</f>
        <v>0</v>
      </c>
    </row>
    <row r="24" customFormat="false" ht="14.25" hidden="false" customHeight="false" outlineLevel="0" collapsed="false">
      <c r="A24" s="1"/>
      <c r="B24" s="102"/>
      <c r="C24" s="103"/>
      <c r="D24" s="104" t="s">
        <v>59</v>
      </c>
      <c r="E24" s="105" t="n">
        <f aca="false">+E20*E23</f>
        <v>-0</v>
      </c>
      <c r="F24" s="82"/>
      <c r="G24" s="7"/>
      <c r="H24" s="9"/>
      <c r="I24" s="9" t="s">
        <v>41</v>
      </c>
      <c r="J24" s="73" t="s">
        <v>42</v>
      </c>
      <c r="K24" s="4"/>
      <c r="L24" s="4"/>
      <c r="M24" s="74" t="s">
        <v>60</v>
      </c>
      <c r="N24" s="75" t="n">
        <v>207</v>
      </c>
      <c r="O24" s="76" t="n">
        <v>210</v>
      </c>
      <c r="P24" s="85" t="n">
        <f aca="false">+MIN(O24-N24,Q24*10)</f>
        <v>3</v>
      </c>
      <c r="Q24" s="86" t="n">
        <v>3.6</v>
      </c>
      <c r="R24" s="79" t="n">
        <f aca="false">(O24-N24)-P24</f>
        <v>0</v>
      </c>
    </row>
    <row r="25" customFormat="false" ht="15" hidden="false" customHeight="false" outlineLevel="0" collapsed="false">
      <c r="A25" s="1"/>
      <c r="B25" s="106"/>
      <c r="C25" s="107"/>
      <c r="D25" s="108" t="s">
        <v>61</v>
      </c>
      <c r="E25" s="109" t="n">
        <f aca="false">+IF(+AND(Deficiency&gt;=0,NFPurchase&gt;=0),Spin-SpinReq,IF(TotalSpin&lt;TotalSpinReq,Spin-TotalSpinReq,Spin-SpinReq))</f>
        <v>114</v>
      </c>
      <c r="F25" s="82"/>
      <c r="G25" s="14"/>
      <c r="H25" s="16" t="s">
        <v>62</v>
      </c>
      <c r="I25" s="21" t="n">
        <v>0</v>
      </c>
      <c r="J25" s="83" t="n">
        <v>0</v>
      </c>
      <c r="K25" s="84" t="n">
        <f aca="false">J25*I25</f>
        <v>0</v>
      </c>
      <c r="L25" s="4"/>
      <c r="M25" s="110" t="s">
        <v>63</v>
      </c>
      <c r="N25" s="111" t="n">
        <v>63</v>
      </c>
      <c r="O25" s="112" t="n">
        <v>67</v>
      </c>
      <c r="P25" s="85" t="n">
        <f aca="false">+MIN(O25-N25,Q25*10)</f>
        <v>4</v>
      </c>
      <c r="Q25" s="86" t="n">
        <v>1</v>
      </c>
      <c r="R25" s="79" t="n">
        <f aca="false">(O25-N25)-P25</f>
        <v>0</v>
      </c>
    </row>
    <row r="26" customFormat="false" ht="15" hidden="false" customHeight="false" outlineLevel="0" collapsed="false">
      <c r="A26" s="1"/>
      <c r="B26" s="113"/>
      <c r="C26" s="114"/>
      <c r="D26" s="115" t="s">
        <v>64</v>
      </c>
      <c r="E26" s="116" t="n">
        <f aca="false">+E21*E25</f>
        <v>0</v>
      </c>
      <c r="F26" s="82"/>
      <c r="G26" s="14"/>
      <c r="H26" s="16" t="s">
        <v>65</v>
      </c>
      <c r="I26" s="21" t="n">
        <v>0</v>
      </c>
      <c r="J26" s="83" t="n">
        <v>0</v>
      </c>
      <c r="K26" s="84" t="n">
        <f aca="false">J26*I26</f>
        <v>0</v>
      </c>
      <c r="L26" s="4"/>
      <c r="M26" s="117" t="n">
        <v>6</v>
      </c>
      <c r="N26" s="75" t="n">
        <v>42</v>
      </c>
      <c r="O26" s="76" t="n">
        <v>42</v>
      </c>
      <c r="P26" s="85" t="n">
        <f aca="false">+MIN(O26-N26,Q26*10)</f>
        <v>0</v>
      </c>
      <c r="Q26" s="86" t="n">
        <v>2</v>
      </c>
      <c r="R26" s="79" t="n">
        <f aca="false">(O26-N26)-P26</f>
        <v>0</v>
      </c>
    </row>
    <row r="27" customFormat="false" ht="15" hidden="false" customHeight="false" outlineLevel="0" collapsed="false">
      <c r="A27" s="1"/>
      <c r="B27" s="118"/>
      <c r="C27" s="118"/>
      <c r="D27" s="118"/>
      <c r="E27" s="82"/>
      <c r="F27" s="82"/>
      <c r="G27" s="14"/>
      <c r="H27" s="16" t="s">
        <v>66</v>
      </c>
      <c r="I27" s="21" t="n">
        <v>0</v>
      </c>
      <c r="J27" s="83" t="n">
        <v>0</v>
      </c>
      <c r="K27" s="84" t="n">
        <f aca="false">J27*I27</f>
        <v>0</v>
      </c>
      <c r="L27" s="4"/>
      <c r="M27" s="117" t="n">
        <v>7</v>
      </c>
      <c r="N27" s="75" t="n">
        <v>36</v>
      </c>
      <c r="O27" s="76" t="n">
        <v>39</v>
      </c>
      <c r="P27" s="85" t="n">
        <f aca="false">+MIN(O27-N27,Q27*10)</f>
        <v>3</v>
      </c>
      <c r="Q27" s="86" t="n">
        <v>2.1</v>
      </c>
      <c r="R27" s="79" t="n">
        <f aca="false">(O27-N27)-P27</f>
        <v>0</v>
      </c>
    </row>
    <row r="28" customFormat="false" ht="15.75" hidden="false" customHeight="false" outlineLevel="0" collapsed="false">
      <c r="A28" s="1"/>
      <c r="B28" s="119"/>
      <c r="C28" s="119"/>
      <c r="D28" s="120"/>
      <c r="E28" s="118"/>
      <c r="F28" s="82"/>
      <c r="G28" s="14"/>
      <c r="H28" s="16" t="s">
        <v>67</v>
      </c>
      <c r="I28" s="21" t="n">
        <v>0</v>
      </c>
      <c r="J28" s="83" t="n">
        <v>0</v>
      </c>
      <c r="K28" s="84" t="n">
        <f aca="false">J28*I28</f>
        <v>0</v>
      </c>
      <c r="L28" s="4"/>
      <c r="M28" s="121" t="n">
        <v>8</v>
      </c>
      <c r="N28" s="122" t="n">
        <v>0</v>
      </c>
      <c r="O28" s="123" t="n">
        <v>0</v>
      </c>
      <c r="P28" s="124" t="n">
        <f aca="false">+MIN(O28-N28,Q28*10)</f>
        <v>0</v>
      </c>
      <c r="Q28" s="125" t="n">
        <v>1</v>
      </c>
      <c r="R28" s="79" t="n">
        <f aca="false">(O28-N28)-P28</f>
        <v>0</v>
      </c>
    </row>
    <row r="29" customFormat="false" ht="16.5" hidden="false" customHeight="false" outlineLevel="0" collapsed="false">
      <c r="A29" s="1"/>
      <c r="B29" s="126"/>
      <c r="C29" s="119"/>
      <c r="D29" s="127"/>
      <c r="E29" s="119"/>
      <c r="F29" s="82"/>
      <c r="G29" s="14"/>
      <c r="H29" s="16" t="s">
        <v>68</v>
      </c>
      <c r="I29" s="93" t="n">
        <v>0</v>
      </c>
      <c r="J29" s="94" t="n">
        <v>0</v>
      </c>
      <c r="K29" s="84" t="n">
        <f aca="false">J29*I29</f>
        <v>0</v>
      </c>
      <c r="L29" s="4"/>
      <c r="M29" s="128" t="s">
        <v>69</v>
      </c>
      <c r="N29" s="129" t="n">
        <f aca="false">SUM(N17:N28)</f>
        <v>512</v>
      </c>
      <c r="O29" s="130" t="n">
        <f aca="false">SUM(O17:O28)</f>
        <v>612</v>
      </c>
      <c r="P29" s="131" t="n">
        <f aca="false">SUM(P17:P28)</f>
        <v>77.7</v>
      </c>
      <c r="Q29" s="132"/>
      <c r="R29" s="133" t="n">
        <f aca="false">SUM(R17:R28)</f>
        <v>22.3</v>
      </c>
    </row>
    <row r="30" customFormat="false" ht="15.75" hidden="false" customHeight="false" outlineLevel="0" collapsed="false">
      <c r="A30" s="1"/>
      <c r="B30" s="126"/>
      <c r="C30" s="134"/>
      <c r="D30" s="127"/>
      <c r="E30" s="119"/>
      <c r="F30" s="82"/>
      <c r="G30" s="29"/>
      <c r="H30" s="31" t="s">
        <v>57</v>
      </c>
      <c r="I30" s="135" t="n">
        <f aca="false">+SUM(I25:I29)</f>
        <v>0</v>
      </c>
      <c r="J30" s="136" t="str">
        <f aca="false">+IF(I30&gt;0,(I25*J25+I26*J26+I27*J27+I28*J28+I29*J29)/I30,"NA")</f>
        <v>NA</v>
      </c>
      <c r="K30" s="84" t="n">
        <f aca="false">SUM(K25:K29)</f>
        <v>0</v>
      </c>
      <c r="L30" s="84"/>
      <c r="M30" s="137" t="s">
        <v>70</v>
      </c>
      <c r="N30" s="138" t="n">
        <v>103</v>
      </c>
      <c r="O30" s="139" t="n">
        <v>103</v>
      </c>
      <c r="P30" s="140"/>
      <c r="Q30" s="4"/>
    </row>
    <row r="31" customFormat="false" ht="15" hidden="false" customHeight="false" outlineLevel="0" collapsed="false">
      <c r="A31" s="1"/>
      <c r="B31" s="118"/>
      <c r="C31" s="118"/>
      <c r="D31" s="118"/>
      <c r="E31" s="118"/>
      <c r="F31" s="82"/>
      <c r="G31" s="15"/>
      <c r="H31" s="16"/>
      <c r="I31" s="99"/>
      <c r="J31" s="141"/>
      <c r="K31" s="4"/>
      <c r="L31" s="4"/>
      <c r="M31" s="142" t="s">
        <v>71</v>
      </c>
      <c r="N31" s="138" t="n">
        <v>584</v>
      </c>
      <c r="O31" s="139" t="n">
        <v>602</v>
      </c>
      <c r="P31" s="4"/>
      <c r="Q31" s="4"/>
    </row>
    <row r="32" customFormat="false" ht="15.75" hidden="false" customHeight="false" outlineLevel="0" collapsed="false">
      <c r="A32" s="118"/>
      <c r="B32" s="143" t="s">
        <v>72</v>
      </c>
      <c r="C32" s="144" t="s">
        <v>79</v>
      </c>
      <c r="D32" s="145"/>
      <c r="E32" s="146"/>
      <c r="F32" s="165" t="n">
        <f aca="false">E11</f>
        <v>87</v>
      </c>
      <c r="G32" s="15"/>
      <c r="H32" s="16"/>
      <c r="I32" s="99"/>
      <c r="J32" s="141"/>
      <c r="K32" s="148" t="n">
        <f aca="false">K23-K30</f>
        <v>0</v>
      </c>
      <c r="L32" s="4"/>
      <c r="M32" s="149"/>
      <c r="N32" s="150" t="n">
        <f aca="false">SUM(N30:N31)</f>
        <v>687</v>
      </c>
      <c r="O32" s="151" t="n">
        <f aca="false">SUM(O30:O31)</f>
        <v>705</v>
      </c>
      <c r="P32" s="4"/>
      <c r="Q32" s="4" t="s">
        <v>74</v>
      </c>
    </row>
    <row r="33" customFormat="false" ht="13.5" hidden="false" customHeight="false" outlineLevel="0" collapsed="false">
      <c r="A33" s="1"/>
      <c r="B33" s="152"/>
      <c r="C33" s="153" t="s">
        <v>75</v>
      </c>
      <c r="D33" s="118"/>
      <c r="E33" s="118"/>
      <c r="F33" s="82"/>
      <c r="G33" s="82"/>
      <c r="H33" s="82"/>
      <c r="I33" s="82"/>
      <c r="J33" s="1"/>
      <c r="K33" s="84"/>
      <c r="L33" s="4"/>
      <c r="M33" s="4"/>
      <c r="N33" s="4"/>
      <c r="O33" s="4"/>
      <c r="Q33" s="0" t="s">
        <v>76</v>
      </c>
    </row>
    <row r="34" customFormat="false" ht="12.75" hidden="false" customHeight="false" outlineLevel="0" collapsed="false">
      <c r="A34" s="1"/>
      <c r="B34" s="1"/>
      <c r="C34" s="154" t="s">
        <v>77</v>
      </c>
      <c r="D34" s="1"/>
      <c r="E34" s="1"/>
      <c r="F34" s="1"/>
      <c r="G34" s="1"/>
      <c r="H34" s="1"/>
      <c r="I34" s="1"/>
      <c r="J34" s="1"/>
      <c r="K34" s="4"/>
      <c r="L34" s="4"/>
      <c r="M34" s="4"/>
      <c r="N34" s="4"/>
      <c r="O34" s="4"/>
    </row>
    <row r="35" customFormat="false" ht="12.75" hidden="false" customHeight="false" outlineLevel="0" collapsed="false">
      <c r="G35" s="155"/>
      <c r="H35" s="156"/>
      <c r="I35" s="156"/>
      <c r="J35" s="156"/>
      <c r="K35" s="157"/>
    </row>
    <row r="36" customFormat="false" ht="12.75" hidden="false" customHeight="false" outlineLevel="0" collapsed="false">
      <c r="G36" s="158" t="n">
        <f aca="false">P29</f>
        <v>77.7</v>
      </c>
      <c r="H36" s="159" t="s">
        <v>78</v>
      </c>
      <c r="I36" s="160"/>
      <c r="J36" s="160"/>
      <c r="K36" s="161" t="n">
        <f aca="false">I2</f>
        <v>21</v>
      </c>
    </row>
    <row r="37" customFormat="false" ht="12.75" hidden="false" customHeight="false" outlineLevel="0" collapsed="false">
      <c r="G37" s="162"/>
      <c r="H37" s="163"/>
      <c r="I37" s="163"/>
      <c r="J37" s="163"/>
      <c r="K37" s="164"/>
    </row>
  </sheetData>
  <mergeCells count="2">
    <mergeCell ref="B1:I1"/>
    <mergeCell ref="G16:J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6" activeCellId="0" sqref="N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15.7"/>
    <col collapsed="false" customWidth="true" hidden="false" outlineLevel="0" max="10" min="10" style="0" width="13.85"/>
    <col collapsed="false" customWidth="true" hidden="false" outlineLevel="0" max="11" min="11" style="0" width="12.42"/>
  </cols>
  <sheetData>
    <row r="1" customFormat="false" ht="15.75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1"/>
      <c r="K1" s="3" t="n">
        <v>37101</v>
      </c>
      <c r="L1" s="4"/>
      <c r="M1" s="4"/>
      <c r="N1" s="4"/>
      <c r="O1" s="4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5" t="s">
        <v>1</v>
      </c>
      <c r="I2" s="6" t="n">
        <v>12</v>
      </c>
      <c r="J2" s="1"/>
      <c r="K2" s="4"/>
      <c r="L2" s="4"/>
      <c r="M2" s="4"/>
      <c r="N2" s="4"/>
      <c r="O2" s="4"/>
    </row>
    <row r="3" customFormat="false" ht="15" hidden="false" customHeight="false" outlineLevel="0" collapsed="false">
      <c r="A3" s="1"/>
      <c r="B3" s="7"/>
      <c r="C3" s="8"/>
      <c r="D3" s="9" t="s">
        <v>2</v>
      </c>
      <c r="E3" s="10" t="n">
        <f aca="false">O29</f>
        <v>611</v>
      </c>
      <c r="F3" s="7"/>
      <c r="G3" s="8"/>
      <c r="H3" s="9" t="s">
        <v>3</v>
      </c>
      <c r="I3" s="11" t="n">
        <f aca="false">939+71+16</f>
        <v>1026</v>
      </c>
      <c r="K3" s="12" t="s">
        <v>4</v>
      </c>
      <c r="L3" s="13" t="n">
        <f aca="false">O29</f>
        <v>611</v>
      </c>
      <c r="M3" s="4"/>
      <c r="N3" s="4"/>
      <c r="O3" s="4"/>
    </row>
    <row r="4" customFormat="false" ht="15" hidden="false" customHeight="false" outlineLevel="0" collapsed="false">
      <c r="A4" s="1"/>
      <c r="B4" s="14"/>
      <c r="C4" s="15"/>
      <c r="D4" s="16" t="s">
        <v>5</v>
      </c>
      <c r="E4" s="17" t="n">
        <f aca="false">N32</f>
        <v>687</v>
      </c>
      <c r="F4" s="14"/>
      <c r="G4" s="15"/>
      <c r="H4" s="16" t="s">
        <v>6</v>
      </c>
      <c r="I4" s="18" t="n">
        <v>7</v>
      </c>
      <c r="K4" s="19" t="s">
        <v>7</v>
      </c>
      <c r="L4" s="20" t="n">
        <f aca="false">N29</f>
        <v>563</v>
      </c>
      <c r="M4" s="4"/>
      <c r="N4" s="4"/>
      <c r="O4" s="4"/>
    </row>
    <row r="5" customFormat="false" ht="15" hidden="false" customHeight="false" outlineLevel="0" collapsed="false">
      <c r="A5" s="1"/>
      <c r="B5" s="14"/>
      <c r="C5" s="15"/>
      <c r="D5" s="16" t="s">
        <v>8</v>
      </c>
      <c r="E5" s="21" t="n">
        <v>0</v>
      </c>
      <c r="F5" s="14"/>
      <c r="G5" s="15"/>
      <c r="H5" s="16" t="s">
        <v>9</v>
      </c>
      <c r="I5" s="18" t="n">
        <v>25</v>
      </c>
      <c r="K5" s="22" t="s">
        <v>10</v>
      </c>
      <c r="L5" s="23" t="n">
        <f aca="false">L3-L4</f>
        <v>48</v>
      </c>
      <c r="M5" s="4"/>
      <c r="N5" s="4"/>
      <c r="O5" s="4"/>
    </row>
    <row r="6" customFormat="false" ht="15" hidden="false" customHeight="false" outlineLevel="0" collapsed="false">
      <c r="A6" s="1"/>
      <c r="B6" s="14"/>
      <c r="C6" s="15"/>
      <c r="D6" s="16" t="s">
        <v>11</v>
      </c>
      <c r="E6" s="21" t="n">
        <v>0</v>
      </c>
      <c r="F6" s="14"/>
      <c r="G6" s="15"/>
      <c r="H6" s="16" t="s">
        <v>12</v>
      </c>
      <c r="I6" s="18" t="n">
        <v>150</v>
      </c>
      <c r="J6" s="1"/>
      <c r="K6" s="4"/>
      <c r="L6" s="4"/>
      <c r="M6" s="4"/>
      <c r="N6" s="4"/>
      <c r="O6" s="4"/>
    </row>
    <row r="7" customFormat="false" ht="15" hidden="false" customHeight="false" outlineLevel="0" collapsed="false">
      <c r="A7" s="1"/>
      <c r="B7" s="14"/>
      <c r="C7" s="15"/>
      <c r="D7" s="16" t="s">
        <v>13</v>
      </c>
      <c r="E7" s="18" t="n">
        <v>103</v>
      </c>
      <c r="F7" s="14"/>
      <c r="G7" s="15"/>
      <c r="H7" s="16" t="s">
        <v>14</v>
      </c>
      <c r="I7" s="18" t="n">
        <v>128</v>
      </c>
      <c r="J7" s="24" t="s">
        <v>15</v>
      </c>
      <c r="K7" s="25" t="n">
        <v>133</v>
      </c>
      <c r="L7" s="26" t="s">
        <v>16</v>
      </c>
      <c r="M7" s="27" t="n">
        <f aca="false">O29</f>
        <v>611</v>
      </c>
      <c r="N7" s="28"/>
      <c r="O7" s="28"/>
    </row>
    <row r="8" customFormat="false" ht="15" hidden="false" customHeight="false" outlineLevel="0" collapsed="false">
      <c r="A8" s="1"/>
      <c r="B8" s="29"/>
      <c r="C8" s="30"/>
      <c r="D8" s="31" t="s">
        <v>17</v>
      </c>
      <c r="E8" s="32" t="n">
        <v>0</v>
      </c>
      <c r="F8" s="29"/>
      <c r="G8" s="30"/>
      <c r="H8" s="31" t="s">
        <v>18</v>
      </c>
      <c r="I8" s="33" t="n">
        <v>25</v>
      </c>
      <c r="J8" s="24" t="s">
        <v>19</v>
      </c>
      <c r="K8" s="34" t="n">
        <v>130</v>
      </c>
      <c r="L8" s="26" t="s">
        <v>20</v>
      </c>
      <c r="M8" s="34" t="n">
        <v>70</v>
      </c>
      <c r="N8" s="28"/>
      <c r="O8" s="28"/>
    </row>
    <row r="9" customFormat="false" ht="15.75" hidden="false" customHeight="false" outlineLevel="0" collapsed="false">
      <c r="A9" s="1"/>
      <c r="B9" s="14"/>
      <c r="C9" s="15"/>
      <c r="D9" s="16" t="s">
        <v>21</v>
      </c>
      <c r="E9" s="35" t="n">
        <f aca="false">SUM(E3:E8)</f>
        <v>1401</v>
      </c>
      <c r="F9" s="14"/>
      <c r="G9" s="15"/>
      <c r="H9" s="16" t="s">
        <v>22</v>
      </c>
      <c r="I9" s="36" t="n">
        <f aca="false">SUM(I3:I8)</f>
        <v>1361</v>
      </c>
      <c r="J9" s="1"/>
      <c r="K9" s="37" t="n">
        <f aca="false">K7-K8</f>
        <v>3</v>
      </c>
      <c r="M9" s="38" t="n">
        <f aca="false">M7-M8</f>
        <v>541</v>
      </c>
      <c r="N9" s="39"/>
      <c r="O9" s="39"/>
    </row>
    <row r="10" customFormat="false" ht="15" hidden="false" customHeight="false" outlineLevel="0" collapsed="false">
      <c r="A10" s="1"/>
      <c r="B10" s="14"/>
      <c r="C10" s="15"/>
      <c r="D10" s="40"/>
      <c r="E10" s="41"/>
      <c r="F10" s="14"/>
      <c r="G10" s="15"/>
      <c r="H10" s="40"/>
      <c r="I10" s="42"/>
      <c r="J10" s="1"/>
      <c r="K10" s="4"/>
      <c r="L10" s="4"/>
      <c r="M10" s="4"/>
      <c r="N10" s="4"/>
      <c r="O10" s="4"/>
    </row>
    <row r="11" customFormat="false" ht="15" hidden="false" customHeight="false" outlineLevel="0" collapsed="false">
      <c r="A11" s="1"/>
      <c r="B11" s="7"/>
      <c r="C11" s="8"/>
      <c r="D11" s="9" t="s">
        <v>23</v>
      </c>
      <c r="E11" s="43" t="n">
        <v>88</v>
      </c>
      <c r="F11" s="44"/>
      <c r="G11" s="8"/>
      <c r="H11" s="9" t="s">
        <v>24</v>
      </c>
      <c r="I11" s="45" t="n">
        <v>7</v>
      </c>
      <c r="J11" s="46"/>
      <c r="K11" s="4"/>
      <c r="L11" s="47"/>
      <c r="M11" s="48"/>
      <c r="N11" s="49"/>
      <c r="O11" s="50"/>
    </row>
    <row r="12" customFormat="false" ht="15" hidden="false" customHeight="false" outlineLevel="0" collapsed="false">
      <c r="A12" s="1"/>
      <c r="B12" s="14"/>
      <c r="C12" s="15"/>
      <c r="D12" s="0" t="s">
        <v>25</v>
      </c>
      <c r="E12" s="51" t="n">
        <f aca="false">0.5*E11</f>
        <v>44</v>
      </c>
      <c r="F12" s="52"/>
      <c r="G12" s="15"/>
      <c r="H12" s="16" t="s">
        <v>26</v>
      </c>
      <c r="I12" s="53" t="n">
        <v>100</v>
      </c>
      <c r="J12" s="1"/>
      <c r="K12" s="4"/>
      <c r="L12" s="54"/>
      <c r="M12" s="55" t="s">
        <v>27</v>
      </c>
      <c r="N12" s="54"/>
      <c r="O12" s="54"/>
    </row>
    <row r="13" customFormat="false" ht="15" hidden="false" customHeight="false" outlineLevel="0" collapsed="false">
      <c r="A13" s="1"/>
      <c r="B13" s="14"/>
      <c r="C13" s="15"/>
      <c r="D13" s="16" t="s">
        <v>28</v>
      </c>
      <c r="E13" s="51" t="n">
        <f aca="false">+E11-E12</f>
        <v>44</v>
      </c>
      <c r="F13" s="52"/>
      <c r="G13" s="15"/>
      <c r="H13" s="16" t="s">
        <v>29</v>
      </c>
      <c r="I13" s="53" t="n">
        <v>25</v>
      </c>
      <c r="J13" s="1"/>
      <c r="K13" s="4"/>
      <c r="L13" s="54"/>
      <c r="M13" s="56"/>
      <c r="N13" s="56"/>
      <c r="O13" s="56"/>
    </row>
    <row r="14" customFormat="false" ht="15" hidden="false" customHeight="false" outlineLevel="0" collapsed="false">
      <c r="A14" s="1"/>
      <c r="B14" s="29"/>
      <c r="C14" s="30"/>
      <c r="D14" s="31" t="s">
        <v>30</v>
      </c>
      <c r="E14" s="57" t="n">
        <f aca="false">SpinReq+30</f>
        <v>75</v>
      </c>
      <c r="F14" s="58"/>
      <c r="G14" s="30"/>
      <c r="H14" s="31" t="s">
        <v>31</v>
      </c>
      <c r="I14" s="59" t="n">
        <v>100</v>
      </c>
      <c r="J14" s="1"/>
      <c r="K14" s="4"/>
      <c r="L14" s="54"/>
      <c r="M14" s="56"/>
      <c r="N14" s="56"/>
      <c r="O14" s="56"/>
    </row>
    <row r="15" customFormat="false" ht="15" hidden="false" customHeight="false" outlineLevel="0" collapsed="false">
      <c r="A15" s="1"/>
      <c r="B15" s="15"/>
      <c r="C15" s="15"/>
      <c r="D15" s="40"/>
      <c r="E15" s="41"/>
      <c r="F15" s="15"/>
      <c r="G15" s="15"/>
      <c r="H15" s="16"/>
      <c r="I15" s="60"/>
      <c r="J15" s="61" t="s">
        <v>32</v>
      </c>
      <c r="K15" s="62" t="n">
        <v>0</v>
      </c>
      <c r="L15" s="54"/>
      <c r="N15" s="56"/>
      <c r="O15" s="56"/>
    </row>
    <row r="16" customFormat="false" ht="15.75" hidden="false" customHeight="false" outlineLevel="0" collapsed="false">
      <c r="A16" s="1"/>
      <c r="B16" s="7"/>
      <c r="C16" s="8"/>
      <c r="D16" s="9" t="s">
        <v>33</v>
      </c>
      <c r="E16" s="63" t="n">
        <f aca="false">+E9-I9</f>
        <v>40</v>
      </c>
      <c r="F16" s="64" t="n">
        <f aca="false">SpinReq+Nonspin</f>
        <v>245</v>
      </c>
      <c r="G16" s="65" t="s">
        <v>34</v>
      </c>
      <c r="H16" s="65"/>
      <c r="I16" s="65"/>
      <c r="J16" s="65"/>
      <c r="L16" s="54"/>
      <c r="M16" s="66"/>
      <c r="N16" s="67" t="s">
        <v>35</v>
      </c>
      <c r="O16" s="67" t="s">
        <v>36</v>
      </c>
      <c r="P16" s="68" t="s">
        <v>37</v>
      </c>
      <c r="Q16" s="69" t="s">
        <v>38</v>
      </c>
      <c r="R16" s="70" t="s">
        <v>39</v>
      </c>
    </row>
    <row r="17" customFormat="false" ht="15" hidden="false" customHeight="false" outlineLevel="0" collapsed="false">
      <c r="A17" s="1"/>
      <c r="B17" s="14"/>
      <c r="C17" s="15"/>
      <c r="D17" s="16" t="s">
        <v>40</v>
      </c>
      <c r="E17" s="71" t="n">
        <f aca="false">IF((+I8+IF(I6&gt;I12,I6-I12,0)-E6)&lt;0,0,(+I8+IF(I6&gt;I12,I6-I12,0)-E6))</f>
        <v>75</v>
      </c>
      <c r="F17" s="64" t="n">
        <f aca="false">E14+Nonspin</f>
        <v>275</v>
      </c>
      <c r="G17" s="7"/>
      <c r="H17" s="72"/>
      <c r="I17" s="9" t="s">
        <v>41</v>
      </c>
      <c r="J17" s="73" t="s">
        <v>42</v>
      </c>
      <c r="K17" s="4"/>
      <c r="L17" s="54"/>
      <c r="M17" s="74" t="s">
        <v>43</v>
      </c>
      <c r="N17" s="75" t="n">
        <v>73</v>
      </c>
      <c r="O17" s="76" t="n">
        <v>77</v>
      </c>
      <c r="P17" s="77" t="n">
        <f aca="false">+MIN(O17-N17,Q17*10)</f>
        <v>4</v>
      </c>
      <c r="Q17" s="78" t="n">
        <v>3</v>
      </c>
      <c r="R17" s="79" t="n">
        <f aca="false">(O17-N17)-P17</f>
        <v>0</v>
      </c>
    </row>
    <row r="18" customFormat="false" ht="15" hidden="false" customHeight="false" outlineLevel="0" collapsed="false">
      <c r="A18" s="1"/>
      <c r="B18" s="14"/>
      <c r="C18" s="15"/>
      <c r="D18" s="80" t="s">
        <v>44</v>
      </c>
      <c r="E18" s="81" t="n">
        <f aca="false">E16+E17</f>
        <v>115</v>
      </c>
      <c r="F18" s="82"/>
      <c r="G18" s="14"/>
      <c r="H18" s="16" t="s">
        <v>45</v>
      </c>
      <c r="I18" s="21" t="n">
        <v>0</v>
      </c>
      <c r="J18" s="83" t="n">
        <v>0</v>
      </c>
      <c r="K18" s="84" t="n">
        <f aca="false">SUM(J18*I18)</f>
        <v>0</v>
      </c>
      <c r="L18" s="4"/>
      <c r="M18" s="74" t="n">
        <v>2</v>
      </c>
      <c r="N18" s="75" t="n">
        <v>75</v>
      </c>
      <c r="O18" s="76" t="n">
        <v>77</v>
      </c>
      <c r="P18" s="85" t="n">
        <f aca="false">+MIN(O18-N18,Q18*10)</f>
        <v>2</v>
      </c>
      <c r="Q18" s="86" t="n">
        <v>4.5</v>
      </c>
      <c r="R18" s="79" t="n">
        <f aca="false">(O18-N18)-P18</f>
        <v>0</v>
      </c>
    </row>
    <row r="19" customFormat="false" ht="15" hidden="false" customHeight="false" outlineLevel="0" collapsed="false">
      <c r="A19" s="1"/>
      <c r="B19" s="14"/>
      <c r="C19" s="15"/>
      <c r="D19" s="80" t="s">
        <v>46</v>
      </c>
      <c r="E19" s="87" t="n">
        <f aca="false">+E16-E12-IF((E17-E13)&lt;0,E13-E17,0)</f>
        <v>-4</v>
      </c>
      <c r="F19" s="82"/>
      <c r="G19" s="14"/>
      <c r="H19" s="16" t="s">
        <v>47</v>
      </c>
      <c r="I19" s="21" t="n">
        <v>0</v>
      </c>
      <c r="J19" s="83" t="n">
        <v>0</v>
      </c>
      <c r="K19" s="84" t="n">
        <f aca="false">SUM(J19*I19)</f>
        <v>0</v>
      </c>
      <c r="L19" s="4"/>
      <c r="M19" s="74" t="n">
        <v>3</v>
      </c>
      <c r="N19" s="75" t="n">
        <v>95</v>
      </c>
      <c r="O19" s="76" t="n">
        <v>100</v>
      </c>
      <c r="P19" s="85" t="n">
        <f aca="false">+MIN(O19-N19,Q19*10)</f>
        <v>5</v>
      </c>
      <c r="Q19" s="86" t="n">
        <v>3.37</v>
      </c>
      <c r="R19" s="79" t="n">
        <f aca="false">(O19-N19)-P19</f>
        <v>0</v>
      </c>
    </row>
    <row r="20" customFormat="false" ht="15" hidden="false" customHeight="false" outlineLevel="0" collapsed="false">
      <c r="A20" s="1"/>
      <c r="B20" s="14"/>
      <c r="C20" s="15"/>
      <c r="D20" s="16" t="s">
        <v>48</v>
      </c>
      <c r="E20" s="88" t="n">
        <v>0</v>
      </c>
      <c r="F20" s="82"/>
      <c r="G20" s="14"/>
      <c r="H20" s="16" t="s">
        <v>49</v>
      </c>
      <c r="I20" s="21" t="n">
        <v>0</v>
      </c>
      <c r="J20" s="83" t="n">
        <v>0</v>
      </c>
      <c r="K20" s="84" t="n">
        <f aca="false">SUM(J20*I20)</f>
        <v>0</v>
      </c>
      <c r="L20" s="4"/>
      <c r="M20" s="74" t="s">
        <v>50</v>
      </c>
      <c r="N20" s="75" t="n">
        <v>0</v>
      </c>
      <c r="O20" s="76" t="n">
        <v>0</v>
      </c>
      <c r="P20" s="85" t="n">
        <f aca="false">+MIN(O20-N20,Q20*10)</f>
        <v>0</v>
      </c>
      <c r="Q20" s="86" t="n">
        <v>10</v>
      </c>
      <c r="R20" s="79" t="n">
        <f aca="false">(O20-N20)-P20</f>
        <v>0</v>
      </c>
    </row>
    <row r="21" customFormat="false" ht="15" hidden="false" customHeight="false" outlineLevel="0" collapsed="false">
      <c r="A21" s="1"/>
      <c r="B21" s="14"/>
      <c r="C21" s="15"/>
      <c r="D21" s="16" t="s">
        <v>51</v>
      </c>
      <c r="E21" s="88" t="n">
        <v>0</v>
      </c>
      <c r="F21" s="82"/>
      <c r="G21" s="14"/>
      <c r="H21" s="16" t="s">
        <v>52</v>
      </c>
      <c r="I21" s="21" t="n">
        <v>0</v>
      </c>
      <c r="J21" s="83" t="n">
        <v>0</v>
      </c>
      <c r="K21" s="84" t="n">
        <f aca="false">SUM(J21*I21)</f>
        <v>0</v>
      </c>
      <c r="L21" s="4"/>
      <c r="M21" s="89" t="s">
        <v>53</v>
      </c>
      <c r="N21" s="90" t="n">
        <v>0</v>
      </c>
      <c r="O21" s="91" t="n">
        <v>0</v>
      </c>
      <c r="P21" s="85" t="n">
        <f aca="false">+MIN(O21-N21,Q21*10)</f>
        <v>0</v>
      </c>
      <c r="Q21" s="86" t="n">
        <v>10</v>
      </c>
      <c r="R21" s="79" t="n">
        <f aca="false">(O21-N21)-P21</f>
        <v>0</v>
      </c>
    </row>
    <row r="22" customFormat="false" ht="15.75" hidden="false" customHeight="false" outlineLevel="0" collapsed="false">
      <c r="A22" s="1"/>
      <c r="B22" s="14"/>
      <c r="C22" s="15"/>
      <c r="D22" s="15"/>
      <c r="E22" s="42"/>
      <c r="F22" s="82"/>
      <c r="G22" s="92"/>
      <c r="H22" s="16" t="s">
        <v>54</v>
      </c>
      <c r="I22" s="93" t="n">
        <v>0</v>
      </c>
      <c r="J22" s="94" t="n">
        <v>0</v>
      </c>
      <c r="K22" s="84" t="n">
        <f aca="false">SUM(J22*I22)</f>
        <v>0</v>
      </c>
      <c r="L22" s="4"/>
      <c r="M22" s="89" t="s">
        <v>55</v>
      </c>
      <c r="N22" s="90" t="n">
        <v>0</v>
      </c>
      <c r="O22" s="91" t="n">
        <v>0</v>
      </c>
      <c r="P22" s="85" t="n">
        <f aca="false">+MIN(O22-N22,Q22*10)</f>
        <v>0</v>
      </c>
      <c r="Q22" s="86" t="n">
        <v>3.33</v>
      </c>
      <c r="R22" s="79" t="n">
        <f aca="false">(O22-N22)-P22</f>
        <v>0</v>
      </c>
    </row>
    <row r="23" customFormat="false" ht="15.75" hidden="false" customHeight="false" outlineLevel="0" collapsed="false">
      <c r="A23" s="1"/>
      <c r="B23" s="95"/>
      <c r="C23" s="96"/>
      <c r="D23" s="97" t="s">
        <v>56</v>
      </c>
      <c r="E23" s="98" t="n">
        <f aca="false">E19</f>
        <v>-4</v>
      </c>
      <c r="F23" s="82"/>
      <c r="G23" s="14"/>
      <c r="H23" s="16" t="s">
        <v>57</v>
      </c>
      <c r="I23" s="99" t="n">
        <f aca="false">+SUM(I18:I22)</f>
        <v>0</v>
      </c>
      <c r="J23" s="100" t="str">
        <f aca="false">+IF(I23&gt;0,(I18*J18+I19*J19+I20*J20+I21*J21+I22*J22)/I23,"NA")</f>
        <v>NA</v>
      </c>
      <c r="K23" s="84" t="n">
        <f aca="false">SUM(K18:K22)</f>
        <v>0</v>
      </c>
      <c r="L23" s="101"/>
      <c r="M23" s="89" t="s">
        <v>58</v>
      </c>
      <c r="N23" s="90" t="n">
        <v>0</v>
      </c>
      <c r="O23" s="91" t="n">
        <v>0</v>
      </c>
      <c r="P23" s="85" t="n">
        <f aca="false">+MIN(O23-N23,Q23*10)</f>
        <v>0</v>
      </c>
      <c r="Q23" s="86" t="n">
        <v>3.6</v>
      </c>
      <c r="R23" s="79" t="n">
        <f aca="false">(O23-N23)-P23</f>
        <v>0</v>
      </c>
    </row>
    <row r="24" customFormat="false" ht="14.25" hidden="false" customHeight="false" outlineLevel="0" collapsed="false">
      <c r="A24" s="1"/>
      <c r="B24" s="102"/>
      <c r="C24" s="103"/>
      <c r="D24" s="104" t="s">
        <v>59</v>
      </c>
      <c r="E24" s="105" t="n">
        <f aca="false">+E20*E23</f>
        <v>-0</v>
      </c>
      <c r="F24" s="82"/>
      <c r="G24" s="7"/>
      <c r="H24" s="9"/>
      <c r="I24" s="9" t="s">
        <v>41</v>
      </c>
      <c r="J24" s="73" t="s">
        <v>42</v>
      </c>
      <c r="K24" s="4"/>
      <c r="L24" s="4"/>
      <c r="M24" s="74" t="s">
        <v>60</v>
      </c>
      <c r="N24" s="75" t="n">
        <v>184</v>
      </c>
      <c r="O24" s="76" t="n">
        <v>210</v>
      </c>
      <c r="P24" s="85" t="n">
        <f aca="false">+MIN(O24-N24,Q24*10)</f>
        <v>26</v>
      </c>
      <c r="Q24" s="86" t="n">
        <v>3.6</v>
      </c>
      <c r="R24" s="79" t="n">
        <f aca="false">(O24-N24)-P24</f>
        <v>0</v>
      </c>
    </row>
    <row r="25" customFormat="false" ht="15" hidden="false" customHeight="false" outlineLevel="0" collapsed="false">
      <c r="A25" s="1"/>
      <c r="B25" s="106"/>
      <c r="C25" s="107"/>
      <c r="D25" s="108" t="s">
        <v>61</v>
      </c>
      <c r="E25" s="109" t="n">
        <f aca="false">+IF(+AND(Deficiency&gt;=0,NFPurchase&gt;=0),Spin-SpinReq,IF(TotalSpin&lt;TotalSpinReq,Spin-TotalSpinReq,Spin-SpinReq))</f>
        <v>114</v>
      </c>
      <c r="F25" s="82"/>
      <c r="G25" s="14"/>
      <c r="H25" s="16" t="s">
        <v>62</v>
      </c>
      <c r="I25" s="21" t="n">
        <v>0</v>
      </c>
      <c r="J25" s="83" t="n">
        <v>0</v>
      </c>
      <c r="K25" s="84" t="n">
        <f aca="false">J25*I25</f>
        <v>0</v>
      </c>
      <c r="L25" s="4"/>
      <c r="M25" s="110" t="s">
        <v>63</v>
      </c>
      <c r="N25" s="111" t="n">
        <v>59</v>
      </c>
      <c r="O25" s="112" t="n">
        <v>67</v>
      </c>
      <c r="P25" s="85" t="n">
        <f aca="false">+MIN(O25-N25,Q25*10)</f>
        <v>8</v>
      </c>
      <c r="Q25" s="86" t="n">
        <v>1</v>
      </c>
      <c r="R25" s="79" t="n">
        <f aca="false">(O25-N25)-P25</f>
        <v>0</v>
      </c>
    </row>
    <row r="26" customFormat="false" ht="15" hidden="false" customHeight="false" outlineLevel="0" collapsed="false">
      <c r="A26" s="1"/>
      <c r="B26" s="113"/>
      <c r="C26" s="114"/>
      <c r="D26" s="115" t="s">
        <v>64</v>
      </c>
      <c r="E26" s="116" t="n">
        <f aca="false">+E21*E25</f>
        <v>0</v>
      </c>
      <c r="F26" s="82"/>
      <c r="G26" s="14"/>
      <c r="H26" s="16" t="s">
        <v>65</v>
      </c>
      <c r="I26" s="21" t="n">
        <v>0</v>
      </c>
      <c r="J26" s="83" t="n">
        <v>0</v>
      </c>
      <c r="K26" s="84" t="n">
        <f aca="false">J26*I26</f>
        <v>0</v>
      </c>
      <c r="L26" s="4"/>
      <c r="M26" s="117" t="n">
        <v>6</v>
      </c>
      <c r="N26" s="75" t="n">
        <v>41</v>
      </c>
      <c r="O26" s="76" t="n">
        <v>41</v>
      </c>
      <c r="P26" s="85" t="n">
        <f aca="false">+MIN(O26-N26,Q26*10)</f>
        <v>0</v>
      </c>
      <c r="Q26" s="86" t="n">
        <v>2</v>
      </c>
      <c r="R26" s="79" t="n">
        <f aca="false">(O26-N26)-P26</f>
        <v>0</v>
      </c>
    </row>
    <row r="27" customFormat="false" ht="15" hidden="false" customHeight="false" outlineLevel="0" collapsed="false">
      <c r="A27" s="1"/>
      <c r="B27" s="118"/>
      <c r="C27" s="118"/>
      <c r="D27" s="118"/>
      <c r="E27" s="82"/>
      <c r="F27" s="82"/>
      <c r="G27" s="14"/>
      <c r="H27" s="16" t="s">
        <v>66</v>
      </c>
      <c r="I27" s="21" t="n">
        <v>0</v>
      </c>
      <c r="J27" s="83" t="n">
        <v>0</v>
      </c>
      <c r="K27" s="84" t="n">
        <f aca="false">J27*I27</f>
        <v>0</v>
      </c>
      <c r="L27" s="4"/>
      <c r="M27" s="117" t="n">
        <v>7</v>
      </c>
      <c r="N27" s="75" t="n">
        <v>36</v>
      </c>
      <c r="O27" s="76" t="n">
        <v>39</v>
      </c>
      <c r="P27" s="85" t="n">
        <f aca="false">+MIN(O27-N27,Q27*10)</f>
        <v>3</v>
      </c>
      <c r="Q27" s="86" t="n">
        <v>2.1</v>
      </c>
      <c r="R27" s="79" t="n">
        <f aca="false">(O27-N27)-P27</f>
        <v>0</v>
      </c>
    </row>
    <row r="28" customFormat="false" ht="15.75" hidden="false" customHeight="false" outlineLevel="0" collapsed="false">
      <c r="A28" s="1"/>
      <c r="B28" s="119"/>
      <c r="C28" s="119"/>
      <c r="D28" s="120"/>
      <c r="E28" s="118"/>
      <c r="F28" s="82"/>
      <c r="G28" s="14"/>
      <c r="H28" s="16" t="s">
        <v>67</v>
      </c>
      <c r="I28" s="21" t="n">
        <v>0</v>
      </c>
      <c r="J28" s="83" t="n">
        <v>0</v>
      </c>
      <c r="K28" s="84" t="n">
        <f aca="false">J28*I28</f>
        <v>0</v>
      </c>
      <c r="L28" s="4"/>
      <c r="M28" s="121" t="n">
        <v>8</v>
      </c>
      <c r="N28" s="122" t="n">
        <v>0</v>
      </c>
      <c r="O28" s="123" t="n">
        <v>0</v>
      </c>
      <c r="P28" s="124" t="n">
        <f aca="false">+MIN(O28-N28,Q28*10)</f>
        <v>0</v>
      </c>
      <c r="Q28" s="125" t="n">
        <v>1</v>
      </c>
      <c r="R28" s="79" t="n">
        <f aca="false">(O28-N28)-P28</f>
        <v>0</v>
      </c>
    </row>
    <row r="29" customFormat="false" ht="16.5" hidden="false" customHeight="false" outlineLevel="0" collapsed="false">
      <c r="A29" s="1"/>
      <c r="B29" s="126"/>
      <c r="C29" s="119"/>
      <c r="D29" s="127"/>
      <c r="E29" s="119"/>
      <c r="F29" s="82"/>
      <c r="G29" s="14"/>
      <c r="H29" s="16" t="s">
        <v>68</v>
      </c>
      <c r="I29" s="93" t="n">
        <v>0</v>
      </c>
      <c r="J29" s="94" t="n">
        <v>0</v>
      </c>
      <c r="K29" s="84" t="n">
        <f aca="false">J29*I29</f>
        <v>0</v>
      </c>
      <c r="L29" s="4"/>
      <c r="M29" s="128" t="s">
        <v>69</v>
      </c>
      <c r="N29" s="129" t="n">
        <f aca="false">SUM(N17:N28)</f>
        <v>563</v>
      </c>
      <c r="O29" s="130" t="n">
        <f aca="false">SUM(O17:O28)</f>
        <v>611</v>
      </c>
      <c r="P29" s="131" t="n">
        <f aca="false">SUM(P17:P28)</f>
        <v>48</v>
      </c>
      <c r="Q29" s="132"/>
      <c r="R29" s="133" t="n">
        <f aca="false">SUM(R17:R28)</f>
        <v>0</v>
      </c>
    </row>
    <row r="30" customFormat="false" ht="15.75" hidden="false" customHeight="false" outlineLevel="0" collapsed="false">
      <c r="A30" s="1"/>
      <c r="B30" s="126"/>
      <c r="C30" s="134"/>
      <c r="D30" s="127"/>
      <c r="E30" s="119"/>
      <c r="F30" s="82"/>
      <c r="G30" s="29"/>
      <c r="H30" s="31" t="s">
        <v>57</v>
      </c>
      <c r="I30" s="135" t="n">
        <f aca="false">+SUM(I25:I29)</f>
        <v>0</v>
      </c>
      <c r="J30" s="136" t="str">
        <f aca="false">+IF(I30&gt;0,(I25*J25+I26*J26+I27*J27+I28*J28+I29*J29)/I30,"NA")</f>
        <v>NA</v>
      </c>
      <c r="K30" s="84" t="n">
        <f aca="false">SUM(K25:K29)</f>
        <v>0</v>
      </c>
      <c r="L30" s="84"/>
      <c r="M30" s="137" t="s">
        <v>70</v>
      </c>
      <c r="N30" s="138" t="n">
        <v>102</v>
      </c>
      <c r="O30" s="139" t="n">
        <v>103</v>
      </c>
      <c r="P30" s="140"/>
      <c r="Q30" s="4"/>
    </row>
    <row r="31" customFormat="false" ht="15" hidden="false" customHeight="false" outlineLevel="0" collapsed="false">
      <c r="A31" s="1"/>
      <c r="B31" s="118"/>
      <c r="C31" s="118"/>
      <c r="D31" s="118"/>
      <c r="E31" s="118"/>
      <c r="F31" s="82"/>
      <c r="G31" s="15"/>
      <c r="H31" s="16"/>
      <c r="I31" s="99"/>
      <c r="J31" s="141"/>
      <c r="K31" s="4"/>
      <c r="L31" s="4"/>
      <c r="M31" s="142" t="s">
        <v>71</v>
      </c>
      <c r="N31" s="138" t="n">
        <v>585</v>
      </c>
      <c r="O31" s="139" t="n">
        <v>602</v>
      </c>
      <c r="P31" s="4"/>
      <c r="Q31" s="4"/>
    </row>
    <row r="32" customFormat="false" ht="15.75" hidden="false" customHeight="false" outlineLevel="0" collapsed="false">
      <c r="A32" s="118"/>
      <c r="B32" s="143" t="s">
        <v>72</v>
      </c>
      <c r="C32" s="144" t="s">
        <v>79</v>
      </c>
      <c r="D32" s="145"/>
      <c r="E32" s="146"/>
      <c r="F32" s="165" t="n">
        <f aca="false">E11</f>
        <v>88</v>
      </c>
      <c r="G32" s="15"/>
      <c r="H32" s="16"/>
      <c r="I32" s="99"/>
      <c r="J32" s="141"/>
      <c r="K32" s="148" t="n">
        <f aca="false">K23-K30</f>
        <v>0</v>
      </c>
      <c r="L32" s="4"/>
      <c r="M32" s="149"/>
      <c r="N32" s="150" t="n">
        <f aca="false">SUM(N30:N31)</f>
        <v>687</v>
      </c>
      <c r="O32" s="151" t="n">
        <f aca="false">SUM(O30:O31)</f>
        <v>705</v>
      </c>
      <c r="P32" s="4"/>
      <c r="Q32" s="4" t="s">
        <v>74</v>
      </c>
    </row>
    <row r="33" customFormat="false" ht="13.5" hidden="false" customHeight="false" outlineLevel="0" collapsed="false">
      <c r="A33" s="1"/>
      <c r="B33" s="152"/>
      <c r="C33" s="153" t="s">
        <v>75</v>
      </c>
      <c r="D33" s="118"/>
      <c r="E33" s="118"/>
      <c r="F33" s="82"/>
      <c r="G33" s="82"/>
      <c r="H33" s="82"/>
      <c r="I33" s="82"/>
      <c r="J33" s="1"/>
      <c r="K33" s="84"/>
      <c r="L33" s="4"/>
      <c r="M33" s="4"/>
      <c r="N33" s="4"/>
      <c r="O33" s="4"/>
      <c r="Q33" s="0" t="s">
        <v>76</v>
      </c>
    </row>
    <row r="34" customFormat="false" ht="12.75" hidden="false" customHeight="false" outlineLevel="0" collapsed="false">
      <c r="A34" s="1"/>
      <c r="B34" s="1"/>
      <c r="C34" s="154" t="s">
        <v>77</v>
      </c>
      <c r="D34" s="1"/>
      <c r="E34" s="1"/>
      <c r="F34" s="1"/>
      <c r="G34" s="1"/>
      <c r="H34" s="1"/>
      <c r="I34" s="1"/>
      <c r="J34" s="1"/>
      <c r="K34" s="4"/>
      <c r="L34" s="4"/>
      <c r="M34" s="4"/>
      <c r="N34" s="4"/>
      <c r="O34" s="4"/>
    </row>
    <row r="35" customFormat="false" ht="12.75" hidden="false" customHeight="false" outlineLevel="0" collapsed="false">
      <c r="G35" s="155"/>
      <c r="H35" s="156"/>
      <c r="I35" s="156"/>
      <c r="J35" s="156"/>
      <c r="K35" s="157"/>
    </row>
    <row r="36" customFormat="false" ht="12.75" hidden="false" customHeight="false" outlineLevel="0" collapsed="false">
      <c r="G36" s="158" t="n">
        <f aca="false">P29</f>
        <v>48</v>
      </c>
      <c r="H36" s="159" t="s">
        <v>78</v>
      </c>
      <c r="I36" s="160"/>
      <c r="J36" s="160"/>
      <c r="K36" s="161" t="n">
        <f aca="false">I2</f>
        <v>12</v>
      </c>
    </row>
    <row r="37" customFormat="false" ht="12.75" hidden="false" customHeight="false" outlineLevel="0" collapsed="false">
      <c r="G37" s="162"/>
      <c r="H37" s="163"/>
      <c r="I37" s="163"/>
      <c r="J37" s="163"/>
      <c r="K37" s="164"/>
    </row>
  </sheetData>
  <mergeCells count="2">
    <mergeCell ref="B1:I1"/>
    <mergeCell ref="G16:J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7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16.13"/>
    <col collapsed="false" customWidth="true" hidden="false" outlineLevel="0" max="10" min="10" style="0" width="11.85"/>
    <col collapsed="false" customWidth="true" hidden="false" outlineLevel="0" max="11" min="11" style="0" width="11.99"/>
  </cols>
  <sheetData>
    <row r="1" customFormat="false" ht="15.75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1"/>
      <c r="K1" s="3" t="n">
        <v>37101</v>
      </c>
      <c r="L1" s="4"/>
      <c r="M1" s="4"/>
      <c r="N1" s="4"/>
      <c r="O1" s="4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5" t="s">
        <v>1</v>
      </c>
      <c r="I2" s="6" t="n">
        <v>13</v>
      </c>
      <c r="J2" s="1"/>
      <c r="K2" s="4"/>
      <c r="L2" s="4"/>
      <c r="M2" s="4"/>
      <c r="N2" s="4"/>
      <c r="O2" s="4"/>
    </row>
    <row r="3" customFormat="false" ht="15" hidden="false" customHeight="false" outlineLevel="0" collapsed="false">
      <c r="A3" s="1"/>
      <c r="B3" s="7"/>
      <c r="C3" s="8"/>
      <c r="D3" s="9" t="s">
        <v>2</v>
      </c>
      <c r="E3" s="10" t="n">
        <f aca="false">O29</f>
        <v>611</v>
      </c>
      <c r="F3" s="7"/>
      <c r="G3" s="8"/>
      <c r="H3" s="9" t="s">
        <v>3</v>
      </c>
      <c r="I3" s="11" t="n">
        <f aca="false">958+73+16</f>
        <v>1047</v>
      </c>
      <c r="K3" s="12" t="s">
        <v>4</v>
      </c>
      <c r="L3" s="13" t="n">
        <f aca="false">O29</f>
        <v>611</v>
      </c>
      <c r="M3" s="4"/>
      <c r="N3" s="4"/>
      <c r="O3" s="4"/>
    </row>
    <row r="4" customFormat="false" ht="15" hidden="false" customHeight="false" outlineLevel="0" collapsed="false">
      <c r="A4" s="1"/>
      <c r="B4" s="14"/>
      <c r="C4" s="15"/>
      <c r="D4" s="16" t="s">
        <v>5</v>
      </c>
      <c r="E4" s="17" t="n">
        <f aca="false">N32</f>
        <v>687</v>
      </c>
      <c r="F4" s="14"/>
      <c r="G4" s="15"/>
      <c r="H4" s="16" t="s">
        <v>6</v>
      </c>
      <c r="I4" s="18" t="n">
        <v>7</v>
      </c>
      <c r="K4" s="19" t="s">
        <v>7</v>
      </c>
      <c r="L4" s="20" t="n">
        <f aca="false">N29</f>
        <v>562</v>
      </c>
      <c r="M4" s="4"/>
      <c r="N4" s="4"/>
      <c r="O4" s="4"/>
    </row>
    <row r="5" customFormat="false" ht="15" hidden="false" customHeight="false" outlineLevel="0" collapsed="false">
      <c r="A5" s="1"/>
      <c r="B5" s="14"/>
      <c r="C5" s="15"/>
      <c r="D5" s="16" t="s">
        <v>8</v>
      </c>
      <c r="E5" s="21" t="n">
        <v>0</v>
      </c>
      <c r="F5" s="14"/>
      <c r="G5" s="15"/>
      <c r="H5" s="16" t="s">
        <v>9</v>
      </c>
      <c r="I5" s="18" t="n">
        <v>25</v>
      </c>
      <c r="K5" s="22" t="s">
        <v>10</v>
      </c>
      <c r="L5" s="23" t="n">
        <f aca="false">L3-L4</f>
        <v>49</v>
      </c>
      <c r="M5" s="4"/>
      <c r="N5" s="4"/>
      <c r="O5" s="4"/>
    </row>
    <row r="6" customFormat="false" ht="15" hidden="false" customHeight="false" outlineLevel="0" collapsed="false">
      <c r="A6" s="1"/>
      <c r="B6" s="14"/>
      <c r="C6" s="15"/>
      <c r="D6" s="16" t="s">
        <v>11</v>
      </c>
      <c r="E6" s="21" t="n">
        <v>0</v>
      </c>
      <c r="F6" s="14"/>
      <c r="G6" s="15"/>
      <c r="H6" s="16" t="s">
        <v>12</v>
      </c>
      <c r="I6" s="18" t="n">
        <v>150</v>
      </c>
      <c r="J6" s="1"/>
      <c r="K6" s="4"/>
      <c r="L6" s="4"/>
      <c r="M6" s="4"/>
      <c r="N6" s="4"/>
      <c r="O6" s="4"/>
    </row>
    <row r="7" customFormat="false" ht="15" hidden="false" customHeight="false" outlineLevel="0" collapsed="false">
      <c r="A7" s="1"/>
      <c r="B7" s="14"/>
      <c r="C7" s="15"/>
      <c r="D7" s="16" t="s">
        <v>13</v>
      </c>
      <c r="E7" s="18" t="n">
        <v>103</v>
      </c>
      <c r="F7" s="14"/>
      <c r="G7" s="15"/>
      <c r="H7" s="16" t="s">
        <v>14</v>
      </c>
      <c r="I7" s="18" t="n">
        <v>128</v>
      </c>
      <c r="J7" s="24" t="s">
        <v>15</v>
      </c>
      <c r="K7" s="25" t="n">
        <v>133</v>
      </c>
      <c r="L7" s="26" t="s">
        <v>16</v>
      </c>
      <c r="M7" s="27" t="n">
        <f aca="false">O29</f>
        <v>611</v>
      </c>
      <c r="N7" s="28"/>
      <c r="O7" s="28"/>
    </row>
    <row r="8" customFormat="false" ht="15" hidden="false" customHeight="false" outlineLevel="0" collapsed="false">
      <c r="A8" s="1"/>
      <c r="B8" s="29"/>
      <c r="C8" s="30"/>
      <c r="D8" s="31" t="s">
        <v>17</v>
      </c>
      <c r="E8" s="32" t="n">
        <v>0</v>
      </c>
      <c r="F8" s="29"/>
      <c r="G8" s="30"/>
      <c r="H8" s="31" t="s">
        <v>18</v>
      </c>
      <c r="I8" s="33" t="n">
        <v>0</v>
      </c>
      <c r="J8" s="24" t="s">
        <v>19</v>
      </c>
      <c r="K8" s="34" t="n">
        <v>130</v>
      </c>
      <c r="L8" s="26" t="s">
        <v>20</v>
      </c>
      <c r="M8" s="34" t="n">
        <v>70</v>
      </c>
      <c r="N8" s="28"/>
      <c r="O8" s="28"/>
    </row>
    <row r="9" customFormat="false" ht="15.75" hidden="false" customHeight="false" outlineLevel="0" collapsed="false">
      <c r="A9" s="1"/>
      <c r="B9" s="14"/>
      <c r="C9" s="15"/>
      <c r="D9" s="16" t="s">
        <v>21</v>
      </c>
      <c r="E9" s="35" t="n">
        <f aca="false">SUM(E3:E8)</f>
        <v>1401</v>
      </c>
      <c r="F9" s="14"/>
      <c r="G9" s="15"/>
      <c r="H9" s="16" t="s">
        <v>22</v>
      </c>
      <c r="I9" s="36" t="n">
        <f aca="false">SUM(I3:I8)</f>
        <v>1357</v>
      </c>
      <c r="J9" s="1"/>
      <c r="K9" s="37" t="n">
        <f aca="false">K7-K8</f>
        <v>3</v>
      </c>
      <c r="M9" s="38" t="n">
        <f aca="false">M7-M8</f>
        <v>541</v>
      </c>
      <c r="N9" s="39"/>
      <c r="O9" s="39"/>
    </row>
    <row r="10" customFormat="false" ht="15" hidden="false" customHeight="false" outlineLevel="0" collapsed="false">
      <c r="A10" s="1"/>
      <c r="B10" s="14"/>
      <c r="C10" s="15"/>
      <c r="D10" s="40"/>
      <c r="E10" s="41"/>
      <c r="F10" s="14"/>
      <c r="G10" s="15"/>
      <c r="H10" s="40"/>
      <c r="I10" s="42"/>
      <c r="J10" s="1"/>
      <c r="K10" s="4"/>
      <c r="L10" s="4"/>
      <c r="M10" s="4"/>
      <c r="N10" s="4"/>
      <c r="O10" s="4"/>
    </row>
    <row r="11" customFormat="false" ht="15" hidden="false" customHeight="false" outlineLevel="0" collapsed="false">
      <c r="A11" s="1"/>
      <c r="B11" s="7"/>
      <c r="C11" s="8"/>
      <c r="D11" s="9" t="s">
        <v>23</v>
      </c>
      <c r="E11" s="43" t="n">
        <v>87</v>
      </c>
      <c r="F11" s="44"/>
      <c r="G11" s="8"/>
      <c r="H11" s="9" t="s">
        <v>24</v>
      </c>
      <c r="I11" s="45" t="n">
        <v>7</v>
      </c>
      <c r="J11" s="46"/>
      <c r="K11" s="4"/>
      <c r="L11" s="47"/>
      <c r="M11" s="48"/>
      <c r="N11" s="49"/>
      <c r="O11" s="50"/>
    </row>
    <row r="12" customFormat="false" ht="15" hidden="false" customHeight="false" outlineLevel="0" collapsed="false">
      <c r="A12" s="1"/>
      <c r="B12" s="14"/>
      <c r="C12" s="15"/>
      <c r="D12" s="0" t="s">
        <v>25</v>
      </c>
      <c r="E12" s="51" t="n">
        <f aca="false">0.5*E11</f>
        <v>43.5</v>
      </c>
      <c r="F12" s="52"/>
      <c r="G12" s="15"/>
      <c r="H12" s="16" t="s">
        <v>26</v>
      </c>
      <c r="I12" s="53" t="n">
        <v>100</v>
      </c>
      <c r="J12" s="1"/>
      <c r="K12" s="4"/>
      <c r="L12" s="54"/>
      <c r="M12" s="55" t="s">
        <v>27</v>
      </c>
      <c r="N12" s="54"/>
      <c r="O12" s="54"/>
    </row>
    <row r="13" customFormat="false" ht="15" hidden="false" customHeight="false" outlineLevel="0" collapsed="false">
      <c r="A13" s="1"/>
      <c r="B13" s="14"/>
      <c r="C13" s="15"/>
      <c r="D13" s="16" t="s">
        <v>28</v>
      </c>
      <c r="E13" s="51" t="n">
        <f aca="false">+E11-E12</f>
        <v>43.5</v>
      </c>
      <c r="F13" s="52"/>
      <c r="G13" s="15"/>
      <c r="H13" s="16" t="s">
        <v>29</v>
      </c>
      <c r="I13" s="53" t="n">
        <v>25</v>
      </c>
      <c r="J13" s="1"/>
      <c r="K13" s="4"/>
      <c r="L13" s="54"/>
      <c r="M13" s="56"/>
      <c r="N13" s="56"/>
      <c r="O13" s="56"/>
    </row>
    <row r="14" customFormat="false" ht="15" hidden="false" customHeight="false" outlineLevel="0" collapsed="false">
      <c r="A14" s="1"/>
      <c r="B14" s="29"/>
      <c r="C14" s="30"/>
      <c r="D14" s="31" t="s">
        <v>30</v>
      </c>
      <c r="E14" s="57" t="n">
        <f aca="false">SpinReq+30</f>
        <v>75</v>
      </c>
      <c r="F14" s="58"/>
      <c r="G14" s="30"/>
      <c r="H14" s="31" t="s">
        <v>31</v>
      </c>
      <c r="I14" s="59" t="n">
        <v>100</v>
      </c>
      <c r="J14" s="1"/>
      <c r="K14" s="4"/>
      <c r="L14" s="54"/>
      <c r="M14" s="56"/>
      <c r="N14" s="56"/>
      <c r="O14" s="56"/>
    </row>
    <row r="15" customFormat="false" ht="15" hidden="false" customHeight="false" outlineLevel="0" collapsed="false">
      <c r="A15" s="1"/>
      <c r="B15" s="15"/>
      <c r="C15" s="15"/>
      <c r="D15" s="40"/>
      <c r="E15" s="41"/>
      <c r="F15" s="15"/>
      <c r="G15" s="15"/>
      <c r="H15" s="16"/>
      <c r="I15" s="60"/>
      <c r="J15" s="61" t="s">
        <v>32</v>
      </c>
      <c r="K15" s="62" t="n">
        <v>0</v>
      </c>
      <c r="L15" s="54"/>
      <c r="N15" s="56"/>
      <c r="O15" s="56"/>
    </row>
    <row r="16" customFormat="false" ht="15.75" hidden="false" customHeight="false" outlineLevel="0" collapsed="false">
      <c r="A16" s="1"/>
      <c r="B16" s="7"/>
      <c r="C16" s="8"/>
      <c r="D16" s="9" t="s">
        <v>33</v>
      </c>
      <c r="E16" s="63" t="n">
        <f aca="false">+E9-I9</f>
        <v>44</v>
      </c>
      <c r="F16" s="64" t="n">
        <f aca="false">SpinReq+Nonspin</f>
        <v>245</v>
      </c>
      <c r="G16" s="65" t="s">
        <v>34</v>
      </c>
      <c r="H16" s="65"/>
      <c r="I16" s="65"/>
      <c r="J16" s="65"/>
      <c r="L16" s="54"/>
      <c r="M16" s="66"/>
      <c r="N16" s="67" t="s">
        <v>35</v>
      </c>
      <c r="O16" s="67" t="s">
        <v>36</v>
      </c>
      <c r="P16" s="68" t="s">
        <v>37</v>
      </c>
      <c r="Q16" s="69" t="s">
        <v>38</v>
      </c>
      <c r="R16" s="70" t="s">
        <v>39</v>
      </c>
    </row>
    <row r="17" customFormat="false" ht="15" hidden="false" customHeight="false" outlineLevel="0" collapsed="false">
      <c r="A17" s="1"/>
      <c r="B17" s="14"/>
      <c r="C17" s="15"/>
      <c r="D17" s="16" t="s">
        <v>40</v>
      </c>
      <c r="E17" s="71" t="n">
        <f aca="false">IF((+I8+IF(I6&gt;I12,I6-I12,0)-E6)&lt;0,0,(+I8+IF(I6&gt;I12,I6-I12,0)-E6))</f>
        <v>50</v>
      </c>
      <c r="F17" s="64" t="n">
        <f aca="false">E14+Nonspin</f>
        <v>275</v>
      </c>
      <c r="G17" s="7"/>
      <c r="H17" s="72"/>
      <c r="I17" s="9" t="s">
        <v>41</v>
      </c>
      <c r="J17" s="73" t="s">
        <v>42</v>
      </c>
      <c r="K17" s="4"/>
      <c r="L17" s="54"/>
      <c r="M17" s="74" t="s">
        <v>43</v>
      </c>
      <c r="N17" s="75" t="n">
        <v>70</v>
      </c>
      <c r="O17" s="76" t="n">
        <v>77</v>
      </c>
      <c r="P17" s="77" t="n">
        <f aca="false">+MIN(O17-N17,Q17*10)</f>
        <v>7</v>
      </c>
      <c r="Q17" s="78" t="n">
        <v>3</v>
      </c>
      <c r="R17" s="79" t="n">
        <f aca="false">(O17-N17)-P17</f>
        <v>0</v>
      </c>
    </row>
    <row r="18" customFormat="false" ht="15" hidden="false" customHeight="false" outlineLevel="0" collapsed="false">
      <c r="A18" s="1"/>
      <c r="B18" s="14"/>
      <c r="C18" s="15"/>
      <c r="D18" s="80" t="s">
        <v>44</v>
      </c>
      <c r="E18" s="81" t="n">
        <f aca="false">E16+E17</f>
        <v>94</v>
      </c>
      <c r="F18" s="82"/>
      <c r="G18" s="14"/>
      <c r="H18" s="16" t="s">
        <v>45</v>
      </c>
      <c r="I18" s="21" t="n">
        <v>0</v>
      </c>
      <c r="J18" s="83" t="n">
        <v>0</v>
      </c>
      <c r="K18" s="84" t="n">
        <f aca="false">SUM(J18*I18)</f>
        <v>0</v>
      </c>
      <c r="L18" s="4"/>
      <c r="M18" s="74" t="n">
        <v>2</v>
      </c>
      <c r="N18" s="75" t="n">
        <v>73</v>
      </c>
      <c r="O18" s="76" t="n">
        <v>77</v>
      </c>
      <c r="P18" s="85" t="n">
        <f aca="false">+MIN(O18-N18,Q18*10)</f>
        <v>4</v>
      </c>
      <c r="Q18" s="86" t="n">
        <v>4.5</v>
      </c>
      <c r="R18" s="79" t="n">
        <f aca="false">(O18-N18)-P18</f>
        <v>0</v>
      </c>
    </row>
    <row r="19" customFormat="false" ht="15" hidden="false" customHeight="false" outlineLevel="0" collapsed="false">
      <c r="A19" s="1"/>
      <c r="B19" s="14"/>
      <c r="C19" s="15"/>
      <c r="D19" s="80" t="s">
        <v>46</v>
      </c>
      <c r="E19" s="87" t="n">
        <f aca="false">+E16-E12-IF((E17-E13)&lt;0,E13-E17,0)</f>
        <v>0.5</v>
      </c>
      <c r="F19" s="82"/>
      <c r="G19" s="14"/>
      <c r="H19" s="16" t="s">
        <v>47</v>
      </c>
      <c r="I19" s="21" t="n">
        <v>0</v>
      </c>
      <c r="J19" s="83" t="n">
        <v>0</v>
      </c>
      <c r="K19" s="84" t="n">
        <f aca="false">SUM(J19*I19)</f>
        <v>0</v>
      </c>
      <c r="L19" s="4"/>
      <c r="M19" s="74" t="n">
        <v>3</v>
      </c>
      <c r="N19" s="75" t="n">
        <v>95</v>
      </c>
      <c r="O19" s="76" t="n">
        <v>100</v>
      </c>
      <c r="P19" s="85" t="n">
        <f aca="false">+MIN(O19-N19,Q19*10)</f>
        <v>5</v>
      </c>
      <c r="Q19" s="86" t="n">
        <v>3.37</v>
      </c>
      <c r="R19" s="79" t="n">
        <f aca="false">(O19-N19)-P19</f>
        <v>0</v>
      </c>
    </row>
    <row r="20" customFormat="false" ht="15" hidden="false" customHeight="false" outlineLevel="0" collapsed="false">
      <c r="A20" s="1"/>
      <c r="B20" s="14"/>
      <c r="C20" s="15"/>
      <c r="D20" s="16" t="s">
        <v>48</v>
      </c>
      <c r="E20" s="88" t="n">
        <v>0</v>
      </c>
      <c r="F20" s="82"/>
      <c r="G20" s="14"/>
      <c r="H20" s="16" t="s">
        <v>49</v>
      </c>
      <c r="I20" s="21" t="n">
        <v>0</v>
      </c>
      <c r="J20" s="83" t="n">
        <v>0</v>
      </c>
      <c r="K20" s="84" t="n">
        <f aca="false">SUM(J20*I20)</f>
        <v>0</v>
      </c>
      <c r="L20" s="4"/>
      <c r="M20" s="74" t="s">
        <v>50</v>
      </c>
      <c r="N20" s="75" t="n">
        <v>0</v>
      </c>
      <c r="O20" s="76" t="n">
        <v>0</v>
      </c>
      <c r="P20" s="85" t="n">
        <f aca="false">+MIN(O20-N20,Q20*10)</f>
        <v>0</v>
      </c>
      <c r="Q20" s="86" t="n">
        <v>10</v>
      </c>
      <c r="R20" s="79" t="n">
        <f aca="false">(O20-N20)-P20</f>
        <v>0</v>
      </c>
    </row>
    <row r="21" customFormat="false" ht="15" hidden="false" customHeight="false" outlineLevel="0" collapsed="false">
      <c r="A21" s="1"/>
      <c r="B21" s="14"/>
      <c r="C21" s="15"/>
      <c r="D21" s="16" t="s">
        <v>51</v>
      </c>
      <c r="E21" s="88" t="n">
        <v>0</v>
      </c>
      <c r="F21" s="82"/>
      <c r="G21" s="14"/>
      <c r="H21" s="16" t="s">
        <v>52</v>
      </c>
      <c r="I21" s="21" t="n">
        <v>0</v>
      </c>
      <c r="J21" s="83" t="n">
        <v>0</v>
      </c>
      <c r="K21" s="84" t="n">
        <f aca="false">SUM(J21*I21)</f>
        <v>0</v>
      </c>
      <c r="L21" s="4"/>
      <c r="M21" s="89" t="s">
        <v>53</v>
      </c>
      <c r="N21" s="90" t="n">
        <v>0</v>
      </c>
      <c r="O21" s="91" t="n">
        <v>0</v>
      </c>
      <c r="P21" s="85" t="n">
        <f aca="false">+MIN(O21-N21,Q21*10)</f>
        <v>0</v>
      </c>
      <c r="Q21" s="86" t="n">
        <v>10</v>
      </c>
      <c r="R21" s="79" t="n">
        <f aca="false">(O21-N21)-P21</f>
        <v>0</v>
      </c>
    </row>
    <row r="22" customFormat="false" ht="15.75" hidden="false" customHeight="false" outlineLevel="0" collapsed="false">
      <c r="A22" s="1"/>
      <c r="B22" s="14"/>
      <c r="C22" s="15"/>
      <c r="D22" s="15"/>
      <c r="E22" s="42"/>
      <c r="F22" s="82"/>
      <c r="G22" s="92"/>
      <c r="H22" s="16" t="s">
        <v>54</v>
      </c>
      <c r="I22" s="93" t="n">
        <v>0</v>
      </c>
      <c r="J22" s="94" t="n">
        <v>0</v>
      </c>
      <c r="K22" s="84" t="n">
        <f aca="false">SUM(J22*I22)</f>
        <v>0</v>
      </c>
      <c r="L22" s="4"/>
      <c r="M22" s="89" t="s">
        <v>55</v>
      </c>
      <c r="N22" s="90" t="n">
        <v>0</v>
      </c>
      <c r="O22" s="91" t="n">
        <v>0</v>
      </c>
      <c r="P22" s="85" t="n">
        <f aca="false">+MIN(O22-N22,Q22*10)</f>
        <v>0</v>
      </c>
      <c r="Q22" s="86" t="n">
        <v>3.33</v>
      </c>
      <c r="R22" s="79" t="n">
        <f aca="false">(O22-N22)-P22</f>
        <v>0</v>
      </c>
    </row>
    <row r="23" customFormat="false" ht="15.75" hidden="false" customHeight="false" outlineLevel="0" collapsed="false">
      <c r="A23" s="1"/>
      <c r="B23" s="95"/>
      <c r="C23" s="96"/>
      <c r="D23" s="97" t="s">
        <v>56</v>
      </c>
      <c r="E23" s="98" t="n">
        <f aca="false">E19</f>
        <v>0.5</v>
      </c>
      <c r="F23" s="82"/>
      <c r="G23" s="14"/>
      <c r="H23" s="16" t="s">
        <v>57</v>
      </c>
      <c r="I23" s="99" t="n">
        <f aca="false">+SUM(I18:I22)</f>
        <v>0</v>
      </c>
      <c r="J23" s="100" t="str">
        <f aca="false">+IF(I23&gt;0,(I18*J18+I19*J19+I20*J20+I21*J21+I22*J22)/I23,"NA")</f>
        <v>NA</v>
      </c>
      <c r="K23" s="84" t="n">
        <f aca="false">SUM(K18:K22)</f>
        <v>0</v>
      </c>
      <c r="L23" s="101"/>
      <c r="M23" s="89" t="s">
        <v>58</v>
      </c>
      <c r="N23" s="90" t="n">
        <v>0</v>
      </c>
      <c r="O23" s="91" t="n">
        <v>0</v>
      </c>
      <c r="P23" s="85" t="n">
        <f aca="false">+MIN(O23-N23,Q23*10)</f>
        <v>0</v>
      </c>
      <c r="Q23" s="86" t="n">
        <v>3.6</v>
      </c>
      <c r="R23" s="79" t="n">
        <f aca="false">(O23-N23)-P23</f>
        <v>0</v>
      </c>
    </row>
    <row r="24" customFormat="false" ht="14.25" hidden="false" customHeight="false" outlineLevel="0" collapsed="false">
      <c r="A24" s="1"/>
      <c r="B24" s="102"/>
      <c r="C24" s="103"/>
      <c r="D24" s="104" t="s">
        <v>59</v>
      </c>
      <c r="E24" s="105" t="n">
        <f aca="false">+E20*E23</f>
        <v>0</v>
      </c>
      <c r="F24" s="82"/>
      <c r="G24" s="7"/>
      <c r="H24" s="9"/>
      <c r="I24" s="9" t="s">
        <v>41</v>
      </c>
      <c r="J24" s="73" t="s">
        <v>42</v>
      </c>
      <c r="K24" s="4"/>
      <c r="L24" s="4"/>
      <c r="M24" s="74" t="s">
        <v>60</v>
      </c>
      <c r="N24" s="75" t="n">
        <v>184</v>
      </c>
      <c r="O24" s="76" t="n">
        <v>210</v>
      </c>
      <c r="P24" s="85" t="n">
        <f aca="false">+MIN(O24-N24,Q24*10)</f>
        <v>26</v>
      </c>
      <c r="Q24" s="86" t="n">
        <v>3.6</v>
      </c>
      <c r="R24" s="79" t="n">
        <f aca="false">(O24-N24)-P24</f>
        <v>0</v>
      </c>
    </row>
    <row r="25" customFormat="false" ht="15" hidden="false" customHeight="false" outlineLevel="0" collapsed="false">
      <c r="A25" s="1"/>
      <c r="B25" s="106"/>
      <c r="C25" s="107"/>
      <c r="D25" s="108" t="s">
        <v>61</v>
      </c>
      <c r="E25" s="109" t="n">
        <f aca="false">+IF(+AND(Deficiency&gt;=0,NFPurchase&gt;=0),Spin-SpinReq,IF(TotalSpin&lt;TotalSpinReq,Spin-TotalSpinReq,Spin-SpinReq))</f>
        <v>114</v>
      </c>
      <c r="F25" s="82"/>
      <c r="G25" s="14"/>
      <c r="H25" s="16" t="s">
        <v>62</v>
      </c>
      <c r="I25" s="21" t="n">
        <v>0</v>
      </c>
      <c r="J25" s="83" t="n">
        <v>0</v>
      </c>
      <c r="K25" s="84" t="n">
        <f aca="false">J25*I25</f>
        <v>0</v>
      </c>
      <c r="L25" s="4"/>
      <c r="M25" s="110" t="s">
        <v>63</v>
      </c>
      <c r="N25" s="111" t="n">
        <v>63</v>
      </c>
      <c r="O25" s="112" t="n">
        <v>67</v>
      </c>
      <c r="P25" s="85" t="n">
        <f aca="false">+MIN(O25-N25,Q25*10)</f>
        <v>4</v>
      </c>
      <c r="Q25" s="86" t="n">
        <v>1</v>
      </c>
      <c r="R25" s="79" t="n">
        <f aca="false">(O25-N25)-P25</f>
        <v>0</v>
      </c>
    </row>
    <row r="26" customFormat="false" ht="15" hidden="false" customHeight="false" outlineLevel="0" collapsed="false">
      <c r="A26" s="1"/>
      <c r="B26" s="113"/>
      <c r="C26" s="114"/>
      <c r="D26" s="115" t="s">
        <v>64</v>
      </c>
      <c r="E26" s="116" t="n">
        <f aca="false">+E21*E25</f>
        <v>0</v>
      </c>
      <c r="F26" s="82"/>
      <c r="G26" s="14"/>
      <c r="H26" s="16" t="s">
        <v>65</v>
      </c>
      <c r="I26" s="21" t="n">
        <v>0</v>
      </c>
      <c r="J26" s="83" t="n">
        <v>0</v>
      </c>
      <c r="K26" s="84" t="n">
        <f aca="false">J26*I26</f>
        <v>0</v>
      </c>
      <c r="L26" s="4"/>
      <c r="M26" s="117" t="n">
        <v>6</v>
      </c>
      <c r="N26" s="75" t="n">
        <v>41</v>
      </c>
      <c r="O26" s="76" t="n">
        <v>41</v>
      </c>
      <c r="P26" s="85" t="n">
        <f aca="false">+MIN(O26-N26,Q26*10)</f>
        <v>0</v>
      </c>
      <c r="Q26" s="86" t="n">
        <v>2</v>
      </c>
      <c r="R26" s="79" t="n">
        <f aca="false">(O26-N26)-P26</f>
        <v>0</v>
      </c>
    </row>
    <row r="27" customFormat="false" ht="15" hidden="false" customHeight="false" outlineLevel="0" collapsed="false">
      <c r="A27" s="1"/>
      <c r="B27" s="118"/>
      <c r="C27" s="118"/>
      <c r="D27" s="118"/>
      <c r="E27" s="82"/>
      <c r="F27" s="82"/>
      <c r="G27" s="14"/>
      <c r="H27" s="16" t="s">
        <v>66</v>
      </c>
      <c r="I27" s="21" t="n">
        <v>0</v>
      </c>
      <c r="J27" s="83" t="n">
        <v>0</v>
      </c>
      <c r="K27" s="84" t="n">
        <f aca="false">J27*I27</f>
        <v>0</v>
      </c>
      <c r="L27" s="4"/>
      <c r="M27" s="117" t="n">
        <v>7</v>
      </c>
      <c r="N27" s="75" t="n">
        <v>36</v>
      </c>
      <c r="O27" s="76" t="n">
        <v>39</v>
      </c>
      <c r="P27" s="85" t="n">
        <f aca="false">+MIN(O27-N27,Q27*10)</f>
        <v>3</v>
      </c>
      <c r="Q27" s="86" t="n">
        <v>2.1</v>
      </c>
      <c r="R27" s="79" t="n">
        <f aca="false">(O27-N27)-P27</f>
        <v>0</v>
      </c>
    </row>
    <row r="28" customFormat="false" ht="15.75" hidden="false" customHeight="false" outlineLevel="0" collapsed="false">
      <c r="A28" s="1"/>
      <c r="B28" s="119"/>
      <c r="C28" s="119"/>
      <c r="D28" s="120"/>
      <c r="E28" s="118"/>
      <c r="F28" s="82"/>
      <c r="G28" s="14"/>
      <c r="H28" s="16" t="s">
        <v>67</v>
      </c>
      <c r="I28" s="21" t="n">
        <v>0</v>
      </c>
      <c r="J28" s="83" t="n">
        <v>0</v>
      </c>
      <c r="K28" s="84" t="n">
        <f aca="false">J28*I28</f>
        <v>0</v>
      </c>
      <c r="L28" s="4"/>
      <c r="M28" s="121" t="n">
        <v>8</v>
      </c>
      <c r="N28" s="122" t="n">
        <v>0</v>
      </c>
      <c r="O28" s="123" t="n">
        <v>0</v>
      </c>
      <c r="P28" s="124" t="n">
        <f aca="false">+MIN(O28-N28,Q28*10)</f>
        <v>0</v>
      </c>
      <c r="Q28" s="125" t="n">
        <v>1</v>
      </c>
      <c r="R28" s="79" t="n">
        <f aca="false">(O28-N28)-P28</f>
        <v>0</v>
      </c>
    </row>
    <row r="29" customFormat="false" ht="16.5" hidden="false" customHeight="false" outlineLevel="0" collapsed="false">
      <c r="A29" s="1"/>
      <c r="B29" s="126"/>
      <c r="C29" s="119"/>
      <c r="D29" s="127"/>
      <c r="E29" s="119"/>
      <c r="F29" s="82"/>
      <c r="G29" s="14"/>
      <c r="H29" s="16" t="s">
        <v>68</v>
      </c>
      <c r="I29" s="93" t="n">
        <v>0</v>
      </c>
      <c r="J29" s="94" t="n">
        <v>0</v>
      </c>
      <c r="K29" s="84" t="n">
        <f aca="false">J29*I29</f>
        <v>0</v>
      </c>
      <c r="L29" s="4"/>
      <c r="M29" s="128" t="s">
        <v>69</v>
      </c>
      <c r="N29" s="129" t="n">
        <f aca="false">SUM(N17:N28)</f>
        <v>562</v>
      </c>
      <c r="O29" s="130" t="n">
        <f aca="false">SUM(O17:O28)</f>
        <v>611</v>
      </c>
      <c r="P29" s="131" t="n">
        <f aca="false">SUM(P17:P28)</f>
        <v>49</v>
      </c>
      <c r="Q29" s="132"/>
      <c r="R29" s="133" t="n">
        <f aca="false">SUM(R17:R28)</f>
        <v>0</v>
      </c>
    </row>
    <row r="30" customFormat="false" ht="15.75" hidden="false" customHeight="false" outlineLevel="0" collapsed="false">
      <c r="A30" s="1"/>
      <c r="B30" s="126"/>
      <c r="C30" s="134"/>
      <c r="D30" s="127"/>
      <c r="E30" s="119"/>
      <c r="F30" s="82"/>
      <c r="G30" s="29"/>
      <c r="H30" s="31" t="s">
        <v>57</v>
      </c>
      <c r="I30" s="135" t="n">
        <f aca="false">+SUM(I25:I29)</f>
        <v>0</v>
      </c>
      <c r="J30" s="136" t="str">
        <f aca="false">+IF(I30&gt;0,(I25*J25+I26*J26+I27*J27+I28*J28+I29*J29)/I30,"NA")</f>
        <v>NA</v>
      </c>
      <c r="K30" s="84" t="n">
        <f aca="false">SUM(K25:K29)</f>
        <v>0</v>
      </c>
      <c r="L30" s="84"/>
      <c r="M30" s="137" t="s">
        <v>70</v>
      </c>
      <c r="N30" s="138" t="n">
        <v>103</v>
      </c>
      <c r="O30" s="139" t="n">
        <v>103</v>
      </c>
      <c r="P30" s="140"/>
      <c r="Q30" s="4"/>
    </row>
    <row r="31" customFormat="false" ht="15" hidden="false" customHeight="false" outlineLevel="0" collapsed="false">
      <c r="A31" s="1"/>
      <c r="B31" s="118"/>
      <c r="C31" s="118"/>
      <c r="D31" s="118"/>
      <c r="E31" s="118"/>
      <c r="F31" s="82"/>
      <c r="G31" s="15"/>
      <c r="H31" s="16"/>
      <c r="I31" s="99"/>
      <c r="J31" s="141"/>
      <c r="K31" s="4"/>
      <c r="L31" s="4"/>
      <c r="M31" s="142" t="s">
        <v>71</v>
      </c>
      <c r="N31" s="138" t="n">
        <v>584</v>
      </c>
      <c r="O31" s="139" t="n">
        <v>602</v>
      </c>
      <c r="P31" s="4"/>
      <c r="Q31" s="4"/>
    </row>
    <row r="32" customFormat="false" ht="15.75" hidden="false" customHeight="false" outlineLevel="0" collapsed="false">
      <c r="A32" s="118"/>
      <c r="B32" s="143" t="s">
        <v>72</v>
      </c>
      <c r="C32" s="144" t="s">
        <v>79</v>
      </c>
      <c r="D32" s="145"/>
      <c r="E32" s="146"/>
      <c r="F32" s="165" t="n">
        <f aca="false">E11</f>
        <v>87</v>
      </c>
      <c r="G32" s="15"/>
      <c r="H32" s="16"/>
      <c r="I32" s="99"/>
      <c r="J32" s="141"/>
      <c r="K32" s="148" t="n">
        <f aca="false">K23-K30</f>
        <v>0</v>
      </c>
      <c r="L32" s="4"/>
      <c r="M32" s="149"/>
      <c r="N32" s="150" t="n">
        <f aca="false">SUM(N30:N31)</f>
        <v>687</v>
      </c>
      <c r="O32" s="151" t="n">
        <f aca="false">SUM(O30:O31)</f>
        <v>705</v>
      </c>
      <c r="P32" s="4"/>
      <c r="Q32" s="4" t="s">
        <v>74</v>
      </c>
    </row>
    <row r="33" customFormat="false" ht="13.5" hidden="false" customHeight="false" outlineLevel="0" collapsed="false">
      <c r="A33" s="1"/>
      <c r="B33" s="152"/>
      <c r="C33" s="153" t="s">
        <v>75</v>
      </c>
      <c r="D33" s="118"/>
      <c r="E33" s="118"/>
      <c r="F33" s="82"/>
      <c r="G33" s="82"/>
      <c r="H33" s="82"/>
      <c r="I33" s="82"/>
      <c r="J33" s="1"/>
      <c r="K33" s="84"/>
      <c r="L33" s="4"/>
      <c r="M33" s="4"/>
      <c r="N33" s="4"/>
      <c r="O33" s="4"/>
      <c r="Q33" s="0" t="s">
        <v>76</v>
      </c>
    </row>
    <row r="34" customFormat="false" ht="12.75" hidden="false" customHeight="false" outlineLevel="0" collapsed="false">
      <c r="A34" s="1"/>
      <c r="B34" s="1"/>
      <c r="C34" s="154" t="s">
        <v>77</v>
      </c>
      <c r="D34" s="1"/>
      <c r="E34" s="1"/>
      <c r="F34" s="1"/>
      <c r="G34" s="1"/>
      <c r="H34" s="1"/>
      <c r="I34" s="1"/>
      <c r="J34" s="1"/>
      <c r="K34" s="4"/>
      <c r="L34" s="4"/>
      <c r="M34" s="4"/>
      <c r="N34" s="4"/>
      <c r="O34" s="4"/>
    </row>
    <row r="35" customFormat="false" ht="12.75" hidden="false" customHeight="false" outlineLevel="0" collapsed="false">
      <c r="G35" s="155"/>
      <c r="H35" s="156"/>
      <c r="I35" s="156"/>
      <c r="J35" s="156"/>
      <c r="K35" s="157"/>
    </row>
    <row r="36" customFormat="false" ht="12.75" hidden="false" customHeight="false" outlineLevel="0" collapsed="false">
      <c r="G36" s="158" t="n">
        <f aca="false">P29</f>
        <v>49</v>
      </c>
      <c r="H36" s="159" t="s">
        <v>78</v>
      </c>
      <c r="I36" s="160"/>
      <c r="J36" s="160"/>
      <c r="K36" s="161" t="n">
        <f aca="false">I2</f>
        <v>13</v>
      </c>
    </row>
    <row r="37" customFormat="false" ht="12.75" hidden="false" customHeight="false" outlineLevel="0" collapsed="false">
      <c r="G37" s="162"/>
      <c r="H37" s="163"/>
      <c r="I37" s="163"/>
      <c r="J37" s="163"/>
      <c r="K37" s="164"/>
    </row>
  </sheetData>
  <mergeCells count="2">
    <mergeCell ref="B1:I1"/>
    <mergeCell ref="G16:J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7"/>
  <sheetViews>
    <sheetView showFormulas="false" showGridLines="true" showRowColHeaders="true" showZeros="true" rightToLeft="false" tabSelected="false" showOutlineSymbols="true" defaultGridColor="true" view="normal" topLeftCell="C16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56"/>
    <col collapsed="false" customWidth="true" hidden="false" outlineLevel="0" max="2" min="2" style="0" width="14.99"/>
    <col collapsed="false" customWidth="true" hidden="false" outlineLevel="0" max="10" min="10" style="0" width="12.7"/>
    <col collapsed="false" customWidth="true" hidden="false" outlineLevel="0" max="11" min="11" style="0" width="11.42"/>
  </cols>
  <sheetData>
    <row r="1" customFormat="false" ht="15.75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1"/>
      <c r="K1" s="3" t="n">
        <v>37101</v>
      </c>
      <c r="L1" s="4"/>
      <c r="M1" s="4"/>
      <c r="N1" s="4"/>
      <c r="O1" s="4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5" t="s">
        <v>1</v>
      </c>
      <c r="I2" s="6" t="n">
        <v>14</v>
      </c>
      <c r="J2" s="1"/>
      <c r="K2" s="4"/>
      <c r="L2" s="4"/>
      <c r="M2" s="4"/>
      <c r="N2" s="4"/>
      <c r="O2" s="4"/>
    </row>
    <row r="3" customFormat="false" ht="15" hidden="false" customHeight="false" outlineLevel="0" collapsed="false">
      <c r="A3" s="1"/>
      <c r="B3" s="7"/>
      <c r="C3" s="8"/>
      <c r="D3" s="9" t="s">
        <v>2</v>
      </c>
      <c r="E3" s="10" t="n">
        <f aca="false">O29</f>
        <v>611</v>
      </c>
      <c r="F3" s="7"/>
      <c r="G3" s="8"/>
      <c r="H3" s="9" t="s">
        <v>3</v>
      </c>
      <c r="I3" s="11" t="n">
        <f aca="false">977+73+14</f>
        <v>1064</v>
      </c>
      <c r="K3" s="12" t="s">
        <v>4</v>
      </c>
      <c r="L3" s="13" t="n">
        <f aca="false">O29</f>
        <v>611</v>
      </c>
      <c r="M3" s="4"/>
      <c r="N3" s="4"/>
      <c r="O3" s="4"/>
    </row>
    <row r="4" customFormat="false" ht="15" hidden="false" customHeight="false" outlineLevel="0" collapsed="false">
      <c r="A4" s="1"/>
      <c r="B4" s="14"/>
      <c r="C4" s="15"/>
      <c r="D4" s="16" t="s">
        <v>5</v>
      </c>
      <c r="E4" s="17" t="n">
        <f aca="false">N32</f>
        <v>686</v>
      </c>
      <c r="F4" s="14"/>
      <c r="G4" s="15"/>
      <c r="H4" s="16" t="s">
        <v>6</v>
      </c>
      <c r="I4" s="18" t="n">
        <v>7</v>
      </c>
      <c r="K4" s="19" t="s">
        <v>7</v>
      </c>
      <c r="L4" s="20" t="n">
        <f aca="false">N29</f>
        <v>571</v>
      </c>
      <c r="M4" s="4"/>
      <c r="N4" s="4"/>
      <c r="O4" s="4"/>
    </row>
    <row r="5" customFormat="false" ht="15" hidden="false" customHeight="false" outlineLevel="0" collapsed="false">
      <c r="A5" s="1"/>
      <c r="B5" s="14"/>
      <c r="C5" s="15"/>
      <c r="D5" s="16" t="s">
        <v>8</v>
      </c>
      <c r="E5" s="21" t="n">
        <v>0</v>
      </c>
      <c r="F5" s="14"/>
      <c r="G5" s="15"/>
      <c r="H5" s="16" t="s">
        <v>9</v>
      </c>
      <c r="I5" s="18" t="n">
        <v>25</v>
      </c>
      <c r="K5" s="22" t="s">
        <v>10</v>
      </c>
      <c r="L5" s="23" t="n">
        <f aca="false">L3-L4</f>
        <v>40</v>
      </c>
      <c r="M5" s="4"/>
      <c r="N5" s="4"/>
      <c r="O5" s="4"/>
    </row>
    <row r="6" customFormat="false" ht="15" hidden="false" customHeight="false" outlineLevel="0" collapsed="false">
      <c r="A6" s="1"/>
      <c r="B6" s="14"/>
      <c r="C6" s="15"/>
      <c r="D6" s="16" t="s">
        <v>11</v>
      </c>
      <c r="E6" s="21" t="n">
        <v>0</v>
      </c>
      <c r="F6" s="14"/>
      <c r="G6" s="15"/>
      <c r="H6" s="16" t="s">
        <v>12</v>
      </c>
      <c r="I6" s="18" t="n">
        <v>150</v>
      </c>
      <c r="J6" s="1"/>
      <c r="K6" s="4"/>
      <c r="L6" s="4"/>
      <c r="M6" s="4"/>
      <c r="N6" s="4"/>
      <c r="O6" s="4"/>
    </row>
    <row r="7" customFormat="false" ht="15" hidden="false" customHeight="false" outlineLevel="0" collapsed="false">
      <c r="A7" s="1"/>
      <c r="B7" s="14"/>
      <c r="C7" s="15"/>
      <c r="D7" s="16" t="s">
        <v>13</v>
      </c>
      <c r="E7" s="18" t="n">
        <v>103</v>
      </c>
      <c r="F7" s="14"/>
      <c r="G7" s="15"/>
      <c r="H7" s="16" t="s">
        <v>14</v>
      </c>
      <c r="I7" s="18" t="n">
        <v>128</v>
      </c>
      <c r="J7" s="24" t="s">
        <v>15</v>
      </c>
      <c r="K7" s="25" t="n">
        <v>133</v>
      </c>
      <c r="L7" s="26" t="s">
        <v>16</v>
      </c>
      <c r="M7" s="27" t="n">
        <f aca="false">O29</f>
        <v>611</v>
      </c>
      <c r="N7" s="28"/>
      <c r="O7" s="28"/>
    </row>
    <row r="8" customFormat="false" ht="15" hidden="false" customHeight="false" outlineLevel="0" collapsed="false">
      <c r="A8" s="1"/>
      <c r="B8" s="29"/>
      <c r="C8" s="30"/>
      <c r="D8" s="31" t="s">
        <v>17</v>
      </c>
      <c r="E8" s="32" t="n">
        <v>0</v>
      </c>
      <c r="F8" s="29"/>
      <c r="G8" s="30"/>
      <c r="H8" s="31" t="s">
        <v>18</v>
      </c>
      <c r="I8" s="33" t="n">
        <v>0</v>
      </c>
      <c r="J8" s="24" t="s">
        <v>19</v>
      </c>
      <c r="K8" s="34" t="n">
        <v>130</v>
      </c>
      <c r="L8" s="26" t="s">
        <v>20</v>
      </c>
      <c r="M8" s="34" t="n">
        <v>70</v>
      </c>
      <c r="N8" s="28"/>
      <c r="O8" s="28"/>
    </row>
    <row r="9" customFormat="false" ht="15.75" hidden="false" customHeight="false" outlineLevel="0" collapsed="false">
      <c r="A9" s="1"/>
      <c r="B9" s="14"/>
      <c r="C9" s="15"/>
      <c r="D9" s="16" t="s">
        <v>21</v>
      </c>
      <c r="E9" s="35" t="n">
        <f aca="false">SUM(E3:E8)</f>
        <v>1400</v>
      </c>
      <c r="F9" s="14"/>
      <c r="G9" s="15"/>
      <c r="H9" s="16" t="s">
        <v>22</v>
      </c>
      <c r="I9" s="36" t="n">
        <f aca="false">SUM(I3:I8)</f>
        <v>1374</v>
      </c>
      <c r="J9" s="1"/>
      <c r="K9" s="37" t="n">
        <f aca="false">K7-K8</f>
        <v>3</v>
      </c>
      <c r="M9" s="38" t="n">
        <f aca="false">M7-M8</f>
        <v>541</v>
      </c>
      <c r="N9" s="39"/>
      <c r="O9" s="39"/>
    </row>
    <row r="10" customFormat="false" ht="15" hidden="false" customHeight="false" outlineLevel="0" collapsed="false">
      <c r="A10" s="1"/>
      <c r="B10" s="14"/>
      <c r="C10" s="15"/>
      <c r="D10" s="40"/>
      <c r="E10" s="41"/>
      <c r="F10" s="14"/>
      <c r="G10" s="15"/>
      <c r="H10" s="40"/>
      <c r="I10" s="42"/>
      <c r="J10" s="1"/>
      <c r="K10" s="4"/>
      <c r="L10" s="4"/>
      <c r="M10" s="4"/>
      <c r="N10" s="4"/>
      <c r="O10" s="4"/>
    </row>
    <row r="11" customFormat="false" ht="15" hidden="false" customHeight="false" outlineLevel="0" collapsed="false">
      <c r="A11" s="1"/>
      <c r="B11" s="7"/>
      <c r="C11" s="8"/>
      <c r="D11" s="9" t="s">
        <v>23</v>
      </c>
      <c r="E11" s="43" t="n">
        <v>88</v>
      </c>
      <c r="F11" s="44"/>
      <c r="G11" s="8"/>
      <c r="H11" s="9" t="s">
        <v>24</v>
      </c>
      <c r="I11" s="45" t="n">
        <v>7</v>
      </c>
      <c r="J11" s="46"/>
      <c r="K11" s="4"/>
      <c r="L11" s="47"/>
      <c r="M11" s="48"/>
      <c r="N11" s="49"/>
      <c r="O11" s="50"/>
    </row>
    <row r="12" customFormat="false" ht="15" hidden="false" customHeight="false" outlineLevel="0" collapsed="false">
      <c r="A12" s="1"/>
      <c r="B12" s="14"/>
      <c r="C12" s="15"/>
      <c r="D12" s="0" t="s">
        <v>25</v>
      </c>
      <c r="E12" s="51" t="n">
        <f aca="false">0.5*E11</f>
        <v>44</v>
      </c>
      <c r="F12" s="52"/>
      <c r="G12" s="15"/>
      <c r="H12" s="16" t="s">
        <v>26</v>
      </c>
      <c r="I12" s="53" t="n">
        <v>100</v>
      </c>
      <c r="J12" s="1"/>
      <c r="K12" s="4"/>
      <c r="L12" s="54"/>
      <c r="M12" s="55" t="s">
        <v>27</v>
      </c>
      <c r="N12" s="54"/>
      <c r="O12" s="54"/>
    </row>
    <row r="13" customFormat="false" ht="15" hidden="false" customHeight="false" outlineLevel="0" collapsed="false">
      <c r="A13" s="1"/>
      <c r="B13" s="14"/>
      <c r="C13" s="15"/>
      <c r="D13" s="16" t="s">
        <v>28</v>
      </c>
      <c r="E13" s="51" t="n">
        <f aca="false">+E11-E12</f>
        <v>44</v>
      </c>
      <c r="F13" s="52"/>
      <c r="G13" s="15"/>
      <c r="H13" s="16" t="s">
        <v>29</v>
      </c>
      <c r="I13" s="53" t="n">
        <v>25</v>
      </c>
      <c r="J13" s="1"/>
      <c r="K13" s="4"/>
      <c r="L13" s="54"/>
      <c r="M13" s="56"/>
      <c r="N13" s="56"/>
      <c r="O13" s="56"/>
    </row>
    <row r="14" customFormat="false" ht="15" hidden="false" customHeight="false" outlineLevel="0" collapsed="false">
      <c r="A14" s="1"/>
      <c r="B14" s="29"/>
      <c r="C14" s="30"/>
      <c r="D14" s="31" t="s">
        <v>30</v>
      </c>
      <c r="E14" s="57" t="n">
        <f aca="false">SpinReq+30</f>
        <v>75</v>
      </c>
      <c r="F14" s="58"/>
      <c r="G14" s="30"/>
      <c r="H14" s="31" t="s">
        <v>31</v>
      </c>
      <c r="I14" s="59" t="n">
        <v>100</v>
      </c>
      <c r="J14" s="1"/>
      <c r="K14" s="4"/>
      <c r="L14" s="54"/>
      <c r="M14" s="56"/>
      <c r="N14" s="56"/>
      <c r="O14" s="56"/>
    </row>
    <row r="15" customFormat="false" ht="15" hidden="false" customHeight="false" outlineLevel="0" collapsed="false">
      <c r="A15" s="1"/>
      <c r="B15" s="15"/>
      <c r="C15" s="15"/>
      <c r="D15" s="40"/>
      <c r="E15" s="41"/>
      <c r="F15" s="15"/>
      <c r="G15" s="15"/>
      <c r="H15" s="16"/>
      <c r="I15" s="60"/>
      <c r="J15" s="61" t="s">
        <v>32</v>
      </c>
      <c r="K15" s="62" t="n">
        <v>0</v>
      </c>
      <c r="L15" s="54"/>
      <c r="N15" s="56"/>
      <c r="O15" s="56"/>
    </row>
    <row r="16" customFormat="false" ht="15.75" hidden="false" customHeight="false" outlineLevel="0" collapsed="false">
      <c r="A16" s="1"/>
      <c r="B16" s="7"/>
      <c r="C16" s="8"/>
      <c r="D16" s="9" t="s">
        <v>33</v>
      </c>
      <c r="E16" s="63" t="n">
        <f aca="false">+E9-I9</f>
        <v>26</v>
      </c>
      <c r="F16" s="64" t="n">
        <f aca="false">SpinReq+Nonspin</f>
        <v>245</v>
      </c>
      <c r="G16" s="65" t="s">
        <v>34</v>
      </c>
      <c r="H16" s="65"/>
      <c r="I16" s="65"/>
      <c r="J16" s="65"/>
      <c r="L16" s="54"/>
      <c r="M16" s="66"/>
      <c r="N16" s="67" t="s">
        <v>35</v>
      </c>
      <c r="O16" s="67" t="s">
        <v>36</v>
      </c>
      <c r="P16" s="68" t="s">
        <v>37</v>
      </c>
      <c r="Q16" s="69" t="s">
        <v>38</v>
      </c>
      <c r="R16" s="70" t="s">
        <v>39</v>
      </c>
    </row>
    <row r="17" customFormat="false" ht="15" hidden="false" customHeight="false" outlineLevel="0" collapsed="false">
      <c r="A17" s="1"/>
      <c r="B17" s="14"/>
      <c r="C17" s="15"/>
      <c r="D17" s="16" t="s">
        <v>40</v>
      </c>
      <c r="E17" s="71" t="n">
        <f aca="false">IF((+I8+IF(I6&gt;I12,I6-I12,0)-E6)&lt;0,0,(+I8+IF(I6&gt;I12,I6-I12,0)-E6))</f>
        <v>50</v>
      </c>
      <c r="F17" s="64" t="n">
        <f aca="false">E14+Nonspin</f>
        <v>275</v>
      </c>
      <c r="G17" s="7"/>
      <c r="H17" s="72"/>
      <c r="I17" s="9" t="s">
        <v>41</v>
      </c>
      <c r="J17" s="73" t="s">
        <v>42</v>
      </c>
      <c r="K17" s="4"/>
      <c r="L17" s="54"/>
      <c r="M17" s="74" t="s">
        <v>43</v>
      </c>
      <c r="N17" s="75" t="n">
        <v>70</v>
      </c>
      <c r="O17" s="76" t="n">
        <v>77</v>
      </c>
      <c r="P17" s="77" t="n">
        <f aca="false">+MIN(O17-N17,Q17*10)</f>
        <v>7</v>
      </c>
      <c r="Q17" s="78" t="n">
        <v>3</v>
      </c>
      <c r="R17" s="79" t="n">
        <f aca="false">(O17-N17)-P17</f>
        <v>0</v>
      </c>
    </row>
    <row r="18" customFormat="false" ht="15" hidden="false" customHeight="false" outlineLevel="0" collapsed="false">
      <c r="A18" s="1"/>
      <c r="B18" s="14"/>
      <c r="C18" s="15"/>
      <c r="D18" s="80" t="s">
        <v>44</v>
      </c>
      <c r="E18" s="81" t="n">
        <f aca="false">E16+E17</f>
        <v>76</v>
      </c>
      <c r="F18" s="82"/>
      <c r="G18" s="14"/>
      <c r="H18" s="16" t="s">
        <v>45</v>
      </c>
      <c r="I18" s="21" t="n">
        <v>0</v>
      </c>
      <c r="J18" s="83" t="n">
        <v>0</v>
      </c>
      <c r="K18" s="84" t="n">
        <f aca="false">SUM(J18*I18)</f>
        <v>0</v>
      </c>
      <c r="L18" s="4"/>
      <c r="M18" s="74" t="n">
        <v>2</v>
      </c>
      <c r="N18" s="75" t="n">
        <v>73</v>
      </c>
      <c r="O18" s="76" t="n">
        <v>77</v>
      </c>
      <c r="P18" s="85" t="n">
        <f aca="false">+MIN(O18-N18,Q18*10)</f>
        <v>4</v>
      </c>
      <c r="Q18" s="86" t="n">
        <v>4.5</v>
      </c>
      <c r="R18" s="79" t="n">
        <f aca="false">(O18-N18)-P18</f>
        <v>0</v>
      </c>
    </row>
    <row r="19" customFormat="false" ht="15" hidden="false" customHeight="false" outlineLevel="0" collapsed="false">
      <c r="A19" s="1"/>
      <c r="B19" s="14"/>
      <c r="C19" s="15"/>
      <c r="D19" s="80" t="s">
        <v>46</v>
      </c>
      <c r="E19" s="87" t="n">
        <f aca="false">+E16-E12-IF((E17-E13)&lt;0,E13-E17,0)</f>
        <v>-18</v>
      </c>
      <c r="F19" s="82"/>
      <c r="G19" s="14"/>
      <c r="H19" s="16" t="s">
        <v>47</v>
      </c>
      <c r="I19" s="21" t="n">
        <v>0</v>
      </c>
      <c r="J19" s="83" t="n">
        <v>0</v>
      </c>
      <c r="K19" s="84" t="n">
        <f aca="false">SUM(J19*I19)</f>
        <v>0</v>
      </c>
      <c r="L19" s="4"/>
      <c r="M19" s="74" t="n">
        <v>3</v>
      </c>
      <c r="N19" s="75" t="n">
        <v>94</v>
      </c>
      <c r="O19" s="76" t="n">
        <v>100</v>
      </c>
      <c r="P19" s="85" t="n">
        <f aca="false">+MIN(O19-N19,Q19*10)</f>
        <v>6</v>
      </c>
      <c r="Q19" s="86" t="n">
        <v>3.37</v>
      </c>
      <c r="R19" s="79" t="n">
        <f aca="false">(O19-N19)-P19</f>
        <v>0</v>
      </c>
    </row>
    <row r="20" customFormat="false" ht="15" hidden="false" customHeight="false" outlineLevel="0" collapsed="false">
      <c r="A20" s="1"/>
      <c r="B20" s="14"/>
      <c r="C20" s="15"/>
      <c r="D20" s="16" t="s">
        <v>48</v>
      </c>
      <c r="E20" s="88" t="n">
        <v>0</v>
      </c>
      <c r="F20" s="82"/>
      <c r="G20" s="14"/>
      <c r="H20" s="16" t="s">
        <v>49</v>
      </c>
      <c r="I20" s="21" t="n">
        <v>0</v>
      </c>
      <c r="J20" s="83" t="n">
        <v>0</v>
      </c>
      <c r="K20" s="84" t="n">
        <f aca="false">SUM(J20*I20)</f>
        <v>0</v>
      </c>
      <c r="L20" s="4"/>
      <c r="M20" s="74" t="s">
        <v>50</v>
      </c>
      <c r="N20" s="75" t="n">
        <v>0</v>
      </c>
      <c r="O20" s="76" t="n">
        <v>0</v>
      </c>
      <c r="P20" s="85" t="n">
        <f aca="false">+MIN(O20-N20,Q20*10)</f>
        <v>0</v>
      </c>
      <c r="Q20" s="86" t="n">
        <v>10</v>
      </c>
      <c r="R20" s="79" t="n">
        <f aca="false">(O20-N20)-P20</f>
        <v>0</v>
      </c>
    </row>
    <row r="21" customFormat="false" ht="15" hidden="false" customHeight="false" outlineLevel="0" collapsed="false">
      <c r="A21" s="1"/>
      <c r="B21" s="14"/>
      <c r="C21" s="15"/>
      <c r="D21" s="16" t="s">
        <v>51</v>
      </c>
      <c r="E21" s="88" t="n">
        <v>0</v>
      </c>
      <c r="F21" s="82"/>
      <c r="G21" s="14"/>
      <c r="H21" s="16" t="s">
        <v>52</v>
      </c>
      <c r="I21" s="21" t="n">
        <v>0</v>
      </c>
      <c r="J21" s="83" t="n">
        <v>0</v>
      </c>
      <c r="K21" s="84" t="n">
        <f aca="false">SUM(J21*I21)</f>
        <v>0</v>
      </c>
      <c r="L21" s="4"/>
      <c r="M21" s="89" t="s">
        <v>53</v>
      </c>
      <c r="N21" s="90" t="n">
        <v>0</v>
      </c>
      <c r="O21" s="91" t="n">
        <v>0</v>
      </c>
      <c r="P21" s="85" t="n">
        <f aca="false">+MIN(O21-N21,Q21*10)</f>
        <v>0</v>
      </c>
      <c r="Q21" s="86" t="n">
        <v>10</v>
      </c>
      <c r="R21" s="79" t="n">
        <f aca="false">(O21-N21)-P21</f>
        <v>0</v>
      </c>
    </row>
    <row r="22" customFormat="false" ht="15.75" hidden="false" customHeight="false" outlineLevel="0" collapsed="false">
      <c r="A22" s="1"/>
      <c r="B22" s="14"/>
      <c r="C22" s="15"/>
      <c r="D22" s="15"/>
      <c r="E22" s="42"/>
      <c r="F22" s="82"/>
      <c r="G22" s="92"/>
      <c r="H22" s="16" t="s">
        <v>54</v>
      </c>
      <c r="I22" s="93" t="n">
        <v>0</v>
      </c>
      <c r="J22" s="94" t="n">
        <v>0</v>
      </c>
      <c r="K22" s="84" t="n">
        <f aca="false">SUM(J22*I22)</f>
        <v>0</v>
      </c>
      <c r="L22" s="4"/>
      <c r="M22" s="89" t="s">
        <v>55</v>
      </c>
      <c r="N22" s="90" t="n">
        <v>0</v>
      </c>
      <c r="O22" s="91" t="n">
        <v>0</v>
      </c>
      <c r="P22" s="85" t="n">
        <f aca="false">+MIN(O22-N22,Q22*10)</f>
        <v>0</v>
      </c>
      <c r="Q22" s="86" t="n">
        <v>3.33</v>
      </c>
      <c r="R22" s="79" t="n">
        <f aca="false">(O22-N22)-P22</f>
        <v>0</v>
      </c>
    </row>
    <row r="23" customFormat="false" ht="15.75" hidden="false" customHeight="false" outlineLevel="0" collapsed="false">
      <c r="A23" s="1"/>
      <c r="B23" s="95"/>
      <c r="C23" s="96"/>
      <c r="D23" s="97" t="s">
        <v>56</v>
      </c>
      <c r="E23" s="98" t="n">
        <f aca="false">E19</f>
        <v>-18</v>
      </c>
      <c r="F23" s="82"/>
      <c r="G23" s="14"/>
      <c r="H23" s="16" t="s">
        <v>57</v>
      </c>
      <c r="I23" s="99" t="n">
        <f aca="false">+SUM(I18:I22)</f>
        <v>0</v>
      </c>
      <c r="J23" s="100" t="str">
        <f aca="false">+IF(I23&gt;0,(I18*J18+I19*J19+I20*J20+I21*J21+I22*J22)/I23,"NA")</f>
        <v>NA</v>
      </c>
      <c r="K23" s="84" t="n">
        <f aca="false">SUM(K18:K22)</f>
        <v>0</v>
      </c>
      <c r="L23" s="101"/>
      <c r="M23" s="89" t="s">
        <v>58</v>
      </c>
      <c r="N23" s="90" t="n">
        <v>0</v>
      </c>
      <c r="O23" s="91" t="n">
        <v>0</v>
      </c>
      <c r="P23" s="85" t="n">
        <f aca="false">+MIN(O23-N23,Q23*10)</f>
        <v>0</v>
      </c>
      <c r="Q23" s="86" t="n">
        <v>3.6</v>
      </c>
      <c r="R23" s="79" t="n">
        <f aca="false">(O23-N23)-P23</f>
        <v>0</v>
      </c>
    </row>
    <row r="24" customFormat="false" ht="14.25" hidden="false" customHeight="false" outlineLevel="0" collapsed="false">
      <c r="A24" s="1"/>
      <c r="B24" s="102"/>
      <c r="C24" s="103"/>
      <c r="D24" s="104" t="s">
        <v>59</v>
      </c>
      <c r="E24" s="105" t="n">
        <f aca="false">+E20*E23</f>
        <v>-0</v>
      </c>
      <c r="F24" s="82"/>
      <c r="G24" s="7"/>
      <c r="H24" s="9"/>
      <c r="I24" s="9" t="s">
        <v>41</v>
      </c>
      <c r="J24" s="73" t="s">
        <v>42</v>
      </c>
      <c r="K24" s="4"/>
      <c r="L24" s="4"/>
      <c r="M24" s="74" t="s">
        <v>60</v>
      </c>
      <c r="N24" s="75" t="n">
        <v>196</v>
      </c>
      <c r="O24" s="76" t="n">
        <v>210</v>
      </c>
      <c r="P24" s="85" t="n">
        <f aca="false">+MIN(O24-N24,Q24*10)</f>
        <v>14</v>
      </c>
      <c r="Q24" s="86" t="n">
        <v>3.6</v>
      </c>
      <c r="R24" s="79" t="n">
        <f aca="false">(O24-N24)-P24</f>
        <v>0</v>
      </c>
    </row>
    <row r="25" customFormat="false" ht="15" hidden="false" customHeight="false" outlineLevel="0" collapsed="false">
      <c r="A25" s="1"/>
      <c r="B25" s="106"/>
      <c r="C25" s="107"/>
      <c r="D25" s="108" t="s">
        <v>61</v>
      </c>
      <c r="E25" s="109" t="n">
        <f aca="false">+IF(+AND(Deficiency&gt;=0,NFPurchase&gt;=0),Spin-SpinReq,IF(TotalSpin&lt;TotalSpinReq,Spin-TotalSpinReq,Spin-SpinReq))</f>
        <v>114</v>
      </c>
      <c r="F25" s="82"/>
      <c r="G25" s="14"/>
      <c r="H25" s="16" t="s">
        <v>62</v>
      </c>
      <c r="I25" s="21" t="n">
        <v>0</v>
      </c>
      <c r="J25" s="83" t="n">
        <v>0</v>
      </c>
      <c r="K25" s="84" t="n">
        <f aca="false">J25*I25</f>
        <v>0</v>
      </c>
      <c r="L25" s="4"/>
      <c r="M25" s="110" t="s">
        <v>63</v>
      </c>
      <c r="N25" s="111" t="n">
        <v>63</v>
      </c>
      <c r="O25" s="112" t="n">
        <v>67</v>
      </c>
      <c r="P25" s="85" t="n">
        <f aca="false">+MIN(O25-N25,Q25*10)</f>
        <v>4</v>
      </c>
      <c r="Q25" s="86" t="n">
        <v>1</v>
      </c>
      <c r="R25" s="79" t="n">
        <f aca="false">(O25-N25)-P25</f>
        <v>0</v>
      </c>
    </row>
    <row r="26" customFormat="false" ht="15" hidden="false" customHeight="false" outlineLevel="0" collapsed="false">
      <c r="A26" s="1"/>
      <c r="B26" s="113"/>
      <c r="C26" s="114"/>
      <c r="D26" s="115" t="s">
        <v>64</v>
      </c>
      <c r="E26" s="116" t="n">
        <f aca="false">+E21*E25</f>
        <v>0</v>
      </c>
      <c r="F26" s="82"/>
      <c r="G26" s="14"/>
      <c r="H26" s="16" t="s">
        <v>65</v>
      </c>
      <c r="I26" s="21" t="n">
        <v>0</v>
      </c>
      <c r="J26" s="83" t="n">
        <v>0</v>
      </c>
      <c r="K26" s="84" t="n">
        <f aca="false">J26*I26</f>
        <v>0</v>
      </c>
      <c r="L26" s="4"/>
      <c r="M26" s="117" t="n">
        <v>6</v>
      </c>
      <c r="N26" s="75" t="n">
        <v>41</v>
      </c>
      <c r="O26" s="76" t="n">
        <v>41</v>
      </c>
      <c r="P26" s="85" t="n">
        <f aca="false">+MIN(O26-N26,Q26*10)</f>
        <v>0</v>
      </c>
      <c r="Q26" s="86" t="n">
        <v>2</v>
      </c>
      <c r="R26" s="79" t="n">
        <f aca="false">(O26-N26)-P26</f>
        <v>0</v>
      </c>
    </row>
    <row r="27" customFormat="false" ht="15" hidden="false" customHeight="false" outlineLevel="0" collapsed="false">
      <c r="A27" s="1"/>
      <c r="B27" s="118"/>
      <c r="C27" s="118"/>
      <c r="D27" s="118"/>
      <c r="E27" s="82"/>
      <c r="F27" s="82"/>
      <c r="G27" s="14"/>
      <c r="H27" s="16" t="s">
        <v>66</v>
      </c>
      <c r="I27" s="21" t="n">
        <v>0</v>
      </c>
      <c r="J27" s="83" t="n">
        <v>0</v>
      </c>
      <c r="K27" s="84" t="n">
        <f aca="false">J27*I27</f>
        <v>0</v>
      </c>
      <c r="L27" s="4"/>
      <c r="M27" s="117" t="n">
        <v>7</v>
      </c>
      <c r="N27" s="75" t="n">
        <v>34</v>
      </c>
      <c r="O27" s="76" t="n">
        <v>39</v>
      </c>
      <c r="P27" s="85" t="n">
        <f aca="false">+MIN(O27-N27,Q27*10)</f>
        <v>5</v>
      </c>
      <c r="Q27" s="86" t="n">
        <v>2.1</v>
      </c>
      <c r="R27" s="79" t="n">
        <f aca="false">(O27-N27)-P27</f>
        <v>0</v>
      </c>
    </row>
    <row r="28" customFormat="false" ht="15.75" hidden="false" customHeight="false" outlineLevel="0" collapsed="false">
      <c r="A28" s="1"/>
      <c r="B28" s="119"/>
      <c r="C28" s="119"/>
      <c r="D28" s="120"/>
      <c r="E28" s="118"/>
      <c r="F28" s="82"/>
      <c r="G28" s="14"/>
      <c r="H28" s="16" t="s">
        <v>67</v>
      </c>
      <c r="I28" s="21" t="n">
        <v>0</v>
      </c>
      <c r="J28" s="83" t="n">
        <v>0</v>
      </c>
      <c r="K28" s="84" t="n">
        <f aca="false">J28*I28</f>
        <v>0</v>
      </c>
      <c r="L28" s="4"/>
      <c r="M28" s="121" t="n">
        <v>8</v>
      </c>
      <c r="N28" s="122" t="n">
        <v>0</v>
      </c>
      <c r="O28" s="123" t="n">
        <v>0</v>
      </c>
      <c r="P28" s="124" t="n">
        <f aca="false">+MIN(O28-N28,Q28*10)</f>
        <v>0</v>
      </c>
      <c r="Q28" s="125" t="n">
        <v>1</v>
      </c>
      <c r="R28" s="79" t="n">
        <f aca="false">(O28-N28)-P28</f>
        <v>0</v>
      </c>
    </row>
    <row r="29" customFormat="false" ht="16.5" hidden="false" customHeight="false" outlineLevel="0" collapsed="false">
      <c r="A29" s="1"/>
      <c r="B29" s="126"/>
      <c r="C29" s="119"/>
      <c r="D29" s="127"/>
      <c r="E29" s="119"/>
      <c r="F29" s="82"/>
      <c r="G29" s="14"/>
      <c r="H29" s="16" t="s">
        <v>68</v>
      </c>
      <c r="I29" s="93" t="n">
        <v>0</v>
      </c>
      <c r="J29" s="94" t="n">
        <v>0</v>
      </c>
      <c r="K29" s="84" t="n">
        <f aca="false">J29*I29</f>
        <v>0</v>
      </c>
      <c r="L29" s="4"/>
      <c r="M29" s="128" t="s">
        <v>69</v>
      </c>
      <c r="N29" s="129" t="n">
        <f aca="false">SUM(N17:N28)</f>
        <v>571</v>
      </c>
      <c r="O29" s="130" t="n">
        <f aca="false">SUM(O17:O28)</f>
        <v>611</v>
      </c>
      <c r="P29" s="131" t="n">
        <f aca="false">SUM(P17:P28)</f>
        <v>40</v>
      </c>
      <c r="Q29" s="132"/>
      <c r="R29" s="133" t="n">
        <f aca="false">SUM(R17:R28)</f>
        <v>0</v>
      </c>
    </row>
    <row r="30" customFormat="false" ht="15.75" hidden="false" customHeight="false" outlineLevel="0" collapsed="false">
      <c r="A30" s="1"/>
      <c r="B30" s="126"/>
      <c r="C30" s="134"/>
      <c r="D30" s="127"/>
      <c r="E30" s="119"/>
      <c r="F30" s="82"/>
      <c r="G30" s="29"/>
      <c r="H30" s="31" t="s">
        <v>57</v>
      </c>
      <c r="I30" s="135" t="n">
        <f aca="false">+SUM(I25:I29)</f>
        <v>0</v>
      </c>
      <c r="J30" s="136" t="str">
        <f aca="false">+IF(I30&gt;0,(I25*J25+I26*J26+I27*J27+I28*J28+I29*J29)/I30,"NA")</f>
        <v>NA</v>
      </c>
      <c r="K30" s="84" t="n">
        <f aca="false">SUM(K25:K29)</f>
        <v>0</v>
      </c>
      <c r="L30" s="84"/>
      <c r="M30" s="137" t="s">
        <v>70</v>
      </c>
      <c r="N30" s="138" t="n">
        <v>102</v>
      </c>
      <c r="O30" s="139" t="n">
        <v>103</v>
      </c>
      <c r="P30" s="140"/>
      <c r="Q30" s="4"/>
    </row>
    <row r="31" customFormat="false" ht="15" hidden="false" customHeight="false" outlineLevel="0" collapsed="false">
      <c r="A31" s="1"/>
      <c r="B31" s="118"/>
      <c r="C31" s="118"/>
      <c r="D31" s="118"/>
      <c r="E31" s="118"/>
      <c r="F31" s="82"/>
      <c r="G31" s="15"/>
      <c r="H31" s="16"/>
      <c r="I31" s="99"/>
      <c r="J31" s="141"/>
      <c r="K31" s="4"/>
      <c r="L31" s="4"/>
      <c r="M31" s="142" t="s">
        <v>71</v>
      </c>
      <c r="N31" s="138" t="n">
        <v>584</v>
      </c>
      <c r="O31" s="139" t="n">
        <v>602</v>
      </c>
      <c r="P31" s="4"/>
      <c r="Q31" s="4"/>
    </row>
    <row r="32" customFormat="false" ht="15.75" hidden="false" customHeight="false" outlineLevel="0" collapsed="false">
      <c r="A32" s="118"/>
      <c r="B32" s="143" t="s">
        <v>72</v>
      </c>
      <c r="C32" s="144" t="s">
        <v>79</v>
      </c>
      <c r="D32" s="145"/>
      <c r="E32" s="146"/>
      <c r="F32" s="165" t="n">
        <f aca="false">E11</f>
        <v>88</v>
      </c>
      <c r="G32" s="15"/>
      <c r="H32" s="16"/>
      <c r="I32" s="99"/>
      <c r="J32" s="141"/>
      <c r="K32" s="148" t="n">
        <f aca="false">K23-K30</f>
        <v>0</v>
      </c>
      <c r="L32" s="4"/>
      <c r="M32" s="149"/>
      <c r="N32" s="150" t="n">
        <f aca="false">SUM(N30:N31)</f>
        <v>686</v>
      </c>
      <c r="O32" s="151" t="n">
        <f aca="false">SUM(O30:O31)</f>
        <v>705</v>
      </c>
      <c r="P32" s="4"/>
      <c r="Q32" s="4" t="s">
        <v>74</v>
      </c>
    </row>
    <row r="33" customFormat="false" ht="13.5" hidden="false" customHeight="false" outlineLevel="0" collapsed="false">
      <c r="A33" s="1"/>
      <c r="B33" s="152"/>
      <c r="C33" s="153" t="s">
        <v>75</v>
      </c>
      <c r="D33" s="118"/>
      <c r="E33" s="118"/>
      <c r="F33" s="82"/>
      <c r="G33" s="82"/>
      <c r="H33" s="82"/>
      <c r="I33" s="82"/>
      <c r="J33" s="1"/>
      <c r="K33" s="84"/>
      <c r="L33" s="4"/>
      <c r="M33" s="4"/>
      <c r="N33" s="4"/>
      <c r="O33" s="4"/>
      <c r="Q33" s="0" t="s">
        <v>76</v>
      </c>
    </row>
    <row r="34" customFormat="false" ht="12.75" hidden="false" customHeight="false" outlineLevel="0" collapsed="false">
      <c r="A34" s="1"/>
      <c r="B34" s="1"/>
      <c r="C34" s="154" t="s">
        <v>77</v>
      </c>
      <c r="D34" s="1"/>
      <c r="E34" s="1"/>
      <c r="F34" s="1"/>
      <c r="G34" s="1"/>
      <c r="H34" s="1"/>
      <c r="I34" s="1"/>
      <c r="J34" s="1"/>
      <c r="K34" s="4"/>
      <c r="L34" s="4"/>
      <c r="M34" s="4"/>
      <c r="N34" s="4"/>
      <c r="O34" s="4"/>
    </row>
    <row r="35" customFormat="false" ht="12.75" hidden="false" customHeight="false" outlineLevel="0" collapsed="false">
      <c r="G35" s="155"/>
      <c r="H35" s="156"/>
      <c r="I35" s="156"/>
      <c r="J35" s="156"/>
      <c r="K35" s="157"/>
    </row>
    <row r="36" customFormat="false" ht="12.75" hidden="false" customHeight="false" outlineLevel="0" collapsed="false">
      <c r="G36" s="158" t="n">
        <f aca="false">P29</f>
        <v>40</v>
      </c>
      <c r="H36" s="159" t="s">
        <v>78</v>
      </c>
      <c r="I36" s="160"/>
      <c r="J36" s="160"/>
      <c r="K36" s="161" t="n">
        <f aca="false">I2</f>
        <v>14</v>
      </c>
    </row>
    <row r="37" customFormat="false" ht="12.75" hidden="false" customHeight="false" outlineLevel="0" collapsed="false">
      <c r="G37" s="162"/>
      <c r="H37" s="163"/>
      <c r="I37" s="163"/>
      <c r="J37" s="163"/>
      <c r="K37" s="164"/>
    </row>
  </sheetData>
  <mergeCells count="2">
    <mergeCell ref="B1:I1"/>
    <mergeCell ref="G16:J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7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E31" activeCellId="0" sqref="E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16.28"/>
    <col collapsed="false" customWidth="true" hidden="false" outlineLevel="0" max="10" min="10" style="0" width="13.14"/>
    <col collapsed="false" customWidth="true" hidden="false" outlineLevel="0" max="11" min="11" style="0" width="10.99"/>
  </cols>
  <sheetData>
    <row r="1" customFormat="false" ht="15.75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1"/>
      <c r="K1" s="3" t="n">
        <v>37101</v>
      </c>
      <c r="L1" s="4"/>
      <c r="M1" s="4"/>
      <c r="N1" s="4"/>
      <c r="O1" s="4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5" t="s">
        <v>1</v>
      </c>
      <c r="I2" s="6" t="n">
        <v>15</v>
      </c>
      <c r="J2" s="1"/>
      <c r="K2" s="4"/>
      <c r="L2" s="4"/>
      <c r="M2" s="4"/>
      <c r="N2" s="4"/>
      <c r="O2" s="4"/>
    </row>
    <row r="3" customFormat="false" ht="15" hidden="false" customHeight="false" outlineLevel="0" collapsed="false">
      <c r="A3" s="1"/>
      <c r="B3" s="7"/>
      <c r="C3" s="8"/>
      <c r="D3" s="9" t="s">
        <v>2</v>
      </c>
      <c r="E3" s="10" t="n">
        <f aca="false">O29</f>
        <v>611</v>
      </c>
      <c r="F3" s="7"/>
      <c r="G3" s="8"/>
      <c r="H3" s="9" t="s">
        <v>3</v>
      </c>
      <c r="I3" s="11" t="n">
        <f aca="false">984+73+15</f>
        <v>1072</v>
      </c>
      <c r="K3" s="12" t="s">
        <v>4</v>
      </c>
      <c r="L3" s="13" t="n">
        <f aca="false">O29</f>
        <v>611</v>
      </c>
      <c r="M3" s="4"/>
      <c r="N3" s="4"/>
      <c r="O3" s="4"/>
    </row>
    <row r="4" customFormat="false" ht="15" hidden="false" customHeight="false" outlineLevel="0" collapsed="false">
      <c r="A4" s="1"/>
      <c r="B4" s="14"/>
      <c r="C4" s="15"/>
      <c r="D4" s="16" t="s">
        <v>5</v>
      </c>
      <c r="E4" s="17" t="n">
        <f aca="false">N32</f>
        <v>686</v>
      </c>
      <c r="F4" s="14"/>
      <c r="G4" s="15"/>
      <c r="H4" s="16" t="s">
        <v>6</v>
      </c>
      <c r="I4" s="18" t="n">
        <v>7</v>
      </c>
      <c r="K4" s="19" t="s">
        <v>7</v>
      </c>
      <c r="L4" s="20" t="n">
        <f aca="false">N29</f>
        <v>555</v>
      </c>
      <c r="M4" s="4"/>
      <c r="N4" s="4"/>
      <c r="O4" s="4"/>
    </row>
    <row r="5" customFormat="false" ht="15" hidden="false" customHeight="false" outlineLevel="0" collapsed="false">
      <c r="A5" s="1"/>
      <c r="B5" s="14"/>
      <c r="C5" s="15"/>
      <c r="D5" s="16" t="s">
        <v>8</v>
      </c>
      <c r="E5" s="21" t="n">
        <v>0</v>
      </c>
      <c r="F5" s="14"/>
      <c r="G5" s="15"/>
      <c r="H5" s="16" t="s">
        <v>9</v>
      </c>
      <c r="I5" s="18" t="n">
        <v>25</v>
      </c>
      <c r="K5" s="22" t="s">
        <v>10</v>
      </c>
      <c r="L5" s="23" t="n">
        <f aca="false">L3-L4</f>
        <v>56</v>
      </c>
      <c r="M5" s="4"/>
      <c r="N5" s="4"/>
      <c r="O5" s="4"/>
    </row>
    <row r="6" customFormat="false" ht="15" hidden="false" customHeight="false" outlineLevel="0" collapsed="false">
      <c r="A6" s="1"/>
      <c r="B6" s="14"/>
      <c r="C6" s="15"/>
      <c r="D6" s="16" t="s">
        <v>11</v>
      </c>
      <c r="E6" s="21" t="n">
        <v>25</v>
      </c>
      <c r="F6" s="14"/>
      <c r="G6" s="15"/>
      <c r="H6" s="16" t="s">
        <v>12</v>
      </c>
      <c r="I6" s="18" t="n">
        <v>150</v>
      </c>
      <c r="J6" s="1"/>
      <c r="K6" s="4"/>
      <c r="L6" s="4"/>
      <c r="M6" s="4"/>
      <c r="N6" s="4"/>
      <c r="O6" s="4"/>
    </row>
    <row r="7" customFormat="false" ht="15" hidden="false" customHeight="false" outlineLevel="0" collapsed="false">
      <c r="A7" s="1"/>
      <c r="B7" s="14"/>
      <c r="C7" s="15"/>
      <c r="D7" s="16" t="s">
        <v>13</v>
      </c>
      <c r="E7" s="18" t="n">
        <v>103</v>
      </c>
      <c r="F7" s="14"/>
      <c r="G7" s="15"/>
      <c r="H7" s="16" t="s">
        <v>14</v>
      </c>
      <c r="I7" s="18" t="n">
        <v>128</v>
      </c>
      <c r="J7" s="24" t="s">
        <v>15</v>
      </c>
      <c r="K7" s="25" t="n">
        <v>133</v>
      </c>
      <c r="L7" s="26" t="s">
        <v>16</v>
      </c>
      <c r="M7" s="27" t="n">
        <f aca="false">O29</f>
        <v>611</v>
      </c>
      <c r="N7" s="28"/>
      <c r="O7" s="28"/>
    </row>
    <row r="8" customFormat="false" ht="15" hidden="false" customHeight="false" outlineLevel="0" collapsed="false">
      <c r="A8" s="1"/>
      <c r="B8" s="29"/>
      <c r="C8" s="30"/>
      <c r="D8" s="31" t="s">
        <v>17</v>
      </c>
      <c r="E8" s="32" t="n">
        <v>0</v>
      </c>
      <c r="F8" s="29"/>
      <c r="G8" s="30"/>
      <c r="H8" s="31" t="s">
        <v>18</v>
      </c>
      <c r="I8" s="33" t="n">
        <v>0</v>
      </c>
      <c r="J8" s="24" t="s">
        <v>19</v>
      </c>
      <c r="K8" s="34" t="n">
        <v>130</v>
      </c>
      <c r="L8" s="26" t="s">
        <v>20</v>
      </c>
      <c r="M8" s="34" t="n">
        <v>70</v>
      </c>
      <c r="N8" s="28"/>
      <c r="O8" s="28"/>
    </row>
    <row r="9" customFormat="false" ht="15.75" hidden="false" customHeight="false" outlineLevel="0" collapsed="false">
      <c r="A9" s="1"/>
      <c r="B9" s="14"/>
      <c r="C9" s="15"/>
      <c r="D9" s="16" t="s">
        <v>21</v>
      </c>
      <c r="E9" s="35" t="n">
        <f aca="false">SUM(E3:E8)</f>
        <v>1425</v>
      </c>
      <c r="F9" s="14"/>
      <c r="G9" s="15"/>
      <c r="H9" s="16" t="s">
        <v>22</v>
      </c>
      <c r="I9" s="36" t="n">
        <f aca="false">SUM(I3:I8)</f>
        <v>1382</v>
      </c>
      <c r="J9" s="1"/>
      <c r="K9" s="37" t="n">
        <f aca="false">K7-K8</f>
        <v>3</v>
      </c>
      <c r="M9" s="38" t="n">
        <f aca="false">M7-M8</f>
        <v>541</v>
      </c>
      <c r="N9" s="39"/>
      <c r="O9" s="39"/>
    </row>
    <row r="10" customFormat="false" ht="15" hidden="false" customHeight="false" outlineLevel="0" collapsed="false">
      <c r="A10" s="1"/>
      <c r="B10" s="14"/>
      <c r="C10" s="15"/>
      <c r="D10" s="40"/>
      <c r="E10" s="41"/>
      <c r="F10" s="14"/>
      <c r="G10" s="15"/>
      <c r="H10" s="40"/>
      <c r="I10" s="42"/>
      <c r="J10" s="1"/>
      <c r="K10" s="4"/>
      <c r="L10" s="4"/>
      <c r="M10" s="4"/>
      <c r="N10" s="4"/>
      <c r="O10" s="4"/>
    </row>
    <row r="11" customFormat="false" ht="15" hidden="false" customHeight="false" outlineLevel="0" collapsed="false">
      <c r="A11" s="1"/>
      <c r="B11" s="7"/>
      <c r="C11" s="8"/>
      <c r="D11" s="9" t="s">
        <v>23</v>
      </c>
      <c r="E11" s="43" t="n">
        <v>89</v>
      </c>
      <c r="F11" s="44"/>
      <c r="G11" s="8"/>
      <c r="H11" s="9" t="s">
        <v>24</v>
      </c>
      <c r="I11" s="45" t="n">
        <v>7</v>
      </c>
      <c r="J11" s="46"/>
      <c r="K11" s="4"/>
      <c r="L11" s="47"/>
      <c r="M11" s="48"/>
      <c r="N11" s="49"/>
      <c r="O11" s="50"/>
    </row>
    <row r="12" customFormat="false" ht="15" hidden="false" customHeight="false" outlineLevel="0" collapsed="false">
      <c r="A12" s="1"/>
      <c r="B12" s="14"/>
      <c r="C12" s="15"/>
      <c r="D12" s="0" t="s">
        <v>25</v>
      </c>
      <c r="E12" s="51" t="n">
        <f aca="false">0.5*E11</f>
        <v>44.5</v>
      </c>
      <c r="F12" s="52"/>
      <c r="G12" s="15"/>
      <c r="H12" s="16" t="s">
        <v>26</v>
      </c>
      <c r="I12" s="53" t="n">
        <v>100</v>
      </c>
      <c r="J12" s="1"/>
      <c r="K12" s="4"/>
      <c r="L12" s="54"/>
      <c r="M12" s="55" t="s">
        <v>27</v>
      </c>
      <c r="N12" s="54"/>
      <c r="O12" s="54"/>
    </row>
    <row r="13" customFormat="false" ht="15" hidden="false" customHeight="false" outlineLevel="0" collapsed="false">
      <c r="A13" s="1"/>
      <c r="B13" s="14"/>
      <c r="C13" s="15"/>
      <c r="D13" s="16" t="s">
        <v>28</v>
      </c>
      <c r="E13" s="51" t="n">
        <f aca="false">+E11-E12</f>
        <v>44.5</v>
      </c>
      <c r="F13" s="52"/>
      <c r="G13" s="15"/>
      <c r="H13" s="16" t="s">
        <v>29</v>
      </c>
      <c r="I13" s="53" t="n">
        <v>25</v>
      </c>
      <c r="J13" s="1"/>
      <c r="K13" s="4"/>
      <c r="L13" s="54"/>
      <c r="M13" s="56"/>
      <c r="N13" s="56"/>
      <c r="O13" s="56"/>
    </row>
    <row r="14" customFormat="false" ht="15" hidden="false" customHeight="false" outlineLevel="0" collapsed="false">
      <c r="A14" s="1"/>
      <c r="B14" s="29"/>
      <c r="C14" s="30"/>
      <c r="D14" s="31" t="s">
        <v>30</v>
      </c>
      <c r="E14" s="57" t="n">
        <f aca="false">SpinReq+30</f>
        <v>75</v>
      </c>
      <c r="F14" s="58"/>
      <c r="G14" s="30"/>
      <c r="H14" s="31" t="s">
        <v>31</v>
      </c>
      <c r="I14" s="59" t="n">
        <v>100</v>
      </c>
      <c r="J14" s="1"/>
      <c r="K14" s="4"/>
      <c r="L14" s="54"/>
      <c r="M14" s="56"/>
      <c r="N14" s="56"/>
      <c r="O14" s="56"/>
    </row>
    <row r="15" customFormat="false" ht="15" hidden="false" customHeight="false" outlineLevel="0" collapsed="false">
      <c r="A15" s="1"/>
      <c r="B15" s="15"/>
      <c r="C15" s="15"/>
      <c r="D15" s="40"/>
      <c r="E15" s="41"/>
      <c r="F15" s="15"/>
      <c r="G15" s="15"/>
      <c r="H15" s="16"/>
      <c r="I15" s="60"/>
      <c r="J15" s="61" t="s">
        <v>32</v>
      </c>
      <c r="K15" s="62" t="n">
        <v>0</v>
      </c>
      <c r="L15" s="54"/>
      <c r="N15" s="56"/>
      <c r="O15" s="56"/>
    </row>
    <row r="16" customFormat="false" ht="15.75" hidden="false" customHeight="false" outlineLevel="0" collapsed="false">
      <c r="A16" s="1"/>
      <c r="B16" s="7"/>
      <c r="C16" s="8"/>
      <c r="D16" s="9" t="s">
        <v>33</v>
      </c>
      <c r="E16" s="63" t="n">
        <f aca="false">+E9-I9</f>
        <v>43</v>
      </c>
      <c r="F16" s="64" t="n">
        <f aca="false">SpinReq+Nonspin</f>
        <v>245</v>
      </c>
      <c r="G16" s="65" t="s">
        <v>34</v>
      </c>
      <c r="H16" s="65"/>
      <c r="I16" s="65"/>
      <c r="J16" s="65"/>
      <c r="L16" s="54"/>
      <c r="M16" s="66"/>
      <c r="N16" s="67" t="s">
        <v>35</v>
      </c>
      <c r="O16" s="67" t="s">
        <v>36</v>
      </c>
      <c r="P16" s="68" t="s">
        <v>37</v>
      </c>
      <c r="Q16" s="69" t="s">
        <v>38</v>
      </c>
      <c r="R16" s="70" t="s">
        <v>39</v>
      </c>
    </row>
    <row r="17" customFormat="false" ht="15" hidden="false" customHeight="false" outlineLevel="0" collapsed="false">
      <c r="A17" s="1"/>
      <c r="B17" s="14"/>
      <c r="C17" s="15"/>
      <c r="D17" s="16" t="s">
        <v>40</v>
      </c>
      <c r="E17" s="71" t="n">
        <f aca="false">IF((+I8+IF(I6&gt;I12,I6-I12,0)-E6)&lt;0,0,(+I8+IF(I6&gt;I12,I6-I12,0)-E6))</f>
        <v>25</v>
      </c>
      <c r="F17" s="64" t="n">
        <f aca="false">E14+Nonspin</f>
        <v>275</v>
      </c>
      <c r="G17" s="7"/>
      <c r="H17" s="72"/>
      <c r="I17" s="9" t="s">
        <v>41</v>
      </c>
      <c r="J17" s="73" t="s">
        <v>42</v>
      </c>
      <c r="K17" s="4"/>
      <c r="L17" s="54"/>
      <c r="M17" s="74" t="s">
        <v>43</v>
      </c>
      <c r="N17" s="75" t="n">
        <v>70</v>
      </c>
      <c r="O17" s="76" t="n">
        <v>77</v>
      </c>
      <c r="P17" s="77" t="n">
        <f aca="false">+MIN(O17-N17,Q17*10)</f>
        <v>7</v>
      </c>
      <c r="Q17" s="78" t="n">
        <v>3</v>
      </c>
      <c r="R17" s="79" t="n">
        <f aca="false">(O17-N17)-P17</f>
        <v>0</v>
      </c>
    </row>
    <row r="18" customFormat="false" ht="15" hidden="false" customHeight="false" outlineLevel="0" collapsed="false">
      <c r="A18" s="1"/>
      <c r="B18" s="14"/>
      <c r="C18" s="15"/>
      <c r="D18" s="80" t="s">
        <v>44</v>
      </c>
      <c r="E18" s="81" t="n">
        <f aca="false">E16+E17</f>
        <v>68</v>
      </c>
      <c r="F18" s="82"/>
      <c r="G18" s="14"/>
      <c r="H18" s="16" t="s">
        <v>45</v>
      </c>
      <c r="I18" s="21" t="n">
        <v>0</v>
      </c>
      <c r="J18" s="83" t="n">
        <v>0</v>
      </c>
      <c r="K18" s="84" t="n">
        <f aca="false">SUM(J18*I18)</f>
        <v>0</v>
      </c>
      <c r="L18" s="4"/>
      <c r="M18" s="74" t="n">
        <v>2</v>
      </c>
      <c r="N18" s="75" t="n">
        <v>73</v>
      </c>
      <c r="O18" s="76" t="n">
        <v>77</v>
      </c>
      <c r="P18" s="85" t="n">
        <f aca="false">+MIN(O18-N18,Q18*10)</f>
        <v>4</v>
      </c>
      <c r="Q18" s="86" t="n">
        <v>4.5</v>
      </c>
      <c r="R18" s="79" t="n">
        <f aca="false">(O18-N18)-P18</f>
        <v>0</v>
      </c>
    </row>
    <row r="19" customFormat="false" ht="15" hidden="false" customHeight="false" outlineLevel="0" collapsed="false">
      <c r="A19" s="1"/>
      <c r="B19" s="14"/>
      <c r="C19" s="15"/>
      <c r="D19" s="80" t="s">
        <v>46</v>
      </c>
      <c r="E19" s="87" t="n">
        <f aca="false">+E16-E12-IF((E17-E13)&lt;0,E13-E17,0)</f>
        <v>-21</v>
      </c>
      <c r="F19" s="82"/>
      <c r="G19" s="14"/>
      <c r="H19" s="16" t="s">
        <v>47</v>
      </c>
      <c r="I19" s="21" t="n">
        <v>0</v>
      </c>
      <c r="J19" s="83" t="n">
        <v>0</v>
      </c>
      <c r="K19" s="84" t="n">
        <f aca="false">SUM(J19*I19)</f>
        <v>0</v>
      </c>
      <c r="L19" s="4"/>
      <c r="M19" s="74" t="n">
        <v>3</v>
      </c>
      <c r="N19" s="75" t="n">
        <v>94</v>
      </c>
      <c r="O19" s="76" t="n">
        <v>100</v>
      </c>
      <c r="P19" s="85" t="n">
        <f aca="false">+MIN(O19-N19,Q19*10)</f>
        <v>6</v>
      </c>
      <c r="Q19" s="86" t="n">
        <v>3.37</v>
      </c>
      <c r="R19" s="79" t="n">
        <f aca="false">(O19-N19)-P19</f>
        <v>0</v>
      </c>
    </row>
    <row r="20" customFormat="false" ht="15" hidden="false" customHeight="false" outlineLevel="0" collapsed="false">
      <c r="A20" s="1"/>
      <c r="B20" s="14"/>
      <c r="C20" s="15"/>
      <c r="D20" s="16" t="s">
        <v>48</v>
      </c>
      <c r="E20" s="88" t="n">
        <v>0</v>
      </c>
      <c r="F20" s="82"/>
      <c r="G20" s="14"/>
      <c r="H20" s="16" t="s">
        <v>49</v>
      </c>
      <c r="I20" s="21" t="n">
        <v>0</v>
      </c>
      <c r="J20" s="83" t="n">
        <v>0</v>
      </c>
      <c r="K20" s="84" t="n">
        <f aca="false">SUM(J20*I20)</f>
        <v>0</v>
      </c>
      <c r="L20" s="4"/>
      <c r="M20" s="74" t="s">
        <v>50</v>
      </c>
      <c r="N20" s="75" t="n">
        <v>0</v>
      </c>
      <c r="O20" s="76" t="n">
        <v>0</v>
      </c>
      <c r="P20" s="85" t="n">
        <f aca="false">+MIN(O20-N20,Q20*10)</f>
        <v>0</v>
      </c>
      <c r="Q20" s="86" t="n">
        <v>10</v>
      </c>
      <c r="R20" s="79" t="n">
        <f aca="false">(O20-N20)-P20</f>
        <v>0</v>
      </c>
    </row>
    <row r="21" customFormat="false" ht="15" hidden="false" customHeight="false" outlineLevel="0" collapsed="false">
      <c r="A21" s="1"/>
      <c r="B21" s="14"/>
      <c r="C21" s="15"/>
      <c r="D21" s="16" t="s">
        <v>51</v>
      </c>
      <c r="E21" s="88" t="n">
        <v>0</v>
      </c>
      <c r="F21" s="82"/>
      <c r="G21" s="14"/>
      <c r="H21" s="16" t="s">
        <v>52</v>
      </c>
      <c r="I21" s="21" t="n">
        <v>0</v>
      </c>
      <c r="J21" s="83" t="n">
        <v>0</v>
      </c>
      <c r="K21" s="84" t="n">
        <f aca="false">SUM(J21*I21)</f>
        <v>0</v>
      </c>
      <c r="L21" s="4"/>
      <c r="M21" s="89" t="s">
        <v>53</v>
      </c>
      <c r="N21" s="90" t="n">
        <v>0</v>
      </c>
      <c r="O21" s="91" t="n">
        <v>0</v>
      </c>
      <c r="P21" s="85" t="n">
        <f aca="false">+MIN(O21-N21,Q21*10)</f>
        <v>0</v>
      </c>
      <c r="Q21" s="86" t="n">
        <v>10</v>
      </c>
      <c r="R21" s="79" t="n">
        <f aca="false">(O21-N21)-P21</f>
        <v>0</v>
      </c>
    </row>
    <row r="22" customFormat="false" ht="15.75" hidden="false" customHeight="false" outlineLevel="0" collapsed="false">
      <c r="A22" s="1"/>
      <c r="B22" s="14"/>
      <c r="C22" s="15"/>
      <c r="D22" s="15"/>
      <c r="E22" s="42"/>
      <c r="F22" s="82"/>
      <c r="G22" s="92"/>
      <c r="H22" s="16" t="s">
        <v>54</v>
      </c>
      <c r="I22" s="93" t="n">
        <v>0</v>
      </c>
      <c r="J22" s="94" t="n">
        <v>0</v>
      </c>
      <c r="K22" s="84" t="n">
        <f aca="false">SUM(J22*I22)</f>
        <v>0</v>
      </c>
      <c r="L22" s="4"/>
      <c r="M22" s="89" t="s">
        <v>55</v>
      </c>
      <c r="N22" s="90" t="n">
        <v>0</v>
      </c>
      <c r="O22" s="91" t="n">
        <v>0</v>
      </c>
      <c r="P22" s="85" t="n">
        <f aca="false">+MIN(O22-N22,Q22*10)</f>
        <v>0</v>
      </c>
      <c r="Q22" s="86" t="n">
        <v>3.33</v>
      </c>
      <c r="R22" s="79" t="n">
        <f aca="false">(O22-N22)-P22</f>
        <v>0</v>
      </c>
    </row>
    <row r="23" customFormat="false" ht="15.75" hidden="false" customHeight="false" outlineLevel="0" collapsed="false">
      <c r="A23" s="1"/>
      <c r="B23" s="95"/>
      <c r="C23" s="96"/>
      <c r="D23" s="97" t="s">
        <v>56</v>
      </c>
      <c r="E23" s="98" t="n">
        <f aca="false">E19</f>
        <v>-21</v>
      </c>
      <c r="F23" s="82"/>
      <c r="G23" s="14"/>
      <c r="H23" s="16" t="s">
        <v>57</v>
      </c>
      <c r="I23" s="99" t="n">
        <f aca="false">+SUM(I18:I22)</f>
        <v>0</v>
      </c>
      <c r="J23" s="100" t="str">
        <f aca="false">+IF(I23&gt;0,(I18*J18+I19*J19+I20*J20+I21*J21+I22*J22)/I23,"NA")</f>
        <v>NA</v>
      </c>
      <c r="K23" s="84" t="n">
        <f aca="false">SUM(K18:K22)</f>
        <v>0</v>
      </c>
      <c r="L23" s="101"/>
      <c r="M23" s="89" t="s">
        <v>58</v>
      </c>
      <c r="N23" s="90" t="n">
        <v>0</v>
      </c>
      <c r="O23" s="91" t="n">
        <v>0</v>
      </c>
      <c r="P23" s="85" t="n">
        <f aca="false">+MIN(O23-N23,Q23*10)</f>
        <v>0</v>
      </c>
      <c r="Q23" s="86" t="n">
        <v>3.6</v>
      </c>
      <c r="R23" s="79" t="n">
        <f aca="false">(O23-N23)-P23</f>
        <v>0</v>
      </c>
    </row>
    <row r="24" customFormat="false" ht="14.25" hidden="false" customHeight="false" outlineLevel="0" collapsed="false">
      <c r="A24" s="1"/>
      <c r="B24" s="102"/>
      <c r="C24" s="103"/>
      <c r="D24" s="104" t="s">
        <v>59</v>
      </c>
      <c r="E24" s="105" t="n">
        <f aca="false">+E20*E23</f>
        <v>-0</v>
      </c>
      <c r="F24" s="82"/>
      <c r="G24" s="7"/>
      <c r="H24" s="9"/>
      <c r="I24" s="9" t="s">
        <v>41</v>
      </c>
      <c r="J24" s="73" t="s">
        <v>42</v>
      </c>
      <c r="K24" s="4"/>
      <c r="L24" s="4"/>
      <c r="M24" s="74" t="s">
        <v>60</v>
      </c>
      <c r="N24" s="75" t="n">
        <v>181</v>
      </c>
      <c r="O24" s="76" t="n">
        <v>210</v>
      </c>
      <c r="P24" s="85" t="n">
        <f aca="false">+MIN(O24-N24,Q24*10)</f>
        <v>29</v>
      </c>
      <c r="Q24" s="86" t="n">
        <v>3.6</v>
      </c>
      <c r="R24" s="79" t="n">
        <f aca="false">(O24-N24)-P24</f>
        <v>0</v>
      </c>
    </row>
    <row r="25" customFormat="false" ht="15" hidden="false" customHeight="false" outlineLevel="0" collapsed="false">
      <c r="A25" s="1"/>
      <c r="B25" s="106"/>
      <c r="C25" s="107"/>
      <c r="D25" s="108" t="s">
        <v>61</v>
      </c>
      <c r="E25" s="109" t="n">
        <f aca="false">+IF(+AND(Deficiency&gt;=0,NFPurchase&gt;=0),Spin-SpinReq,IF(TotalSpin&lt;TotalSpinReq,Spin-TotalSpinReq,Spin-SpinReq))</f>
        <v>114</v>
      </c>
      <c r="F25" s="82"/>
      <c r="G25" s="14"/>
      <c r="H25" s="16" t="s">
        <v>62</v>
      </c>
      <c r="I25" s="21" t="n">
        <v>0</v>
      </c>
      <c r="J25" s="83" t="n">
        <v>0</v>
      </c>
      <c r="K25" s="84" t="n">
        <f aca="false">J25*I25</f>
        <v>0</v>
      </c>
      <c r="L25" s="4"/>
      <c r="M25" s="110" t="s">
        <v>63</v>
      </c>
      <c r="N25" s="111" t="n">
        <v>62</v>
      </c>
      <c r="O25" s="112" t="n">
        <v>67</v>
      </c>
      <c r="P25" s="85" t="n">
        <f aca="false">+MIN(O25-N25,Q25*10)</f>
        <v>5</v>
      </c>
      <c r="Q25" s="86" t="n">
        <v>1</v>
      </c>
      <c r="R25" s="79" t="n">
        <f aca="false">(O25-N25)-P25</f>
        <v>0</v>
      </c>
    </row>
    <row r="26" customFormat="false" ht="15" hidden="false" customHeight="false" outlineLevel="0" collapsed="false">
      <c r="A26" s="1"/>
      <c r="B26" s="113"/>
      <c r="C26" s="114"/>
      <c r="D26" s="115" t="s">
        <v>64</v>
      </c>
      <c r="E26" s="116" t="n">
        <f aca="false">+E21*E25</f>
        <v>0</v>
      </c>
      <c r="F26" s="82"/>
      <c r="G26" s="14"/>
      <c r="H26" s="16" t="s">
        <v>65</v>
      </c>
      <c r="I26" s="21" t="n">
        <v>0</v>
      </c>
      <c r="J26" s="83" t="n">
        <v>0</v>
      </c>
      <c r="K26" s="84" t="n">
        <f aca="false">J26*I26</f>
        <v>0</v>
      </c>
      <c r="L26" s="4"/>
      <c r="M26" s="117" t="n">
        <v>6</v>
      </c>
      <c r="N26" s="75" t="n">
        <v>41</v>
      </c>
      <c r="O26" s="76" t="n">
        <v>41</v>
      </c>
      <c r="P26" s="85" t="n">
        <f aca="false">+MIN(O26-N26,Q26*10)</f>
        <v>0</v>
      </c>
      <c r="Q26" s="86" t="n">
        <v>2</v>
      </c>
      <c r="R26" s="79" t="n">
        <f aca="false">(O26-N26)-P26</f>
        <v>0</v>
      </c>
    </row>
    <row r="27" customFormat="false" ht="15" hidden="false" customHeight="false" outlineLevel="0" collapsed="false">
      <c r="A27" s="1"/>
      <c r="B27" s="118"/>
      <c r="C27" s="118"/>
      <c r="D27" s="118"/>
      <c r="E27" s="82"/>
      <c r="F27" s="82"/>
      <c r="G27" s="14"/>
      <c r="H27" s="16" t="s">
        <v>66</v>
      </c>
      <c r="I27" s="21" t="n">
        <v>0</v>
      </c>
      <c r="J27" s="83" t="n">
        <v>0</v>
      </c>
      <c r="K27" s="84" t="n">
        <f aca="false">J27*I27</f>
        <v>0</v>
      </c>
      <c r="L27" s="4"/>
      <c r="M27" s="117" t="n">
        <v>7</v>
      </c>
      <c r="N27" s="75" t="n">
        <v>34</v>
      </c>
      <c r="O27" s="76" t="n">
        <v>39</v>
      </c>
      <c r="P27" s="85" t="n">
        <f aca="false">+MIN(O27-N27,Q27*10)</f>
        <v>5</v>
      </c>
      <c r="Q27" s="86" t="n">
        <v>2.1</v>
      </c>
      <c r="R27" s="79" t="n">
        <f aca="false">(O27-N27)-P27</f>
        <v>0</v>
      </c>
    </row>
    <row r="28" customFormat="false" ht="15.75" hidden="false" customHeight="false" outlineLevel="0" collapsed="false">
      <c r="A28" s="1"/>
      <c r="B28" s="119"/>
      <c r="C28" s="119"/>
      <c r="D28" s="120"/>
      <c r="E28" s="118"/>
      <c r="F28" s="82"/>
      <c r="G28" s="14"/>
      <c r="H28" s="16" t="s">
        <v>67</v>
      </c>
      <c r="I28" s="21" t="n">
        <v>0</v>
      </c>
      <c r="J28" s="83" t="n">
        <v>0</v>
      </c>
      <c r="K28" s="84" t="n">
        <f aca="false">J28*I28</f>
        <v>0</v>
      </c>
      <c r="L28" s="4"/>
      <c r="M28" s="121" t="n">
        <v>8</v>
      </c>
      <c r="N28" s="122" t="n">
        <v>0</v>
      </c>
      <c r="O28" s="123" t="n">
        <v>0</v>
      </c>
      <c r="P28" s="124" t="n">
        <f aca="false">+MIN(O28-N28,Q28*10)</f>
        <v>0</v>
      </c>
      <c r="Q28" s="125" t="n">
        <v>1</v>
      </c>
      <c r="R28" s="79" t="n">
        <f aca="false">(O28-N28)-P28</f>
        <v>0</v>
      </c>
    </row>
    <row r="29" customFormat="false" ht="16.5" hidden="false" customHeight="false" outlineLevel="0" collapsed="false">
      <c r="A29" s="1"/>
      <c r="B29" s="126"/>
      <c r="C29" s="119"/>
      <c r="D29" s="127"/>
      <c r="E29" s="119"/>
      <c r="F29" s="82"/>
      <c r="G29" s="14"/>
      <c r="H29" s="16" t="s">
        <v>68</v>
      </c>
      <c r="I29" s="93" t="n">
        <v>0</v>
      </c>
      <c r="J29" s="94" t="n">
        <v>0</v>
      </c>
      <c r="K29" s="84" t="n">
        <f aca="false">J29*I29</f>
        <v>0</v>
      </c>
      <c r="L29" s="4"/>
      <c r="M29" s="128" t="s">
        <v>69</v>
      </c>
      <c r="N29" s="129" t="n">
        <f aca="false">SUM(N17:N28)</f>
        <v>555</v>
      </c>
      <c r="O29" s="130" t="n">
        <f aca="false">SUM(O17:O28)</f>
        <v>611</v>
      </c>
      <c r="P29" s="131" t="n">
        <f aca="false">SUM(P17:P28)</f>
        <v>56</v>
      </c>
      <c r="Q29" s="132"/>
      <c r="R29" s="133" t="n">
        <f aca="false">SUM(R17:R28)</f>
        <v>0</v>
      </c>
    </row>
    <row r="30" customFormat="false" ht="15.75" hidden="false" customHeight="false" outlineLevel="0" collapsed="false">
      <c r="A30" s="1"/>
      <c r="B30" s="126"/>
      <c r="C30" s="134"/>
      <c r="D30" s="127"/>
      <c r="E30" s="119"/>
      <c r="F30" s="82"/>
      <c r="G30" s="29"/>
      <c r="H30" s="31" t="s">
        <v>57</v>
      </c>
      <c r="I30" s="135" t="n">
        <f aca="false">+SUM(I25:I29)</f>
        <v>0</v>
      </c>
      <c r="J30" s="136" t="str">
        <f aca="false">+IF(I30&gt;0,(I25*J25+I26*J26+I27*J27+I28*J28+I29*J29)/I30,"NA")</f>
        <v>NA</v>
      </c>
      <c r="K30" s="84" t="n">
        <f aca="false">SUM(K25:K29)</f>
        <v>0</v>
      </c>
      <c r="L30" s="84"/>
      <c r="M30" s="137" t="s">
        <v>70</v>
      </c>
      <c r="N30" s="138" t="n">
        <v>102</v>
      </c>
      <c r="O30" s="139" t="n">
        <v>103</v>
      </c>
      <c r="P30" s="140"/>
      <c r="Q30" s="4"/>
    </row>
    <row r="31" customFormat="false" ht="15" hidden="false" customHeight="false" outlineLevel="0" collapsed="false">
      <c r="A31" s="1"/>
      <c r="B31" s="118"/>
      <c r="C31" s="118"/>
      <c r="D31" s="118"/>
      <c r="E31" s="118"/>
      <c r="F31" s="82"/>
      <c r="G31" s="15"/>
      <c r="H31" s="16"/>
      <c r="I31" s="99"/>
      <c r="J31" s="141"/>
      <c r="K31" s="4"/>
      <c r="L31" s="4"/>
      <c r="M31" s="142" t="s">
        <v>71</v>
      </c>
      <c r="N31" s="138" t="n">
        <v>584</v>
      </c>
      <c r="O31" s="139" t="n">
        <v>602</v>
      </c>
      <c r="P31" s="4"/>
      <c r="Q31" s="4"/>
    </row>
    <row r="32" customFormat="false" ht="15.75" hidden="false" customHeight="false" outlineLevel="0" collapsed="false">
      <c r="A32" s="118"/>
      <c r="B32" s="143" t="s">
        <v>72</v>
      </c>
      <c r="C32" s="144" t="s">
        <v>79</v>
      </c>
      <c r="D32" s="145"/>
      <c r="E32" s="146"/>
      <c r="F32" s="165" t="n">
        <f aca="false">E11</f>
        <v>89</v>
      </c>
      <c r="G32" s="15"/>
      <c r="H32" s="16"/>
      <c r="I32" s="99"/>
      <c r="J32" s="141"/>
      <c r="K32" s="148" t="n">
        <f aca="false">K23-K30</f>
        <v>0</v>
      </c>
      <c r="L32" s="4"/>
      <c r="M32" s="149"/>
      <c r="N32" s="150" t="n">
        <f aca="false">SUM(N30:N31)</f>
        <v>686</v>
      </c>
      <c r="O32" s="151" t="n">
        <f aca="false">SUM(O30:O31)</f>
        <v>705</v>
      </c>
      <c r="P32" s="4"/>
      <c r="Q32" s="4" t="s">
        <v>74</v>
      </c>
    </row>
    <row r="33" customFormat="false" ht="13.5" hidden="false" customHeight="false" outlineLevel="0" collapsed="false">
      <c r="A33" s="1"/>
      <c r="B33" s="152"/>
      <c r="C33" s="153" t="s">
        <v>75</v>
      </c>
      <c r="D33" s="118"/>
      <c r="E33" s="118"/>
      <c r="F33" s="82"/>
      <c r="G33" s="82"/>
      <c r="H33" s="82"/>
      <c r="I33" s="82"/>
      <c r="J33" s="1"/>
      <c r="K33" s="84"/>
      <c r="L33" s="4"/>
      <c r="M33" s="4"/>
      <c r="N33" s="4"/>
      <c r="O33" s="4"/>
      <c r="Q33" s="0" t="s">
        <v>76</v>
      </c>
    </row>
    <row r="34" customFormat="false" ht="12.75" hidden="false" customHeight="false" outlineLevel="0" collapsed="false">
      <c r="A34" s="1"/>
      <c r="B34" s="1"/>
      <c r="C34" s="154" t="s">
        <v>77</v>
      </c>
      <c r="D34" s="1"/>
      <c r="E34" s="1"/>
      <c r="F34" s="1"/>
      <c r="G34" s="1"/>
      <c r="H34" s="1"/>
      <c r="I34" s="1"/>
      <c r="J34" s="1"/>
      <c r="K34" s="4"/>
      <c r="L34" s="4"/>
      <c r="M34" s="4"/>
      <c r="N34" s="4"/>
      <c r="O34" s="4"/>
    </row>
    <row r="35" customFormat="false" ht="12.75" hidden="false" customHeight="false" outlineLevel="0" collapsed="false">
      <c r="G35" s="155"/>
      <c r="H35" s="156"/>
      <c r="I35" s="156"/>
      <c r="J35" s="156"/>
      <c r="K35" s="157"/>
    </row>
    <row r="36" customFormat="false" ht="12.75" hidden="false" customHeight="false" outlineLevel="0" collapsed="false">
      <c r="G36" s="158" t="n">
        <f aca="false">P29</f>
        <v>56</v>
      </c>
      <c r="H36" s="159" t="s">
        <v>78</v>
      </c>
      <c r="I36" s="160"/>
      <c r="J36" s="160"/>
      <c r="K36" s="161" t="n">
        <f aca="false">I2</f>
        <v>15</v>
      </c>
    </row>
    <row r="37" customFormat="false" ht="12.75" hidden="false" customHeight="false" outlineLevel="0" collapsed="false">
      <c r="G37" s="162"/>
      <c r="H37" s="163"/>
      <c r="I37" s="163"/>
      <c r="J37" s="163"/>
      <c r="K37" s="164"/>
    </row>
  </sheetData>
  <mergeCells count="2">
    <mergeCell ref="B1:I1"/>
    <mergeCell ref="G16:J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7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G36" activeCellId="0" sqref="G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15.56"/>
    <col collapsed="false" customWidth="true" hidden="false" outlineLevel="0" max="10" min="10" style="0" width="14.28"/>
    <col collapsed="false" customWidth="true" hidden="false" outlineLevel="0" max="11" min="11" style="0" width="11.28"/>
  </cols>
  <sheetData>
    <row r="1" customFormat="false" ht="15.75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1"/>
      <c r="K1" s="3" t="n">
        <v>37101</v>
      </c>
      <c r="L1" s="4"/>
      <c r="M1" s="4"/>
      <c r="N1" s="4"/>
      <c r="O1" s="4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5" t="s">
        <v>1</v>
      </c>
      <c r="I2" s="6" t="n">
        <v>16</v>
      </c>
      <c r="J2" s="1"/>
      <c r="K2" s="4"/>
      <c r="L2" s="4"/>
      <c r="M2" s="4"/>
      <c r="N2" s="4"/>
      <c r="O2" s="4"/>
    </row>
    <row r="3" customFormat="false" ht="15" hidden="false" customHeight="false" outlineLevel="0" collapsed="false">
      <c r="A3" s="1"/>
      <c r="B3" s="7"/>
      <c r="C3" s="8"/>
      <c r="D3" s="9" t="s">
        <v>2</v>
      </c>
      <c r="E3" s="10" t="n">
        <f aca="false">O29</f>
        <v>611</v>
      </c>
      <c r="F3" s="7"/>
      <c r="G3" s="8"/>
      <c r="H3" s="9" t="s">
        <v>3</v>
      </c>
      <c r="I3" s="11" t="n">
        <f aca="false">988+73+15</f>
        <v>1076</v>
      </c>
      <c r="K3" s="12" t="s">
        <v>4</v>
      </c>
      <c r="L3" s="13" t="n">
        <f aca="false">O29</f>
        <v>611</v>
      </c>
      <c r="M3" s="4"/>
      <c r="N3" s="4"/>
      <c r="O3" s="4"/>
    </row>
    <row r="4" customFormat="false" ht="15" hidden="false" customHeight="false" outlineLevel="0" collapsed="false">
      <c r="A4" s="1"/>
      <c r="B4" s="14"/>
      <c r="C4" s="15"/>
      <c r="D4" s="16" t="s">
        <v>5</v>
      </c>
      <c r="E4" s="17" t="n">
        <f aca="false">N32</f>
        <v>687</v>
      </c>
      <c r="F4" s="14"/>
      <c r="G4" s="15"/>
      <c r="H4" s="16" t="s">
        <v>6</v>
      </c>
      <c r="I4" s="18" t="n">
        <v>7</v>
      </c>
      <c r="K4" s="19" t="s">
        <v>7</v>
      </c>
      <c r="L4" s="20" t="n">
        <f aca="false">N29</f>
        <v>542</v>
      </c>
      <c r="M4" s="4"/>
      <c r="N4" s="4"/>
      <c r="O4" s="4"/>
    </row>
    <row r="5" customFormat="false" ht="15" hidden="false" customHeight="false" outlineLevel="0" collapsed="false">
      <c r="A5" s="1"/>
      <c r="B5" s="14"/>
      <c r="C5" s="15"/>
      <c r="D5" s="16" t="s">
        <v>8</v>
      </c>
      <c r="E5" s="21" t="n">
        <v>0</v>
      </c>
      <c r="F5" s="14"/>
      <c r="G5" s="15"/>
      <c r="H5" s="16" t="s">
        <v>9</v>
      </c>
      <c r="I5" s="18" t="n">
        <v>25</v>
      </c>
      <c r="K5" s="22" t="s">
        <v>10</v>
      </c>
      <c r="L5" s="23" t="n">
        <f aca="false">L3-L4</f>
        <v>69</v>
      </c>
      <c r="M5" s="4"/>
      <c r="N5" s="4"/>
      <c r="O5" s="4"/>
    </row>
    <row r="6" customFormat="false" ht="15" hidden="false" customHeight="false" outlineLevel="0" collapsed="false">
      <c r="A6" s="1"/>
      <c r="B6" s="14"/>
      <c r="C6" s="15"/>
      <c r="D6" s="16" t="s">
        <v>11</v>
      </c>
      <c r="E6" s="21" t="n">
        <v>50</v>
      </c>
      <c r="F6" s="14"/>
      <c r="G6" s="15"/>
      <c r="H6" s="16" t="s">
        <v>12</v>
      </c>
      <c r="I6" s="18" t="n">
        <v>150</v>
      </c>
      <c r="J6" s="1"/>
      <c r="K6" s="4"/>
      <c r="L6" s="4"/>
      <c r="M6" s="4"/>
      <c r="N6" s="4"/>
      <c r="O6" s="4"/>
    </row>
    <row r="7" customFormat="false" ht="15" hidden="false" customHeight="false" outlineLevel="0" collapsed="false">
      <c r="A7" s="1"/>
      <c r="B7" s="14"/>
      <c r="C7" s="15"/>
      <c r="D7" s="16" t="s">
        <v>13</v>
      </c>
      <c r="E7" s="18" t="n">
        <v>103</v>
      </c>
      <c r="F7" s="14"/>
      <c r="G7" s="15"/>
      <c r="H7" s="16" t="s">
        <v>14</v>
      </c>
      <c r="I7" s="18" t="n">
        <v>128</v>
      </c>
      <c r="J7" s="24" t="s">
        <v>15</v>
      </c>
      <c r="K7" s="25" t="n">
        <v>133</v>
      </c>
      <c r="L7" s="26" t="s">
        <v>16</v>
      </c>
      <c r="M7" s="27" t="n">
        <f aca="false">O29</f>
        <v>611</v>
      </c>
      <c r="N7" s="28"/>
      <c r="O7" s="28"/>
    </row>
    <row r="8" customFormat="false" ht="15" hidden="false" customHeight="false" outlineLevel="0" collapsed="false">
      <c r="A8" s="1"/>
      <c r="B8" s="29"/>
      <c r="C8" s="30"/>
      <c r="D8" s="31" t="s">
        <v>17</v>
      </c>
      <c r="E8" s="32" t="n">
        <v>0</v>
      </c>
      <c r="F8" s="29"/>
      <c r="G8" s="30"/>
      <c r="H8" s="31" t="s">
        <v>18</v>
      </c>
      <c r="I8" s="33" t="n">
        <v>0</v>
      </c>
      <c r="J8" s="24" t="s">
        <v>19</v>
      </c>
      <c r="K8" s="34" t="n">
        <v>130</v>
      </c>
      <c r="L8" s="26" t="s">
        <v>20</v>
      </c>
      <c r="M8" s="34" t="n">
        <v>70</v>
      </c>
      <c r="N8" s="28"/>
      <c r="O8" s="28"/>
    </row>
    <row r="9" customFormat="false" ht="15.75" hidden="false" customHeight="false" outlineLevel="0" collapsed="false">
      <c r="A9" s="1"/>
      <c r="B9" s="14"/>
      <c r="C9" s="15"/>
      <c r="D9" s="16" t="s">
        <v>21</v>
      </c>
      <c r="E9" s="35" t="n">
        <f aca="false">SUM(E3:E8)</f>
        <v>1451</v>
      </c>
      <c r="F9" s="14"/>
      <c r="G9" s="15"/>
      <c r="H9" s="16" t="s">
        <v>22</v>
      </c>
      <c r="I9" s="36" t="n">
        <f aca="false">SUM(I3:I8)</f>
        <v>1386</v>
      </c>
      <c r="J9" s="1"/>
      <c r="K9" s="37" t="n">
        <f aca="false">K7-K8</f>
        <v>3</v>
      </c>
      <c r="M9" s="38" t="n">
        <f aca="false">M7-M8</f>
        <v>541</v>
      </c>
      <c r="N9" s="39"/>
      <c r="O9" s="39"/>
    </row>
    <row r="10" customFormat="false" ht="15" hidden="false" customHeight="false" outlineLevel="0" collapsed="false">
      <c r="A10" s="1"/>
      <c r="B10" s="14"/>
      <c r="C10" s="15"/>
      <c r="D10" s="40"/>
      <c r="E10" s="41"/>
      <c r="F10" s="14"/>
      <c r="G10" s="15"/>
      <c r="H10" s="40"/>
      <c r="I10" s="42"/>
      <c r="J10" s="1"/>
      <c r="K10" s="4"/>
      <c r="L10" s="4"/>
      <c r="M10" s="4"/>
      <c r="N10" s="4"/>
      <c r="O10" s="4"/>
    </row>
    <row r="11" customFormat="false" ht="15" hidden="false" customHeight="false" outlineLevel="0" collapsed="false">
      <c r="A11" s="1"/>
      <c r="B11" s="7"/>
      <c r="C11" s="8"/>
      <c r="D11" s="9" t="s">
        <v>23</v>
      </c>
      <c r="E11" s="43" t="n">
        <v>89</v>
      </c>
      <c r="F11" s="44"/>
      <c r="G11" s="8"/>
      <c r="H11" s="9" t="s">
        <v>24</v>
      </c>
      <c r="I11" s="45" t="n">
        <v>7</v>
      </c>
      <c r="J11" s="46"/>
      <c r="K11" s="4"/>
      <c r="L11" s="47"/>
      <c r="M11" s="48"/>
      <c r="N11" s="49"/>
      <c r="O11" s="50"/>
    </row>
    <row r="12" customFormat="false" ht="15" hidden="false" customHeight="false" outlineLevel="0" collapsed="false">
      <c r="A12" s="1"/>
      <c r="B12" s="14"/>
      <c r="C12" s="15"/>
      <c r="D12" s="0" t="s">
        <v>25</v>
      </c>
      <c r="E12" s="51" t="n">
        <f aca="false">0.5*E11</f>
        <v>44.5</v>
      </c>
      <c r="F12" s="52"/>
      <c r="G12" s="15"/>
      <c r="H12" s="16" t="s">
        <v>26</v>
      </c>
      <c r="I12" s="53" t="n">
        <v>100</v>
      </c>
      <c r="J12" s="1"/>
      <c r="K12" s="4"/>
      <c r="L12" s="54"/>
      <c r="M12" s="55" t="s">
        <v>27</v>
      </c>
      <c r="N12" s="54"/>
      <c r="O12" s="54"/>
    </row>
    <row r="13" customFormat="false" ht="15" hidden="false" customHeight="false" outlineLevel="0" collapsed="false">
      <c r="A13" s="1"/>
      <c r="B13" s="14"/>
      <c r="C13" s="15"/>
      <c r="D13" s="16" t="s">
        <v>28</v>
      </c>
      <c r="E13" s="51" t="n">
        <f aca="false">+E11-E12</f>
        <v>44.5</v>
      </c>
      <c r="F13" s="52"/>
      <c r="G13" s="15"/>
      <c r="H13" s="16" t="s">
        <v>29</v>
      </c>
      <c r="I13" s="53" t="n">
        <v>25</v>
      </c>
      <c r="J13" s="1"/>
      <c r="K13" s="4"/>
      <c r="L13" s="54"/>
      <c r="M13" s="56"/>
      <c r="N13" s="56"/>
      <c r="O13" s="56"/>
    </row>
    <row r="14" customFormat="false" ht="15" hidden="false" customHeight="false" outlineLevel="0" collapsed="false">
      <c r="A14" s="1"/>
      <c r="B14" s="29"/>
      <c r="C14" s="30"/>
      <c r="D14" s="31" t="s">
        <v>30</v>
      </c>
      <c r="E14" s="57" t="n">
        <f aca="false">SpinReq+30</f>
        <v>75</v>
      </c>
      <c r="F14" s="58"/>
      <c r="G14" s="30"/>
      <c r="H14" s="31" t="s">
        <v>31</v>
      </c>
      <c r="I14" s="59" t="n">
        <v>100</v>
      </c>
      <c r="J14" s="1"/>
      <c r="K14" s="4"/>
      <c r="L14" s="54"/>
      <c r="M14" s="56"/>
      <c r="N14" s="56"/>
      <c r="O14" s="56"/>
    </row>
    <row r="15" customFormat="false" ht="15" hidden="false" customHeight="false" outlineLevel="0" collapsed="false">
      <c r="A15" s="1"/>
      <c r="B15" s="15"/>
      <c r="C15" s="15"/>
      <c r="D15" s="40"/>
      <c r="E15" s="41"/>
      <c r="F15" s="15"/>
      <c r="G15" s="15"/>
      <c r="H15" s="16"/>
      <c r="I15" s="60"/>
      <c r="J15" s="61" t="s">
        <v>32</v>
      </c>
      <c r="K15" s="62" t="n">
        <v>0</v>
      </c>
      <c r="L15" s="54"/>
      <c r="N15" s="56"/>
      <c r="O15" s="56"/>
    </row>
    <row r="16" customFormat="false" ht="15.75" hidden="false" customHeight="false" outlineLevel="0" collapsed="false">
      <c r="A16" s="1"/>
      <c r="B16" s="7"/>
      <c r="C16" s="8"/>
      <c r="D16" s="9" t="s">
        <v>33</v>
      </c>
      <c r="E16" s="63" t="n">
        <f aca="false">+E9-I9</f>
        <v>65</v>
      </c>
      <c r="F16" s="64" t="n">
        <f aca="false">SpinReq+Nonspin</f>
        <v>245</v>
      </c>
      <c r="G16" s="65" t="s">
        <v>34</v>
      </c>
      <c r="H16" s="65"/>
      <c r="I16" s="65"/>
      <c r="J16" s="65"/>
      <c r="L16" s="54"/>
      <c r="M16" s="66"/>
      <c r="N16" s="67" t="s">
        <v>35</v>
      </c>
      <c r="O16" s="67" t="s">
        <v>36</v>
      </c>
      <c r="P16" s="68" t="s">
        <v>37</v>
      </c>
      <c r="Q16" s="69" t="s">
        <v>38</v>
      </c>
      <c r="R16" s="70" t="s">
        <v>39</v>
      </c>
    </row>
    <row r="17" customFormat="false" ht="15" hidden="false" customHeight="false" outlineLevel="0" collapsed="false">
      <c r="A17" s="1"/>
      <c r="B17" s="14"/>
      <c r="C17" s="15"/>
      <c r="D17" s="16" t="s">
        <v>40</v>
      </c>
      <c r="E17" s="71" t="n">
        <f aca="false">IF((+I8+IF(I6&gt;I12,I6-I12,0)-E6)&lt;0,0,(+I8+IF(I6&gt;I12,I6-I12,0)-E6))</f>
        <v>0</v>
      </c>
      <c r="F17" s="64" t="n">
        <f aca="false">E14+Nonspin</f>
        <v>275</v>
      </c>
      <c r="G17" s="7"/>
      <c r="H17" s="72"/>
      <c r="I17" s="9" t="s">
        <v>41</v>
      </c>
      <c r="J17" s="73" t="s">
        <v>42</v>
      </c>
      <c r="K17" s="4"/>
      <c r="L17" s="54"/>
      <c r="M17" s="74" t="s">
        <v>43</v>
      </c>
      <c r="N17" s="75" t="n">
        <v>70</v>
      </c>
      <c r="O17" s="76" t="n">
        <v>77</v>
      </c>
      <c r="P17" s="77" t="n">
        <f aca="false">+MIN(O17-N17,Q17*10)</f>
        <v>7</v>
      </c>
      <c r="Q17" s="78" t="n">
        <v>3</v>
      </c>
      <c r="R17" s="79" t="n">
        <f aca="false">(O17-N17)-P17</f>
        <v>0</v>
      </c>
    </row>
    <row r="18" customFormat="false" ht="15" hidden="false" customHeight="false" outlineLevel="0" collapsed="false">
      <c r="A18" s="1"/>
      <c r="B18" s="14"/>
      <c r="C18" s="15"/>
      <c r="D18" s="80" t="s">
        <v>44</v>
      </c>
      <c r="E18" s="81" t="n">
        <f aca="false">E16+E17</f>
        <v>65</v>
      </c>
      <c r="F18" s="82"/>
      <c r="G18" s="14"/>
      <c r="H18" s="16" t="s">
        <v>45</v>
      </c>
      <c r="I18" s="21" t="n">
        <v>0</v>
      </c>
      <c r="J18" s="83" t="n">
        <v>0</v>
      </c>
      <c r="K18" s="84" t="n">
        <f aca="false">SUM(J18*I18)</f>
        <v>0</v>
      </c>
      <c r="L18" s="4"/>
      <c r="M18" s="74" t="n">
        <v>2</v>
      </c>
      <c r="N18" s="75" t="n">
        <v>73</v>
      </c>
      <c r="O18" s="76" t="n">
        <v>77</v>
      </c>
      <c r="P18" s="85" t="n">
        <f aca="false">+MIN(O18-N18,Q18*10)</f>
        <v>4</v>
      </c>
      <c r="Q18" s="86" t="n">
        <v>4.5</v>
      </c>
      <c r="R18" s="79" t="n">
        <f aca="false">(O18-N18)-P18</f>
        <v>0</v>
      </c>
    </row>
    <row r="19" customFormat="false" ht="15" hidden="false" customHeight="false" outlineLevel="0" collapsed="false">
      <c r="A19" s="1"/>
      <c r="B19" s="14"/>
      <c r="C19" s="15"/>
      <c r="D19" s="80" t="s">
        <v>46</v>
      </c>
      <c r="E19" s="87" t="n">
        <f aca="false">+E16-E12-IF((E17-E13)&lt;0,E13-E17,0)</f>
        <v>-24</v>
      </c>
      <c r="F19" s="82"/>
      <c r="G19" s="14"/>
      <c r="H19" s="16" t="s">
        <v>47</v>
      </c>
      <c r="I19" s="21" t="n">
        <v>0</v>
      </c>
      <c r="J19" s="83" t="n">
        <v>0</v>
      </c>
      <c r="K19" s="84" t="n">
        <f aca="false">SUM(J19*I19)</f>
        <v>0</v>
      </c>
      <c r="L19" s="4"/>
      <c r="M19" s="74" t="n">
        <v>3</v>
      </c>
      <c r="N19" s="75" t="n">
        <v>91</v>
      </c>
      <c r="O19" s="76" t="n">
        <v>100</v>
      </c>
      <c r="P19" s="85" t="n">
        <f aca="false">+MIN(O19-N19,Q19*10)</f>
        <v>9</v>
      </c>
      <c r="Q19" s="86" t="n">
        <v>3.37</v>
      </c>
      <c r="R19" s="79" t="n">
        <f aca="false">(O19-N19)-P19</f>
        <v>0</v>
      </c>
    </row>
    <row r="20" customFormat="false" ht="15" hidden="false" customHeight="false" outlineLevel="0" collapsed="false">
      <c r="A20" s="1"/>
      <c r="B20" s="14"/>
      <c r="C20" s="15"/>
      <c r="D20" s="16" t="s">
        <v>48</v>
      </c>
      <c r="E20" s="88" t="n">
        <v>0</v>
      </c>
      <c r="F20" s="82"/>
      <c r="G20" s="14"/>
      <c r="H20" s="16" t="s">
        <v>49</v>
      </c>
      <c r="I20" s="21" t="n">
        <v>0</v>
      </c>
      <c r="J20" s="83" t="n">
        <v>0</v>
      </c>
      <c r="K20" s="84" t="n">
        <f aca="false">SUM(J20*I20)</f>
        <v>0</v>
      </c>
      <c r="L20" s="4"/>
      <c r="M20" s="74" t="s">
        <v>50</v>
      </c>
      <c r="N20" s="75" t="n">
        <v>0</v>
      </c>
      <c r="O20" s="76" t="n">
        <v>0</v>
      </c>
      <c r="P20" s="85" t="n">
        <f aca="false">+MIN(O20-N20,Q20*10)</f>
        <v>0</v>
      </c>
      <c r="Q20" s="86" t="n">
        <v>10</v>
      </c>
      <c r="R20" s="79" t="n">
        <f aca="false">(O20-N20)-P20</f>
        <v>0</v>
      </c>
    </row>
    <row r="21" customFormat="false" ht="15" hidden="false" customHeight="false" outlineLevel="0" collapsed="false">
      <c r="A21" s="1"/>
      <c r="B21" s="14"/>
      <c r="C21" s="15"/>
      <c r="D21" s="16" t="s">
        <v>51</v>
      </c>
      <c r="E21" s="88" t="n">
        <v>0</v>
      </c>
      <c r="F21" s="82"/>
      <c r="G21" s="14"/>
      <c r="H21" s="16" t="s">
        <v>52</v>
      </c>
      <c r="I21" s="21" t="n">
        <v>0</v>
      </c>
      <c r="J21" s="83" t="n">
        <v>0</v>
      </c>
      <c r="K21" s="84" t="n">
        <f aca="false">SUM(J21*I21)</f>
        <v>0</v>
      </c>
      <c r="L21" s="4"/>
      <c r="M21" s="89" t="s">
        <v>53</v>
      </c>
      <c r="N21" s="90" t="n">
        <v>0</v>
      </c>
      <c r="O21" s="91" t="n">
        <v>0</v>
      </c>
      <c r="P21" s="85" t="n">
        <f aca="false">+MIN(O21-N21,Q21*10)</f>
        <v>0</v>
      </c>
      <c r="Q21" s="86" t="n">
        <v>10</v>
      </c>
      <c r="R21" s="79" t="n">
        <f aca="false">(O21-N21)-P21</f>
        <v>0</v>
      </c>
    </row>
    <row r="22" customFormat="false" ht="15.75" hidden="false" customHeight="false" outlineLevel="0" collapsed="false">
      <c r="A22" s="1"/>
      <c r="B22" s="14"/>
      <c r="C22" s="15"/>
      <c r="D22" s="15"/>
      <c r="E22" s="42"/>
      <c r="F22" s="82"/>
      <c r="G22" s="92"/>
      <c r="H22" s="16" t="s">
        <v>54</v>
      </c>
      <c r="I22" s="93" t="n">
        <v>0</v>
      </c>
      <c r="J22" s="94" t="n">
        <v>0</v>
      </c>
      <c r="K22" s="84" t="n">
        <f aca="false">SUM(J22*I22)</f>
        <v>0</v>
      </c>
      <c r="L22" s="4"/>
      <c r="M22" s="89" t="s">
        <v>55</v>
      </c>
      <c r="N22" s="90" t="n">
        <v>0</v>
      </c>
      <c r="O22" s="91" t="n">
        <v>0</v>
      </c>
      <c r="P22" s="85" t="n">
        <f aca="false">+MIN(O22-N22,Q22*10)</f>
        <v>0</v>
      </c>
      <c r="Q22" s="86" t="n">
        <v>3.33</v>
      </c>
      <c r="R22" s="79" t="n">
        <f aca="false">(O22-N22)-P22</f>
        <v>0</v>
      </c>
    </row>
    <row r="23" customFormat="false" ht="15.75" hidden="false" customHeight="false" outlineLevel="0" collapsed="false">
      <c r="A23" s="1"/>
      <c r="B23" s="95"/>
      <c r="C23" s="96"/>
      <c r="D23" s="97" t="s">
        <v>56</v>
      </c>
      <c r="E23" s="98" t="n">
        <f aca="false">E19</f>
        <v>-24</v>
      </c>
      <c r="F23" s="82"/>
      <c r="G23" s="14"/>
      <c r="H23" s="16" t="s">
        <v>57</v>
      </c>
      <c r="I23" s="99" t="n">
        <f aca="false">+SUM(I18:I22)</f>
        <v>0</v>
      </c>
      <c r="J23" s="100" t="str">
        <f aca="false">+IF(I23&gt;0,(I18*J18+I19*J19+I20*J20+I21*J21+I22*J22)/I23,"NA")</f>
        <v>NA</v>
      </c>
      <c r="K23" s="84" t="n">
        <f aca="false">SUM(K18:K22)</f>
        <v>0</v>
      </c>
      <c r="L23" s="101"/>
      <c r="M23" s="89" t="s">
        <v>58</v>
      </c>
      <c r="N23" s="90" t="n">
        <v>0</v>
      </c>
      <c r="O23" s="91" t="n">
        <v>0</v>
      </c>
      <c r="P23" s="85" t="n">
        <f aca="false">+MIN(O23-N23,Q23*10)</f>
        <v>0</v>
      </c>
      <c r="Q23" s="86" t="n">
        <v>3.6</v>
      </c>
      <c r="R23" s="79" t="n">
        <f aca="false">(O23-N23)-P23</f>
        <v>0</v>
      </c>
    </row>
    <row r="24" customFormat="false" ht="14.25" hidden="false" customHeight="false" outlineLevel="0" collapsed="false">
      <c r="A24" s="1"/>
      <c r="B24" s="102"/>
      <c r="C24" s="103"/>
      <c r="D24" s="104" t="s">
        <v>59</v>
      </c>
      <c r="E24" s="105" t="n">
        <f aca="false">+E20*E23</f>
        <v>-0</v>
      </c>
      <c r="F24" s="82"/>
      <c r="G24" s="7"/>
      <c r="H24" s="9"/>
      <c r="I24" s="9" t="s">
        <v>41</v>
      </c>
      <c r="J24" s="73" t="s">
        <v>42</v>
      </c>
      <c r="K24" s="4"/>
      <c r="L24" s="4"/>
      <c r="M24" s="74" t="s">
        <v>60</v>
      </c>
      <c r="N24" s="75" t="n">
        <v>172</v>
      </c>
      <c r="O24" s="76" t="n">
        <v>210</v>
      </c>
      <c r="P24" s="85" t="n">
        <f aca="false">+MIN(O24-N24,Q24*10)</f>
        <v>36</v>
      </c>
      <c r="Q24" s="86" t="n">
        <v>3.6</v>
      </c>
      <c r="R24" s="79" t="n">
        <f aca="false">(O24-N24)-P24</f>
        <v>2</v>
      </c>
    </row>
    <row r="25" customFormat="false" ht="15" hidden="false" customHeight="false" outlineLevel="0" collapsed="false">
      <c r="A25" s="1"/>
      <c r="B25" s="106"/>
      <c r="C25" s="107"/>
      <c r="D25" s="108" t="s">
        <v>61</v>
      </c>
      <c r="E25" s="109" t="n">
        <f aca="false">+IF(+AND(Deficiency&gt;=0,NFPurchase&gt;=0),Spin-SpinReq,IF(TotalSpin&lt;TotalSpinReq,Spin-TotalSpinReq,Spin-SpinReq))</f>
        <v>114</v>
      </c>
      <c r="F25" s="82"/>
      <c r="G25" s="14"/>
      <c r="H25" s="16" t="s">
        <v>62</v>
      </c>
      <c r="I25" s="21" t="n">
        <v>0</v>
      </c>
      <c r="J25" s="83" t="n">
        <v>0</v>
      </c>
      <c r="K25" s="84" t="n">
        <f aca="false">J25*I25</f>
        <v>0</v>
      </c>
      <c r="L25" s="4"/>
      <c r="M25" s="110" t="s">
        <v>63</v>
      </c>
      <c r="N25" s="111" t="n">
        <v>60</v>
      </c>
      <c r="O25" s="112" t="n">
        <v>67</v>
      </c>
      <c r="P25" s="85" t="n">
        <f aca="false">+MIN(O25-N25,Q25*10)</f>
        <v>7</v>
      </c>
      <c r="Q25" s="86" t="n">
        <v>1</v>
      </c>
      <c r="R25" s="79" t="n">
        <f aca="false">(O25-N25)-P25</f>
        <v>0</v>
      </c>
    </row>
    <row r="26" customFormat="false" ht="15" hidden="false" customHeight="false" outlineLevel="0" collapsed="false">
      <c r="A26" s="1"/>
      <c r="B26" s="113"/>
      <c r="C26" s="114"/>
      <c r="D26" s="115" t="s">
        <v>64</v>
      </c>
      <c r="E26" s="116" t="n">
        <f aca="false">+E21*E25</f>
        <v>0</v>
      </c>
      <c r="F26" s="82"/>
      <c r="G26" s="14"/>
      <c r="H26" s="16" t="s">
        <v>65</v>
      </c>
      <c r="I26" s="21" t="n">
        <v>0</v>
      </c>
      <c r="J26" s="83" t="n">
        <v>0</v>
      </c>
      <c r="K26" s="84" t="n">
        <f aca="false">J26*I26</f>
        <v>0</v>
      </c>
      <c r="L26" s="4"/>
      <c r="M26" s="117" t="n">
        <v>6</v>
      </c>
      <c r="N26" s="75" t="n">
        <v>41</v>
      </c>
      <c r="O26" s="76" t="n">
        <v>41</v>
      </c>
      <c r="P26" s="85" t="n">
        <f aca="false">+MIN(O26-N26,Q26*10)</f>
        <v>0</v>
      </c>
      <c r="Q26" s="86" t="n">
        <v>2</v>
      </c>
      <c r="R26" s="79" t="n">
        <f aca="false">(O26-N26)-P26</f>
        <v>0</v>
      </c>
    </row>
    <row r="27" customFormat="false" ht="15" hidden="false" customHeight="false" outlineLevel="0" collapsed="false">
      <c r="A27" s="1"/>
      <c r="B27" s="118"/>
      <c r="C27" s="118"/>
      <c r="D27" s="118"/>
      <c r="E27" s="82"/>
      <c r="F27" s="82"/>
      <c r="G27" s="14"/>
      <c r="H27" s="16" t="s">
        <v>66</v>
      </c>
      <c r="I27" s="21" t="n">
        <v>0</v>
      </c>
      <c r="J27" s="83" t="n">
        <v>0</v>
      </c>
      <c r="K27" s="84" t="n">
        <f aca="false">J27*I27</f>
        <v>0</v>
      </c>
      <c r="L27" s="4"/>
      <c r="M27" s="117" t="n">
        <v>7</v>
      </c>
      <c r="N27" s="75" t="n">
        <v>35</v>
      </c>
      <c r="O27" s="76" t="n">
        <v>39</v>
      </c>
      <c r="P27" s="85" t="n">
        <f aca="false">+MIN(O27-N27,Q27*10)</f>
        <v>4</v>
      </c>
      <c r="Q27" s="86" t="n">
        <v>2.1</v>
      </c>
      <c r="R27" s="79" t="n">
        <f aca="false">(O27-N27)-P27</f>
        <v>0</v>
      </c>
    </row>
    <row r="28" customFormat="false" ht="15.75" hidden="false" customHeight="false" outlineLevel="0" collapsed="false">
      <c r="A28" s="1"/>
      <c r="B28" s="119"/>
      <c r="C28" s="119"/>
      <c r="D28" s="120"/>
      <c r="E28" s="118"/>
      <c r="F28" s="82"/>
      <c r="G28" s="14"/>
      <c r="H28" s="16" t="s">
        <v>67</v>
      </c>
      <c r="I28" s="21" t="n">
        <v>0</v>
      </c>
      <c r="J28" s="83" t="n">
        <v>0</v>
      </c>
      <c r="K28" s="84" t="n">
        <f aca="false">J28*I28</f>
        <v>0</v>
      </c>
      <c r="L28" s="4"/>
      <c r="M28" s="121" t="n">
        <v>8</v>
      </c>
      <c r="N28" s="122" t="n">
        <v>0</v>
      </c>
      <c r="O28" s="123" t="n">
        <v>0</v>
      </c>
      <c r="P28" s="124" t="n">
        <f aca="false">+MIN(O28-N28,Q28*10)</f>
        <v>0</v>
      </c>
      <c r="Q28" s="125" t="n">
        <v>1</v>
      </c>
      <c r="R28" s="79" t="n">
        <f aca="false">(O28-N28)-P28</f>
        <v>0</v>
      </c>
    </row>
    <row r="29" customFormat="false" ht="16.5" hidden="false" customHeight="false" outlineLevel="0" collapsed="false">
      <c r="A29" s="1"/>
      <c r="B29" s="126"/>
      <c r="C29" s="119"/>
      <c r="D29" s="127"/>
      <c r="E29" s="119"/>
      <c r="F29" s="82"/>
      <c r="G29" s="14"/>
      <c r="H29" s="16" t="s">
        <v>68</v>
      </c>
      <c r="I29" s="93" t="n">
        <v>0</v>
      </c>
      <c r="J29" s="94" t="n">
        <v>0</v>
      </c>
      <c r="K29" s="84" t="n">
        <f aca="false">J29*I29</f>
        <v>0</v>
      </c>
      <c r="L29" s="4"/>
      <c r="M29" s="128" t="s">
        <v>69</v>
      </c>
      <c r="N29" s="129" t="n">
        <f aca="false">SUM(N17:N28)</f>
        <v>542</v>
      </c>
      <c r="O29" s="130" t="n">
        <f aca="false">SUM(O17:O28)</f>
        <v>611</v>
      </c>
      <c r="P29" s="131" t="n">
        <f aca="false">SUM(P17:P28)</f>
        <v>67</v>
      </c>
      <c r="Q29" s="132"/>
      <c r="R29" s="133" t="n">
        <f aca="false">SUM(R17:R28)</f>
        <v>2</v>
      </c>
    </row>
    <row r="30" customFormat="false" ht="15.75" hidden="false" customHeight="false" outlineLevel="0" collapsed="false">
      <c r="A30" s="1"/>
      <c r="B30" s="126"/>
      <c r="C30" s="134"/>
      <c r="D30" s="127"/>
      <c r="E30" s="119"/>
      <c r="F30" s="82"/>
      <c r="G30" s="29"/>
      <c r="H30" s="31" t="s">
        <v>57</v>
      </c>
      <c r="I30" s="135" t="n">
        <f aca="false">+SUM(I25:I29)</f>
        <v>0</v>
      </c>
      <c r="J30" s="136" t="str">
        <f aca="false">+IF(I30&gt;0,(I25*J25+I26*J26+I27*J27+I28*J28+I29*J29)/I30,"NA")</f>
        <v>NA</v>
      </c>
      <c r="K30" s="84" t="n">
        <f aca="false">SUM(K25:K29)</f>
        <v>0</v>
      </c>
      <c r="L30" s="84"/>
      <c r="M30" s="137" t="s">
        <v>70</v>
      </c>
      <c r="N30" s="138" t="n">
        <v>103</v>
      </c>
      <c r="O30" s="139" t="n">
        <v>103</v>
      </c>
      <c r="P30" s="140"/>
      <c r="Q30" s="4"/>
    </row>
    <row r="31" customFormat="false" ht="15" hidden="false" customHeight="false" outlineLevel="0" collapsed="false">
      <c r="A31" s="1"/>
      <c r="B31" s="118"/>
      <c r="C31" s="118"/>
      <c r="D31" s="118"/>
      <c r="E31" s="118"/>
      <c r="F31" s="82"/>
      <c r="G31" s="15"/>
      <c r="H31" s="16"/>
      <c r="I31" s="99"/>
      <c r="J31" s="141"/>
      <c r="K31" s="4"/>
      <c r="L31" s="4"/>
      <c r="M31" s="142" t="s">
        <v>71</v>
      </c>
      <c r="N31" s="138" t="n">
        <v>584</v>
      </c>
      <c r="O31" s="139" t="n">
        <v>602</v>
      </c>
      <c r="P31" s="4"/>
      <c r="Q31" s="4"/>
    </row>
    <row r="32" customFormat="false" ht="15.75" hidden="false" customHeight="false" outlineLevel="0" collapsed="false">
      <c r="A32" s="118"/>
      <c r="B32" s="143" t="s">
        <v>72</v>
      </c>
      <c r="C32" s="144" t="s">
        <v>79</v>
      </c>
      <c r="D32" s="145"/>
      <c r="E32" s="146"/>
      <c r="F32" s="165" t="n">
        <f aca="false">E11</f>
        <v>89</v>
      </c>
      <c r="G32" s="15"/>
      <c r="H32" s="16"/>
      <c r="I32" s="99"/>
      <c r="J32" s="141"/>
      <c r="K32" s="148" t="n">
        <f aca="false">K23-K30</f>
        <v>0</v>
      </c>
      <c r="L32" s="4"/>
      <c r="M32" s="149"/>
      <c r="N32" s="150" t="n">
        <f aca="false">SUM(N30:N31)</f>
        <v>687</v>
      </c>
      <c r="O32" s="151" t="n">
        <f aca="false">SUM(O30:O31)</f>
        <v>705</v>
      </c>
      <c r="P32" s="4"/>
      <c r="Q32" s="4" t="s">
        <v>74</v>
      </c>
    </row>
    <row r="33" customFormat="false" ht="13.5" hidden="false" customHeight="false" outlineLevel="0" collapsed="false">
      <c r="A33" s="1"/>
      <c r="B33" s="152"/>
      <c r="C33" s="153" t="s">
        <v>75</v>
      </c>
      <c r="D33" s="118"/>
      <c r="E33" s="118"/>
      <c r="F33" s="82"/>
      <c r="G33" s="82"/>
      <c r="H33" s="82"/>
      <c r="I33" s="82"/>
      <c r="J33" s="1"/>
      <c r="K33" s="84"/>
      <c r="L33" s="4"/>
      <c r="M33" s="4"/>
      <c r="N33" s="4"/>
      <c r="O33" s="4"/>
      <c r="Q33" s="0" t="s">
        <v>76</v>
      </c>
    </row>
    <row r="34" customFormat="false" ht="12.75" hidden="false" customHeight="false" outlineLevel="0" collapsed="false">
      <c r="A34" s="1"/>
      <c r="B34" s="1"/>
      <c r="C34" s="154" t="s">
        <v>77</v>
      </c>
      <c r="D34" s="1"/>
      <c r="E34" s="1"/>
      <c r="F34" s="1"/>
      <c r="G34" s="1"/>
      <c r="H34" s="1"/>
      <c r="I34" s="1"/>
      <c r="J34" s="1"/>
      <c r="K34" s="4"/>
      <c r="L34" s="4"/>
      <c r="M34" s="4"/>
      <c r="N34" s="4"/>
      <c r="O34" s="4"/>
    </row>
    <row r="35" customFormat="false" ht="12.75" hidden="false" customHeight="false" outlineLevel="0" collapsed="false">
      <c r="G35" s="155"/>
      <c r="H35" s="156"/>
      <c r="I35" s="156"/>
      <c r="J35" s="156"/>
      <c r="K35" s="157"/>
    </row>
    <row r="36" customFormat="false" ht="12.75" hidden="false" customHeight="false" outlineLevel="0" collapsed="false">
      <c r="G36" s="158" t="n">
        <f aca="false">P29</f>
        <v>67</v>
      </c>
      <c r="H36" s="159" t="s">
        <v>78</v>
      </c>
      <c r="I36" s="160"/>
      <c r="J36" s="160"/>
      <c r="K36" s="161" t="n">
        <f aca="false">I2</f>
        <v>16</v>
      </c>
    </row>
    <row r="37" customFormat="false" ht="12.75" hidden="false" customHeight="false" outlineLevel="0" collapsed="false">
      <c r="G37" s="162"/>
      <c r="H37" s="163"/>
      <c r="I37" s="163"/>
      <c r="J37" s="163"/>
      <c r="K37" s="164"/>
    </row>
  </sheetData>
  <mergeCells count="2">
    <mergeCell ref="B1:I1"/>
    <mergeCell ref="G16:J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1" activeCellId="0" sqref="F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16.13"/>
    <col collapsed="false" customWidth="true" hidden="false" outlineLevel="0" max="10" min="10" style="0" width="12.28"/>
    <col collapsed="false" customWidth="true" hidden="false" outlineLevel="0" max="11" min="11" style="0" width="12.42"/>
  </cols>
  <sheetData>
    <row r="1" customFormat="false" ht="15.75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1"/>
      <c r="K1" s="3" t="n">
        <v>37101</v>
      </c>
      <c r="L1" s="4"/>
      <c r="M1" s="4"/>
      <c r="N1" s="4"/>
      <c r="O1" s="4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5" t="s">
        <v>1</v>
      </c>
      <c r="I2" s="6" t="n">
        <v>17</v>
      </c>
      <c r="J2" s="1"/>
      <c r="K2" s="4"/>
      <c r="L2" s="4"/>
      <c r="M2" s="4"/>
      <c r="N2" s="4"/>
      <c r="O2" s="4"/>
    </row>
    <row r="3" customFormat="false" ht="15" hidden="false" customHeight="false" outlineLevel="0" collapsed="false">
      <c r="A3" s="1"/>
      <c r="B3" s="7"/>
      <c r="C3" s="8"/>
      <c r="D3" s="9" t="s">
        <v>2</v>
      </c>
      <c r="E3" s="10" t="n">
        <f aca="false">O29</f>
        <v>611</v>
      </c>
      <c r="F3" s="7"/>
      <c r="G3" s="8"/>
      <c r="H3" s="9" t="s">
        <v>3</v>
      </c>
      <c r="I3" s="11" t="n">
        <f aca="false">980+73+21</f>
        <v>1074</v>
      </c>
      <c r="K3" s="12" t="s">
        <v>4</v>
      </c>
      <c r="L3" s="13" t="n">
        <f aca="false">O29</f>
        <v>611</v>
      </c>
      <c r="M3" s="4"/>
      <c r="N3" s="4"/>
      <c r="O3" s="4"/>
    </row>
    <row r="4" customFormat="false" ht="15" hidden="false" customHeight="false" outlineLevel="0" collapsed="false">
      <c r="A4" s="1"/>
      <c r="B4" s="14"/>
      <c r="C4" s="15"/>
      <c r="D4" s="16" t="s">
        <v>5</v>
      </c>
      <c r="E4" s="17" t="n">
        <f aca="false">N32</f>
        <v>687</v>
      </c>
      <c r="F4" s="14"/>
      <c r="G4" s="15"/>
      <c r="H4" s="16" t="s">
        <v>6</v>
      </c>
      <c r="I4" s="18" t="n">
        <v>7</v>
      </c>
      <c r="K4" s="19" t="s">
        <v>7</v>
      </c>
      <c r="L4" s="20" t="n">
        <f aca="false">N29</f>
        <v>532</v>
      </c>
      <c r="M4" s="4"/>
      <c r="N4" s="4"/>
      <c r="O4" s="4"/>
    </row>
    <row r="5" customFormat="false" ht="15" hidden="false" customHeight="false" outlineLevel="0" collapsed="false">
      <c r="A5" s="1"/>
      <c r="B5" s="14"/>
      <c r="C5" s="15"/>
      <c r="D5" s="16" t="s">
        <v>8</v>
      </c>
      <c r="E5" s="21" t="n">
        <v>0</v>
      </c>
      <c r="F5" s="14"/>
      <c r="G5" s="15"/>
      <c r="H5" s="16" t="s">
        <v>9</v>
      </c>
      <c r="I5" s="18" t="n">
        <v>25</v>
      </c>
      <c r="K5" s="22" t="s">
        <v>10</v>
      </c>
      <c r="L5" s="23" t="n">
        <f aca="false">L3-L4</f>
        <v>79</v>
      </c>
      <c r="M5" s="4"/>
      <c r="N5" s="4"/>
      <c r="O5" s="4"/>
    </row>
    <row r="6" customFormat="false" ht="15" hidden="false" customHeight="false" outlineLevel="0" collapsed="false">
      <c r="A6" s="1"/>
      <c r="B6" s="14"/>
      <c r="C6" s="15"/>
      <c r="D6" s="16" t="s">
        <v>11</v>
      </c>
      <c r="E6" s="21" t="n">
        <v>50</v>
      </c>
      <c r="F6" s="14"/>
      <c r="G6" s="15"/>
      <c r="H6" s="16" t="s">
        <v>12</v>
      </c>
      <c r="I6" s="18" t="n">
        <v>150</v>
      </c>
      <c r="J6" s="1"/>
      <c r="K6" s="4"/>
      <c r="L6" s="4"/>
      <c r="M6" s="4"/>
      <c r="N6" s="4"/>
      <c r="O6" s="4"/>
    </row>
    <row r="7" customFormat="false" ht="15" hidden="false" customHeight="false" outlineLevel="0" collapsed="false">
      <c r="A7" s="1"/>
      <c r="B7" s="14"/>
      <c r="C7" s="15"/>
      <c r="D7" s="16" t="s">
        <v>13</v>
      </c>
      <c r="E7" s="18" t="n">
        <v>103</v>
      </c>
      <c r="F7" s="14"/>
      <c r="G7" s="15"/>
      <c r="H7" s="16" t="s">
        <v>14</v>
      </c>
      <c r="I7" s="18" t="n">
        <v>128</v>
      </c>
      <c r="J7" s="24" t="s">
        <v>15</v>
      </c>
      <c r="K7" s="25" t="n">
        <v>133</v>
      </c>
      <c r="L7" s="26" t="s">
        <v>16</v>
      </c>
      <c r="M7" s="27" t="n">
        <f aca="false">O29</f>
        <v>611</v>
      </c>
      <c r="N7" s="28"/>
      <c r="O7" s="28"/>
    </row>
    <row r="8" customFormat="false" ht="15" hidden="false" customHeight="false" outlineLevel="0" collapsed="false">
      <c r="A8" s="1"/>
      <c r="B8" s="29"/>
      <c r="C8" s="30"/>
      <c r="D8" s="31" t="s">
        <v>17</v>
      </c>
      <c r="E8" s="32" t="n">
        <v>0</v>
      </c>
      <c r="F8" s="29"/>
      <c r="G8" s="30"/>
      <c r="H8" s="31" t="s">
        <v>18</v>
      </c>
      <c r="I8" s="33" t="n">
        <v>0</v>
      </c>
      <c r="J8" s="24" t="s">
        <v>19</v>
      </c>
      <c r="K8" s="34" t="n">
        <v>130</v>
      </c>
      <c r="L8" s="26" t="s">
        <v>20</v>
      </c>
      <c r="M8" s="34" t="n">
        <v>70</v>
      </c>
      <c r="N8" s="28"/>
      <c r="O8" s="28"/>
    </row>
    <row r="9" customFormat="false" ht="15.75" hidden="false" customHeight="false" outlineLevel="0" collapsed="false">
      <c r="A9" s="1"/>
      <c r="B9" s="14"/>
      <c r="C9" s="15"/>
      <c r="D9" s="16" t="s">
        <v>21</v>
      </c>
      <c r="E9" s="35" t="n">
        <f aca="false">SUM(E3:E8)</f>
        <v>1451</v>
      </c>
      <c r="F9" s="14"/>
      <c r="G9" s="15"/>
      <c r="H9" s="16" t="s">
        <v>22</v>
      </c>
      <c r="I9" s="36" t="n">
        <f aca="false">SUM(I3:I8)</f>
        <v>1384</v>
      </c>
      <c r="J9" s="1"/>
      <c r="K9" s="37" t="n">
        <f aca="false">K7-K8</f>
        <v>3</v>
      </c>
      <c r="M9" s="38" t="n">
        <f aca="false">M7-M8</f>
        <v>541</v>
      </c>
      <c r="N9" s="39"/>
      <c r="O9" s="39"/>
    </row>
    <row r="10" customFormat="false" ht="15" hidden="false" customHeight="false" outlineLevel="0" collapsed="false">
      <c r="A10" s="1"/>
      <c r="B10" s="14"/>
      <c r="C10" s="15"/>
      <c r="D10" s="40"/>
      <c r="E10" s="41"/>
      <c r="F10" s="14"/>
      <c r="G10" s="15"/>
      <c r="H10" s="40"/>
      <c r="I10" s="42"/>
      <c r="J10" s="1"/>
      <c r="K10" s="4"/>
      <c r="L10" s="4"/>
      <c r="M10" s="4"/>
      <c r="N10" s="4"/>
      <c r="O10" s="4"/>
    </row>
    <row r="11" customFormat="false" ht="15" hidden="false" customHeight="false" outlineLevel="0" collapsed="false">
      <c r="A11" s="1"/>
      <c r="B11" s="7"/>
      <c r="C11" s="8"/>
      <c r="D11" s="9" t="s">
        <v>23</v>
      </c>
      <c r="E11" s="43" t="n">
        <v>88</v>
      </c>
      <c r="F11" s="44"/>
      <c r="G11" s="8"/>
      <c r="H11" s="9" t="s">
        <v>24</v>
      </c>
      <c r="I11" s="45" t="n">
        <v>7</v>
      </c>
      <c r="J11" s="46"/>
      <c r="K11" s="4"/>
      <c r="L11" s="47"/>
      <c r="M11" s="48"/>
      <c r="N11" s="49"/>
      <c r="O11" s="50"/>
    </row>
    <row r="12" customFormat="false" ht="15" hidden="false" customHeight="false" outlineLevel="0" collapsed="false">
      <c r="A12" s="1"/>
      <c r="B12" s="14"/>
      <c r="C12" s="15"/>
      <c r="D12" s="0" t="s">
        <v>25</v>
      </c>
      <c r="E12" s="51" t="n">
        <f aca="false">0.5*E11</f>
        <v>44</v>
      </c>
      <c r="F12" s="52"/>
      <c r="G12" s="15"/>
      <c r="H12" s="16" t="s">
        <v>26</v>
      </c>
      <c r="I12" s="53" t="n">
        <v>100</v>
      </c>
      <c r="J12" s="1"/>
      <c r="K12" s="4"/>
      <c r="L12" s="54"/>
      <c r="M12" s="55" t="s">
        <v>27</v>
      </c>
      <c r="N12" s="54"/>
      <c r="O12" s="54"/>
    </row>
    <row r="13" customFormat="false" ht="15" hidden="false" customHeight="false" outlineLevel="0" collapsed="false">
      <c r="A13" s="1"/>
      <c r="B13" s="14"/>
      <c r="C13" s="15"/>
      <c r="D13" s="16" t="s">
        <v>28</v>
      </c>
      <c r="E13" s="51" t="n">
        <f aca="false">+E11-E12</f>
        <v>44</v>
      </c>
      <c r="F13" s="52"/>
      <c r="G13" s="15"/>
      <c r="H13" s="16" t="s">
        <v>29</v>
      </c>
      <c r="I13" s="53" t="n">
        <v>25</v>
      </c>
      <c r="J13" s="1"/>
      <c r="K13" s="4"/>
      <c r="L13" s="54"/>
      <c r="M13" s="56"/>
      <c r="N13" s="56"/>
      <c r="O13" s="56"/>
    </row>
    <row r="14" customFormat="false" ht="15" hidden="false" customHeight="false" outlineLevel="0" collapsed="false">
      <c r="A14" s="1"/>
      <c r="B14" s="29"/>
      <c r="C14" s="30"/>
      <c r="D14" s="31" t="s">
        <v>30</v>
      </c>
      <c r="E14" s="57" t="n">
        <f aca="false">SpinReq+30</f>
        <v>75</v>
      </c>
      <c r="F14" s="58"/>
      <c r="G14" s="30"/>
      <c r="H14" s="31" t="s">
        <v>31</v>
      </c>
      <c r="I14" s="59" t="n">
        <v>100</v>
      </c>
      <c r="J14" s="1"/>
      <c r="K14" s="4"/>
      <c r="L14" s="54"/>
      <c r="M14" s="56"/>
      <c r="N14" s="56"/>
      <c r="O14" s="56"/>
    </row>
    <row r="15" customFormat="false" ht="15" hidden="false" customHeight="false" outlineLevel="0" collapsed="false">
      <c r="A15" s="1"/>
      <c r="B15" s="15"/>
      <c r="C15" s="15"/>
      <c r="D15" s="40"/>
      <c r="E15" s="41"/>
      <c r="F15" s="15"/>
      <c r="G15" s="15"/>
      <c r="H15" s="16"/>
      <c r="I15" s="60"/>
      <c r="J15" s="61" t="s">
        <v>32</v>
      </c>
      <c r="K15" s="62" t="n">
        <v>0</v>
      </c>
      <c r="L15" s="54"/>
      <c r="N15" s="56"/>
      <c r="O15" s="56"/>
    </row>
    <row r="16" customFormat="false" ht="15.75" hidden="false" customHeight="false" outlineLevel="0" collapsed="false">
      <c r="A16" s="1"/>
      <c r="B16" s="7"/>
      <c r="C16" s="8"/>
      <c r="D16" s="9" t="s">
        <v>33</v>
      </c>
      <c r="E16" s="63" t="n">
        <f aca="false">+E9-I9</f>
        <v>67</v>
      </c>
      <c r="F16" s="64" t="n">
        <f aca="false">SpinReq+Nonspin</f>
        <v>245</v>
      </c>
      <c r="G16" s="65" t="s">
        <v>34</v>
      </c>
      <c r="H16" s="65"/>
      <c r="I16" s="65"/>
      <c r="J16" s="65"/>
      <c r="L16" s="54"/>
      <c r="M16" s="66"/>
      <c r="N16" s="67" t="s">
        <v>35</v>
      </c>
      <c r="O16" s="67" t="s">
        <v>36</v>
      </c>
      <c r="P16" s="68" t="s">
        <v>37</v>
      </c>
      <c r="Q16" s="69" t="s">
        <v>38</v>
      </c>
      <c r="R16" s="70" t="s">
        <v>39</v>
      </c>
    </row>
    <row r="17" customFormat="false" ht="15" hidden="false" customHeight="false" outlineLevel="0" collapsed="false">
      <c r="A17" s="1"/>
      <c r="B17" s="14"/>
      <c r="C17" s="15"/>
      <c r="D17" s="16" t="s">
        <v>40</v>
      </c>
      <c r="E17" s="71" t="n">
        <f aca="false">IF((+I8+IF(I6&gt;I12,I6-I12,0)-E6)&lt;0,0,(+I8+IF(I6&gt;I12,I6-I12,0)-E6))</f>
        <v>0</v>
      </c>
      <c r="F17" s="64" t="n">
        <f aca="false">E14+Nonspin</f>
        <v>275</v>
      </c>
      <c r="G17" s="7"/>
      <c r="H17" s="72"/>
      <c r="I17" s="9" t="s">
        <v>41</v>
      </c>
      <c r="J17" s="73" t="s">
        <v>42</v>
      </c>
      <c r="K17" s="4"/>
      <c r="L17" s="54"/>
      <c r="M17" s="74" t="s">
        <v>43</v>
      </c>
      <c r="N17" s="75" t="n">
        <v>70</v>
      </c>
      <c r="O17" s="76" t="n">
        <v>77</v>
      </c>
      <c r="P17" s="77" t="n">
        <f aca="false">+MIN(O17-N17,Q17*10)</f>
        <v>7</v>
      </c>
      <c r="Q17" s="78" t="n">
        <v>3</v>
      </c>
      <c r="R17" s="79" t="n">
        <f aca="false">(O17-N17)-P17</f>
        <v>0</v>
      </c>
    </row>
    <row r="18" customFormat="false" ht="15" hidden="false" customHeight="false" outlineLevel="0" collapsed="false">
      <c r="A18" s="1"/>
      <c r="B18" s="14"/>
      <c r="C18" s="15"/>
      <c r="D18" s="80" t="s">
        <v>44</v>
      </c>
      <c r="E18" s="81" t="n">
        <f aca="false">E16+E17</f>
        <v>67</v>
      </c>
      <c r="F18" s="82"/>
      <c r="G18" s="14"/>
      <c r="H18" s="16" t="s">
        <v>45</v>
      </c>
      <c r="I18" s="21" t="n">
        <v>0</v>
      </c>
      <c r="J18" s="83" t="n">
        <v>0</v>
      </c>
      <c r="K18" s="84" t="n">
        <f aca="false">SUM(J18*I18)</f>
        <v>0</v>
      </c>
      <c r="L18" s="4"/>
      <c r="M18" s="74" t="n">
        <v>2</v>
      </c>
      <c r="N18" s="75" t="n">
        <v>73</v>
      </c>
      <c r="O18" s="76" t="n">
        <v>77</v>
      </c>
      <c r="P18" s="85" t="n">
        <f aca="false">+MIN(O18-N18,Q18*10)</f>
        <v>4</v>
      </c>
      <c r="Q18" s="86" t="n">
        <v>4.5</v>
      </c>
      <c r="R18" s="79" t="n">
        <f aca="false">(O18-N18)-P18</f>
        <v>0</v>
      </c>
    </row>
    <row r="19" customFormat="false" ht="15" hidden="false" customHeight="false" outlineLevel="0" collapsed="false">
      <c r="A19" s="1"/>
      <c r="B19" s="14"/>
      <c r="C19" s="15"/>
      <c r="D19" s="80" t="s">
        <v>46</v>
      </c>
      <c r="E19" s="87" t="n">
        <f aca="false">+E16-E12-IF((E17-E13)&lt;0,E13-E17,0)</f>
        <v>-21</v>
      </c>
      <c r="F19" s="82"/>
      <c r="G19" s="14"/>
      <c r="H19" s="16" t="s">
        <v>47</v>
      </c>
      <c r="I19" s="21" t="n">
        <v>0</v>
      </c>
      <c r="J19" s="83" t="n">
        <v>0</v>
      </c>
      <c r="K19" s="84" t="n">
        <f aca="false">SUM(J19*I19)</f>
        <v>0</v>
      </c>
      <c r="L19" s="4"/>
      <c r="M19" s="74" t="n">
        <v>3</v>
      </c>
      <c r="N19" s="75" t="n">
        <v>87</v>
      </c>
      <c r="O19" s="76" t="n">
        <v>100</v>
      </c>
      <c r="P19" s="85" t="n">
        <f aca="false">+MIN(O19-N19,Q19*10)</f>
        <v>13</v>
      </c>
      <c r="Q19" s="86" t="n">
        <v>3.37</v>
      </c>
      <c r="R19" s="79" t="n">
        <f aca="false">(O19-N19)-P19</f>
        <v>0</v>
      </c>
    </row>
    <row r="20" customFormat="false" ht="15" hidden="false" customHeight="false" outlineLevel="0" collapsed="false">
      <c r="A20" s="1"/>
      <c r="B20" s="14"/>
      <c r="C20" s="15"/>
      <c r="D20" s="16" t="s">
        <v>48</v>
      </c>
      <c r="E20" s="88" t="n">
        <v>0</v>
      </c>
      <c r="F20" s="82"/>
      <c r="G20" s="14"/>
      <c r="H20" s="16" t="s">
        <v>49</v>
      </c>
      <c r="I20" s="21" t="n">
        <v>0</v>
      </c>
      <c r="J20" s="83" t="n">
        <v>0</v>
      </c>
      <c r="K20" s="84" t="n">
        <f aca="false">SUM(J20*I20)</f>
        <v>0</v>
      </c>
      <c r="L20" s="4"/>
      <c r="M20" s="74" t="s">
        <v>50</v>
      </c>
      <c r="N20" s="75" t="n">
        <v>0</v>
      </c>
      <c r="O20" s="76" t="n">
        <v>0</v>
      </c>
      <c r="P20" s="85" t="n">
        <f aca="false">+MIN(O20-N20,Q20*10)</f>
        <v>0</v>
      </c>
      <c r="Q20" s="86" t="n">
        <v>10</v>
      </c>
      <c r="R20" s="79" t="n">
        <f aca="false">(O20-N20)-P20</f>
        <v>0</v>
      </c>
    </row>
    <row r="21" customFormat="false" ht="15" hidden="false" customHeight="false" outlineLevel="0" collapsed="false">
      <c r="A21" s="1"/>
      <c r="B21" s="14"/>
      <c r="C21" s="15"/>
      <c r="D21" s="16" t="s">
        <v>51</v>
      </c>
      <c r="E21" s="88" t="n">
        <v>0</v>
      </c>
      <c r="F21" s="82"/>
      <c r="G21" s="14"/>
      <c r="H21" s="16" t="s">
        <v>52</v>
      </c>
      <c r="I21" s="21" t="n">
        <v>0</v>
      </c>
      <c r="J21" s="83" t="n">
        <v>0</v>
      </c>
      <c r="K21" s="84" t="n">
        <f aca="false">SUM(J21*I21)</f>
        <v>0</v>
      </c>
      <c r="L21" s="4"/>
      <c r="M21" s="89" t="s">
        <v>53</v>
      </c>
      <c r="N21" s="90" t="n">
        <v>0</v>
      </c>
      <c r="O21" s="91" t="n">
        <v>0</v>
      </c>
      <c r="P21" s="85" t="n">
        <f aca="false">+MIN(O21-N21,Q21*10)</f>
        <v>0</v>
      </c>
      <c r="Q21" s="86" t="n">
        <v>10</v>
      </c>
      <c r="R21" s="79" t="n">
        <f aca="false">(O21-N21)-P21</f>
        <v>0</v>
      </c>
    </row>
    <row r="22" customFormat="false" ht="15.75" hidden="false" customHeight="false" outlineLevel="0" collapsed="false">
      <c r="A22" s="1"/>
      <c r="B22" s="14"/>
      <c r="C22" s="15"/>
      <c r="D22" s="15"/>
      <c r="E22" s="42"/>
      <c r="F22" s="82"/>
      <c r="G22" s="92"/>
      <c r="H22" s="16" t="s">
        <v>54</v>
      </c>
      <c r="I22" s="93" t="n">
        <v>0</v>
      </c>
      <c r="J22" s="94" t="n">
        <v>0</v>
      </c>
      <c r="K22" s="84" t="n">
        <f aca="false">SUM(J22*I22)</f>
        <v>0</v>
      </c>
      <c r="L22" s="4"/>
      <c r="M22" s="89" t="s">
        <v>55</v>
      </c>
      <c r="N22" s="90" t="n">
        <v>0</v>
      </c>
      <c r="O22" s="91" t="n">
        <v>0</v>
      </c>
      <c r="P22" s="85" t="n">
        <f aca="false">+MIN(O22-N22,Q22*10)</f>
        <v>0</v>
      </c>
      <c r="Q22" s="86" t="n">
        <v>3.33</v>
      </c>
      <c r="R22" s="79" t="n">
        <f aca="false">(O22-N22)-P22</f>
        <v>0</v>
      </c>
    </row>
    <row r="23" customFormat="false" ht="15.75" hidden="false" customHeight="false" outlineLevel="0" collapsed="false">
      <c r="A23" s="1"/>
      <c r="B23" s="95"/>
      <c r="C23" s="96"/>
      <c r="D23" s="97" t="s">
        <v>56</v>
      </c>
      <c r="E23" s="98" t="n">
        <f aca="false">E19</f>
        <v>-21</v>
      </c>
      <c r="F23" s="82"/>
      <c r="G23" s="14"/>
      <c r="H23" s="16" t="s">
        <v>57</v>
      </c>
      <c r="I23" s="99" t="n">
        <f aca="false">+SUM(I18:I22)</f>
        <v>0</v>
      </c>
      <c r="J23" s="100" t="str">
        <f aca="false">+IF(I23&gt;0,(I18*J18+I19*J19+I20*J20+I21*J21+I22*J22)/I23,"NA")</f>
        <v>NA</v>
      </c>
      <c r="K23" s="84" t="n">
        <f aca="false">SUM(K18:K22)</f>
        <v>0</v>
      </c>
      <c r="L23" s="101"/>
      <c r="M23" s="89" t="s">
        <v>58</v>
      </c>
      <c r="N23" s="90" t="n">
        <v>0</v>
      </c>
      <c r="O23" s="91" t="n">
        <v>0</v>
      </c>
      <c r="P23" s="85" t="n">
        <f aca="false">+MIN(O23-N23,Q23*10)</f>
        <v>0</v>
      </c>
      <c r="Q23" s="86" t="n">
        <v>3.6</v>
      </c>
      <c r="R23" s="79" t="n">
        <f aca="false">(O23-N23)-P23</f>
        <v>0</v>
      </c>
    </row>
    <row r="24" customFormat="false" ht="14.25" hidden="false" customHeight="false" outlineLevel="0" collapsed="false">
      <c r="A24" s="1"/>
      <c r="B24" s="102"/>
      <c r="C24" s="103"/>
      <c r="D24" s="104" t="s">
        <v>59</v>
      </c>
      <c r="E24" s="105" t="n">
        <f aca="false">+E20*E23</f>
        <v>-0</v>
      </c>
      <c r="F24" s="82"/>
      <c r="G24" s="7"/>
      <c r="H24" s="9"/>
      <c r="I24" s="9" t="s">
        <v>41</v>
      </c>
      <c r="J24" s="73" t="s">
        <v>42</v>
      </c>
      <c r="K24" s="4"/>
      <c r="L24" s="4"/>
      <c r="M24" s="74" t="s">
        <v>60</v>
      </c>
      <c r="N24" s="75" t="n">
        <v>164</v>
      </c>
      <c r="O24" s="76" t="n">
        <v>210</v>
      </c>
      <c r="P24" s="85" t="n">
        <f aca="false">+MIN(O24-N24,Q24*10)</f>
        <v>36</v>
      </c>
      <c r="Q24" s="86" t="n">
        <v>3.6</v>
      </c>
      <c r="R24" s="79" t="n">
        <f aca="false">(O24-N24)-P24</f>
        <v>10</v>
      </c>
    </row>
    <row r="25" customFormat="false" ht="15" hidden="false" customHeight="false" outlineLevel="0" collapsed="false">
      <c r="A25" s="1"/>
      <c r="B25" s="106"/>
      <c r="C25" s="107"/>
      <c r="D25" s="108" t="s">
        <v>61</v>
      </c>
      <c r="E25" s="109" t="n">
        <f aca="false">+IF(+AND(Deficiency&gt;=0,NFPurchase&gt;=0),Spin-SpinReq,IF(TotalSpin&lt;TotalSpinReq,Spin-TotalSpinReq,Spin-SpinReq))</f>
        <v>114</v>
      </c>
      <c r="F25" s="82"/>
      <c r="G25" s="14"/>
      <c r="H25" s="16" t="s">
        <v>62</v>
      </c>
      <c r="I25" s="21" t="n">
        <v>0</v>
      </c>
      <c r="J25" s="83" t="n">
        <v>0</v>
      </c>
      <c r="K25" s="84" t="n">
        <f aca="false">J25*I25</f>
        <v>0</v>
      </c>
      <c r="L25" s="4"/>
      <c r="M25" s="110" t="s">
        <v>63</v>
      </c>
      <c r="N25" s="111" t="n">
        <v>62</v>
      </c>
      <c r="O25" s="112" t="n">
        <v>67</v>
      </c>
      <c r="P25" s="85" t="n">
        <f aca="false">+MIN(O25-N25,Q25*10)</f>
        <v>5</v>
      </c>
      <c r="Q25" s="86" t="n">
        <v>1</v>
      </c>
      <c r="R25" s="79" t="n">
        <f aca="false">(O25-N25)-P25</f>
        <v>0</v>
      </c>
    </row>
    <row r="26" customFormat="false" ht="15" hidden="false" customHeight="false" outlineLevel="0" collapsed="false">
      <c r="A26" s="1"/>
      <c r="B26" s="113"/>
      <c r="C26" s="114"/>
      <c r="D26" s="115" t="s">
        <v>64</v>
      </c>
      <c r="E26" s="116" t="n">
        <f aca="false">+E21*E25</f>
        <v>0</v>
      </c>
      <c r="F26" s="82"/>
      <c r="G26" s="14"/>
      <c r="H26" s="16" t="s">
        <v>65</v>
      </c>
      <c r="I26" s="21" t="n">
        <v>0</v>
      </c>
      <c r="J26" s="83" t="n">
        <v>0</v>
      </c>
      <c r="K26" s="84" t="n">
        <f aca="false">J26*I26</f>
        <v>0</v>
      </c>
      <c r="L26" s="4"/>
      <c r="M26" s="117" t="n">
        <v>6</v>
      </c>
      <c r="N26" s="75" t="n">
        <v>41</v>
      </c>
      <c r="O26" s="76" t="n">
        <v>41</v>
      </c>
      <c r="P26" s="85" t="n">
        <f aca="false">+MIN(O26-N26,Q26*10)</f>
        <v>0</v>
      </c>
      <c r="Q26" s="86" t="n">
        <v>2</v>
      </c>
      <c r="R26" s="79" t="n">
        <f aca="false">(O26-N26)-P26</f>
        <v>0</v>
      </c>
    </row>
    <row r="27" customFormat="false" ht="15" hidden="false" customHeight="false" outlineLevel="0" collapsed="false">
      <c r="A27" s="1"/>
      <c r="B27" s="118"/>
      <c r="C27" s="118"/>
      <c r="D27" s="118"/>
      <c r="E27" s="82"/>
      <c r="F27" s="82"/>
      <c r="G27" s="14"/>
      <c r="H27" s="16" t="s">
        <v>66</v>
      </c>
      <c r="I27" s="21" t="n">
        <v>0</v>
      </c>
      <c r="J27" s="83" t="n">
        <v>0</v>
      </c>
      <c r="K27" s="84" t="n">
        <f aca="false">J27*I27</f>
        <v>0</v>
      </c>
      <c r="L27" s="4"/>
      <c r="M27" s="117" t="n">
        <v>7</v>
      </c>
      <c r="N27" s="75" t="n">
        <v>35</v>
      </c>
      <c r="O27" s="76" t="n">
        <v>39</v>
      </c>
      <c r="P27" s="85" t="n">
        <f aca="false">+MIN(O27-N27,Q27*10)</f>
        <v>4</v>
      </c>
      <c r="Q27" s="86" t="n">
        <v>2.1</v>
      </c>
      <c r="R27" s="79" t="n">
        <f aca="false">(O27-N27)-P27</f>
        <v>0</v>
      </c>
    </row>
    <row r="28" customFormat="false" ht="15.75" hidden="false" customHeight="false" outlineLevel="0" collapsed="false">
      <c r="A28" s="1"/>
      <c r="B28" s="119"/>
      <c r="C28" s="119"/>
      <c r="D28" s="120"/>
      <c r="E28" s="118"/>
      <c r="F28" s="82"/>
      <c r="G28" s="14"/>
      <c r="H28" s="16" t="s">
        <v>67</v>
      </c>
      <c r="I28" s="21" t="n">
        <v>0</v>
      </c>
      <c r="J28" s="83" t="n">
        <v>0</v>
      </c>
      <c r="K28" s="84" t="n">
        <f aca="false">J28*I28</f>
        <v>0</v>
      </c>
      <c r="L28" s="4"/>
      <c r="M28" s="121" t="n">
        <v>8</v>
      </c>
      <c r="N28" s="122" t="n">
        <v>0</v>
      </c>
      <c r="O28" s="123" t="n">
        <v>0</v>
      </c>
      <c r="P28" s="124" t="n">
        <f aca="false">+MIN(O28-N28,Q28*10)</f>
        <v>0</v>
      </c>
      <c r="Q28" s="125" t="n">
        <v>1</v>
      </c>
      <c r="R28" s="79" t="n">
        <f aca="false">(O28-N28)-P28</f>
        <v>0</v>
      </c>
    </row>
    <row r="29" customFormat="false" ht="16.5" hidden="false" customHeight="false" outlineLevel="0" collapsed="false">
      <c r="A29" s="1"/>
      <c r="B29" s="126"/>
      <c r="C29" s="119"/>
      <c r="D29" s="127"/>
      <c r="E29" s="119"/>
      <c r="F29" s="82"/>
      <c r="G29" s="14"/>
      <c r="H29" s="16" t="s">
        <v>68</v>
      </c>
      <c r="I29" s="93" t="n">
        <v>0</v>
      </c>
      <c r="J29" s="94" t="n">
        <v>0</v>
      </c>
      <c r="K29" s="84" t="n">
        <f aca="false">J29*I29</f>
        <v>0</v>
      </c>
      <c r="L29" s="4"/>
      <c r="M29" s="128" t="s">
        <v>69</v>
      </c>
      <c r="N29" s="129" t="n">
        <f aca="false">SUM(N17:N28)</f>
        <v>532</v>
      </c>
      <c r="O29" s="130" t="n">
        <f aca="false">SUM(O17:O28)</f>
        <v>611</v>
      </c>
      <c r="P29" s="131" t="n">
        <f aca="false">SUM(P17:P28)</f>
        <v>69</v>
      </c>
      <c r="Q29" s="132"/>
      <c r="R29" s="133" t="n">
        <f aca="false">SUM(R17:R28)</f>
        <v>10</v>
      </c>
    </row>
    <row r="30" customFormat="false" ht="15.75" hidden="false" customHeight="false" outlineLevel="0" collapsed="false">
      <c r="A30" s="1"/>
      <c r="B30" s="126"/>
      <c r="C30" s="134"/>
      <c r="D30" s="127"/>
      <c r="E30" s="119"/>
      <c r="F30" s="82"/>
      <c r="G30" s="29"/>
      <c r="H30" s="31" t="s">
        <v>57</v>
      </c>
      <c r="I30" s="135" t="n">
        <f aca="false">+SUM(I25:I29)</f>
        <v>0</v>
      </c>
      <c r="J30" s="136" t="str">
        <f aca="false">+IF(I30&gt;0,(I25*J25+I26*J26+I27*J27+I28*J28+I29*J29)/I30,"NA")</f>
        <v>NA</v>
      </c>
      <c r="K30" s="84" t="n">
        <f aca="false">SUM(K25:K29)</f>
        <v>0</v>
      </c>
      <c r="L30" s="84"/>
      <c r="M30" s="137" t="s">
        <v>70</v>
      </c>
      <c r="N30" s="138" t="n">
        <v>103</v>
      </c>
      <c r="O30" s="139" t="n">
        <v>103</v>
      </c>
      <c r="P30" s="140"/>
      <c r="Q30" s="4"/>
    </row>
    <row r="31" customFormat="false" ht="15" hidden="false" customHeight="false" outlineLevel="0" collapsed="false">
      <c r="A31" s="1"/>
      <c r="B31" s="118"/>
      <c r="C31" s="118"/>
      <c r="D31" s="118"/>
      <c r="E31" s="118"/>
      <c r="F31" s="82"/>
      <c r="G31" s="15"/>
      <c r="H31" s="16"/>
      <c r="I31" s="99"/>
      <c r="J31" s="141"/>
      <c r="K31" s="4"/>
      <c r="L31" s="4"/>
      <c r="M31" s="142" t="s">
        <v>71</v>
      </c>
      <c r="N31" s="138" t="n">
        <v>584</v>
      </c>
      <c r="O31" s="139" t="n">
        <v>602</v>
      </c>
      <c r="P31" s="4"/>
      <c r="Q31" s="4"/>
    </row>
    <row r="32" customFormat="false" ht="15.75" hidden="false" customHeight="false" outlineLevel="0" collapsed="false">
      <c r="A32" s="118"/>
      <c r="B32" s="143" t="s">
        <v>72</v>
      </c>
      <c r="C32" s="144" t="s">
        <v>79</v>
      </c>
      <c r="D32" s="145"/>
      <c r="E32" s="146"/>
      <c r="F32" s="165" t="n">
        <f aca="false">E11</f>
        <v>88</v>
      </c>
      <c r="G32" s="15"/>
      <c r="H32" s="16"/>
      <c r="I32" s="99"/>
      <c r="J32" s="141"/>
      <c r="K32" s="148" t="n">
        <f aca="false">K23-K30</f>
        <v>0</v>
      </c>
      <c r="L32" s="4"/>
      <c r="M32" s="149"/>
      <c r="N32" s="150" t="n">
        <f aca="false">SUM(N30:N31)</f>
        <v>687</v>
      </c>
      <c r="O32" s="151" t="n">
        <f aca="false">SUM(O30:O31)</f>
        <v>705</v>
      </c>
      <c r="P32" s="4"/>
      <c r="Q32" s="4" t="s">
        <v>74</v>
      </c>
    </row>
    <row r="33" customFormat="false" ht="13.5" hidden="false" customHeight="false" outlineLevel="0" collapsed="false">
      <c r="A33" s="1"/>
      <c r="B33" s="152"/>
      <c r="C33" s="153" t="s">
        <v>75</v>
      </c>
      <c r="D33" s="118"/>
      <c r="E33" s="118"/>
      <c r="F33" s="82"/>
      <c r="G33" s="82"/>
      <c r="H33" s="82"/>
      <c r="I33" s="82"/>
      <c r="J33" s="1"/>
      <c r="K33" s="84"/>
      <c r="L33" s="4"/>
      <c r="M33" s="4"/>
      <c r="N33" s="4"/>
      <c r="O33" s="4"/>
      <c r="Q33" s="0" t="s">
        <v>76</v>
      </c>
    </row>
    <row r="34" customFormat="false" ht="12.75" hidden="false" customHeight="false" outlineLevel="0" collapsed="false">
      <c r="A34" s="1"/>
      <c r="B34" s="1"/>
      <c r="C34" s="154" t="s">
        <v>77</v>
      </c>
      <c r="D34" s="1"/>
      <c r="E34" s="1"/>
      <c r="F34" s="1"/>
      <c r="G34" s="1"/>
      <c r="H34" s="1"/>
      <c r="I34" s="1"/>
      <c r="J34" s="1"/>
      <c r="K34" s="4"/>
      <c r="L34" s="4"/>
      <c r="M34" s="4"/>
      <c r="N34" s="4"/>
      <c r="O34" s="4"/>
    </row>
    <row r="35" customFormat="false" ht="12.75" hidden="false" customHeight="false" outlineLevel="0" collapsed="false">
      <c r="G35" s="155"/>
      <c r="H35" s="156"/>
      <c r="I35" s="156"/>
      <c r="J35" s="156"/>
      <c r="K35" s="157"/>
    </row>
    <row r="36" customFormat="false" ht="12.75" hidden="false" customHeight="false" outlineLevel="0" collapsed="false">
      <c r="G36" s="158" t="n">
        <f aca="false">P29</f>
        <v>69</v>
      </c>
      <c r="H36" s="159" t="s">
        <v>78</v>
      </c>
      <c r="I36" s="160"/>
      <c r="J36" s="160"/>
      <c r="K36" s="161" t="n">
        <f aca="false">I2</f>
        <v>17</v>
      </c>
    </row>
    <row r="37" customFormat="false" ht="12.75" hidden="false" customHeight="false" outlineLevel="0" collapsed="false">
      <c r="G37" s="162"/>
      <c r="H37" s="163"/>
      <c r="I37" s="163"/>
      <c r="J37" s="163"/>
      <c r="K37" s="164"/>
    </row>
  </sheetData>
  <mergeCells count="2">
    <mergeCell ref="B1:I1"/>
    <mergeCell ref="G16:J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7"/>
  <sheetViews>
    <sheetView showFormulas="false" showGridLines="true" showRowColHeaders="true" showZeros="true" rightToLeft="false" tabSelected="false" showOutlineSymbols="true" defaultGridColor="true" view="normal" topLeftCell="C4" colorId="64" zoomScale="100" zoomScaleNormal="100" zoomScalePageLayoutView="100" workbookViewId="0">
      <selection pane="topLeft" activeCell="O38" activeCellId="0" sqref="O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15.28"/>
    <col collapsed="false" customWidth="true" hidden="false" outlineLevel="0" max="10" min="10" style="0" width="12.7"/>
    <col collapsed="false" customWidth="true" hidden="false" outlineLevel="0" max="11" min="11" style="0" width="12.14"/>
  </cols>
  <sheetData>
    <row r="1" customFormat="false" ht="15.75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1"/>
      <c r="K1" s="3" t="n">
        <v>37101</v>
      </c>
      <c r="L1" s="4"/>
      <c r="M1" s="4"/>
      <c r="N1" s="4"/>
      <c r="O1" s="4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5" t="s">
        <v>1</v>
      </c>
      <c r="I2" s="6" t="n">
        <v>18</v>
      </c>
      <c r="J2" s="1"/>
      <c r="K2" s="4"/>
      <c r="L2" s="4"/>
      <c r="M2" s="4"/>
      <c r="N2" s="4"/>
      <c r="O2" s="4"/>
    </row>
    <row r="3" customFormat="false" ht="15" hidden="false" customHeight="false" outlineLevel="0" collapsed="false">
      <c r="A3" s="1"/>
      <c r="B3" s="7"/>
      <c r="C3" s="8"/>
      <c r="D3" s="9" t="s">
        <v>2</v>
      </c>
      <c r="E3" s="10" t="n">
        <f aca="false">O29</f>
        <v>611</v>
      </c>
      <c r="F3" s="7"/>
      <c r="G3" s="8"/>
      <c r="H3" s="9" t="s">
        <v>3</v>
      </c>
      <c r="I3" s="11" t="n">
        <f aca="false">967+70+21</f>
        <v>1058</v>
      </c>
      <c r="K3" s="12" t="s">
        <v>4</v>
      </c>
      <c r="L3" s="13" t="n">
        <f aca="false">O29</f>
        <v>611</v>
      </c>
      <c r="M3" s="4"/>
      <c r="N3" s="4"/>
      <c r="O3" s="4"/>
    </row>
    <row r="4" customFormat="false" ht="15" hidden="false" customHeight="false" outlineLevel="0" collapsed="false">
      <c r="A4" s="1"/>
      <c r="B4" s="14"/>
      <c r="C4" s="15"/>
      <c r="D4" s="16" t="s">
        <v>5</v>
      </c>
      <c r="E4" s="17" t="n">
        <f aca="false">N32</f>
        <v>687</v>
      </c>
      <c r="F4" s="14"/>
      <c r="G4" s="15"/>
      <c r="H4" s="16" t="s">
        <v>6</v>
      </c>
      <c r="I4" s="18" t="n">
        <v>7</v>
      </c>
      <c r="K4" s="19" t="s">
        <v>7</v>
      </c>
      <c r="L4" s="20" t="n">
        <f aca="false">N29</f>
        <v>507</v>
      </c>
      <c r="M4" s="4"/>
      <c r="N4" s="4"/>
      <c r="O4" s="4"/>
    </row>
    <row r="5" customFormat="false" ht="15" hidden="false" customHeight="false" outlineLevel="0" collapsed="false">
      <c r="A5" s="1"/>
      <c r="B5" s="14"/>
      <c r="C5" s="15"/>
      <c r="D5" s="16" t="s">
        <v>8</v>
      </c>
      <c r="E5" s="21" t="n">
        <v>0</v>
      </c>
      <c r="F5" s="14"/>
      <c r="G5" s="15"/>
      <c r="H5" s="16" t="s">
        <v>9</v>
      </c>
      <c r="I5" s="18" t="n">
        <v>25</v>
      </c>
      <c r="K5" s="22" t="s">
        <v>10</v>
      </c>
      <c r="L5" s="23" t="n">
        <f aca="false">L3-L4</f>
        <v>104</v>
      </c>
      <c r="M5" s="4"/>
      <c r="N5" s="4"/>
      <c r="O5" s="4"/>
    </row>
    <row r="6" customFormat="false" ht="15" hidden="false" customHeight="false" outlineLevel="0" collapsed="false">
      <c r="A6" s="1"/>
      <c r="B6" s="14"/>
      <c r="C6" s="15"/>
      <c r="D6" s="16" t="s">
        <v>11</v>
      </c>
      <c r="E6" s="21" t="n">
        <v>50</v>
      </c>
      <c r="F6" s="14"/>
      <c r="G6" s="15"/>
      <c r="H6" s="16" t="s">
        <v>12</v>
      </c>
      <c r="I6" s="18" t="n">
        <v>150</v>
      </c>
      <c r="J6" s="1"/>
      <c r="K6" s="4"/>
      <c r="L6" s="4"/>
      <c r="M6" s="4"/>
      <c r="N6" s="4"/>
      <c r="O6" s="4"/>
    </row>
    <row r="7" customFormat="false" ht="15" hidden="false" customHeight="false" outlineLevel="0" collapsed="false">
      <c r="A7" s="1"/>
      <c r="B7" s="14"/>
      <c r="C7" s="15"/>
      <c r="D7" s="16" t="s">
        <v>13</v>
      </c>
      <c r="E7" s="18" t="n">
        <v>103</v>
      </c>
      <c r="F7" s="14"/>
      <c r="G7" s="15"/>
      <c r="H7" s="16" t="s">
        <v>14</v>
      </c>
      <c r="I7" s="18" t="n">
        <v>128</v>
      </c>
      <c r="J7" s="24" t="s">
        <v>15</v>
      </c>
      <c r="K7" s="25" t="n">
        <v>133</v>
      </c>
      <c r="L7" s="26" t="s">
        <v>16</v>
      </c>
      <c r="M7" s="27" t="n">
        <f aca="false">O29</f>
        <v>611</v>
      </c>
      <c r="N7" s="28"/>
      <c r="O7" s="28"/>
    </row>
    <row r="8" customFormat="false" ht="15" hidden="false" customHeight="false" outlineLevel="0" collapsed="false">
      <c r="A8" s="1"/>
      <c r="B8" s="29"/>
      <c r="C8" s="30"/>
      <c r="D8" s="31" t="s">
        <v>17</v>
      </c>
      <c r="E8" s="32" t="n">
        <v>0</v>
      </c>
      <c r="F8" s="29"/>
      <c r="G8" s="30"/>
      <c r="H8" s="31" t="s">
        <v>18</v>
      </c>
      <c r="I8" s="33" t="n">
        <v>0</v>
      </c>
      <c r="J8" s="24" t="s">
        <v>19</v>
      </c>
      <c r="K8" s="34" t="n">
        <v>130</v>
      </c>
      <c r="L8" s="26" t="s">
        <v>20</v>
      </c>
      <c r="M8" s="34" t="n">
        <v>70</v>
      </c>
      <c r="N8" s="28"/>
      <c r="O8" s="28"/>
    </row>
    <row r="9" customFormat="false" ht="15.75" hidden="false" customHeight="false" outlineLevel="0" collapsed="false">
      <c r="A9" s="1"/>
      <c r="B9" s="14"/>
      <c r="C9" s="15"/>
      <c r="D9" s="16" t="s">
        <v>21</v>
      </c>
      <c r="E9" s="35" t="n">
        <f aca="false">SUM(E3:E8)</f>
        <v>1451</v>
      </c>
      <c r="F9" s="14"/>
      <c r="G9" s="15"/>
      <c r="H9" s="16" t="s">
        <v>22</v>
      </c>
      <c r="I9" s="36" t="n">
        <f aca="false">SUM(I3:I8)</f>
        <v>1368</v>
      </c>
      <c r="J9" s="1"/>
      <c r="K9" s="37" t="n">
        <f aca="false">K7-K8</f>
        <v>3</v>
      </c>
      <c r="M9" s="38" t="n">
        <f aca="false">M7-M8</f>
        <v>541</v>
      </c>
      <c r="N9" s="39"/>
      <c r="O9" s="39"/>
    </row>
    <row r="10" customFormat="false" ht="15" hidden="false" customHeight="false" outlineLevel="0" collapsed="false">
      <c r="A10" s="1"/>
      <c r="B10" s="14"/>
      <c r="C10" s="15"/>
      <c r="D10" s="40"/>
      <c r="E10" s="41"/>
      <c r="F10" s="14"/>
      <c r="G10" s="15"/>
      <c r="H10" s="40"/>
      <c r="I10" s="42"/>
      <c r="J10" s="1"/>
      <c r="K10" s="4"/>
      <c r="L10" s="4"/>
      <c r="M10" s="4"/>
      <c r="N10" s="4"/>
      <c r="O10" s="4"/>
    </row>
    <row r="11" customFormat="false" ht="15" hidden="false" customHeight="false" outlineLevel="0" collapsed="false">
      <c r="A11" s="1"/>
      <c r="B11" s="7"/>
      <c r="C11" s="8"/>
      <c r="D11" s="9" t="s">
        <v>23</v>
      </c>
      <c r="E11" s="43" t="n">
        <v>87</v>
      </c>
      <c r="F11" s="44"/>
      <c r="G11" s="8"/>
      <c r="H11" s="9" t="s">
        <v>24</v>
      </c>
      <c r="I11" s="45" t="n">
        <v>7</v>
      </c>
      <c r="J11" s="46"/>
      <c r="K11" s="4"/>
      <c r="L11" s="47"/>
      <c r="M11" s="48"/>
      <c r="N11" s="49"/>
      <c r="O11" s="50"/>
    </row>
    <row r="12" customFormat="false" ht="15" hidden="false" customHeight="false" outlineLevel="0" collapsed="false">
      <c r="A12" s="1"/>
      <c r="B12" s="14"/>
      <c r="C12" s="15"/>
      <c r="D12" s="0" t="s">
        <v>25</v>
      </c>
      <c r="E12" s="51" t="n">
        <f aca="false">0.5*E11</f>
        <v>43.5</v>
      </c>
      <c r="F12" s="52"/>
      <c r="G12" s="15"/>
      <c r="H12" s="16" t="s">
        <v>26</v>
      </c>
      <c r="I12" s="53" t="n">
        <v>100</v>
      </c>
      <c r="J12" s="1"/>
      <c r="K12" s="4"/>
      <c r="L12" s="54"/>
      <c r="M12" s="55" t="s">
        <v>27</v>
      </c>
      <c r="N12" s="54"/>
      <c r="O12" s="54"/>
    </row>
    <row r="13" customFormat="false" ht="15" hidden="false" customHeight="false" outlineLevel="0" collapsed="false">
      <c r="A13" s="1"/>
      <c r="B13" s="14"/>
      <c r="C13" s="15"/>
      <c r="D13" s="16" t="s">
        <v>28</v>
      </c>
      <c r="E13" s="51" t="n">
        <f aca="false">+E11-E12</f>
        <v>43.5</v>
      </c>
      <c r="F13" s="52"/>
      <c r="G13" s="15"/>
      <c r="H13" s="16" t="s">
        <v>29</v>
      </c>
      <c r="I13" s="53" t="n">
        <v>25</v>
      </c>
      <c r="J13" s="1"/>
      <c r="K13" s="4"/>
      <c r="L13" s="54"/>
      <c r="M13" s="56"/>
      <c r="N13" s="56"/>
      <c r="O13" s="56"/>
    </row>
    <row r="14" customFormat="false" ht="15" hidden="false" customHeight="false" outlineLevel="0" collapsed="false">
      <c r="A14" s="1"/>
      <c r="B14" s="29"/>
      <c r="C14" s="30"/>
      <c r="D14" s="31" t="s">
        <v>30</v>
      </c>
      <c r="E14" s="57" t="n">
        <f aca="false">SpinReq+30</f>
        <v>75</v>
      </c>
      <c r="F14" s="58"/>
      <c r="G14" s="30"/>
      <c r="H14" s="31" t="s">
        <v>31</v>
      </c>
      <c r="I14" s="59" t="n">
        <v>100</v>
      </c>
      <c r="J14" s="1"/>
      <c r="K14" s="4"/>
      <c r="L14" s="54"/>
      <c r="M14" s="56"/>
      <c r="N14" s="56"/>
      <c r="O14" s="56"/>
    </row>
    <row r="15" customFormat="false" ht="15" hidden="false" customHeight="false" outlineLevel="0" collapsed="false">
      <c r="A15" s="1"/>
      <c r="B15" s="15"/>
      <c r="C15" s="15"/>
      <c r="D15" s="40"/>
      <c r="E15" s="41"/>
      <c r="F15" s="15"/>
      <c r="G15" s="15"/>
      <c r="H15" s="16"/>
      <c r="I15" s="60"/>
      <c r="J15" s="61" t="s">
        <v>32</v>
      </c>
      <c r="K15" s="62" t="n">
        <v>0</v>
      </c>
      <c r="L15" s="54"/>
      <c r="N15" s="56"/>
      <c r="O15" s="56"/>
    </row>
    <row r="16" customFormat="false" ht="15.75" hidden="false" customHeight="false" outlineLevel="0" collapsed="false">
      <c r="A16" s="1"/>
      <c r="B16" s="7"/>
      <c r="C16" s="8"/>
      <c r="D16" s="9" t="s">
        <v>33</v>
      </c>
      <c r="E16" s="63" t="n">
        <f aca="false">+E9-I9</f>
        <v>83</v>
      </c>
      <c r="F16" s="64" t="n">
        <f aca="false">SpinReq+Nonspin</f>
        <v>245</v>
      </c>
      <c r="G16" s="65" t="s">
        <v>34</v>
      </c>
      <c r="H16" s="65"/>
      <c r="I16" s="65"/>
      <c r="J16" s="65"/>
      <c r="L16" s="54"/>
      <c r="M16" s="66"/>
      <c r="N16" s="67" t="s">
        <v>35</v>
      </c>
      <c r="O16" s="67" t="s">
        <v>36</v>
      </c>
      <c r="P16" s="68" t="s">
        <v>37</v>
      </c>
      <c r="Q16" s="69" t="s">
        <v>38</v>
      </c>
      <c r="R16" s="70" t="s">
        <v>39</v>
      </c>
    </row>
    <row r="17" customFormat="false" ht="15" hidden="false" customHeight="false" outlineLevel="0" collapsed="false">
      <c r="A17" s="1"/>
      <c r="B17" s="14"/>
      <c r="C17" s="15"/>
      <c r="D17" s="16" t="s">
        <v>40</v>
      </c>
      <c r="E17" s="71" t="n">
        <f aca="false">IF((+I8+IF(I6&gt;I12,I6-I12,0)-E6)&lt;0,0,(+I8+IF(I6&gt;I12,I6-I12,0)-E6))</f>
        <v>0</v>
      </c>
      <c r="F17" s="64" t="n">
        <f aca="false">E14+Nonspin</f>
        <v>275</v>
      </c>
      <c r="G17" s="7"/>
      <c r="H17" s="72"/>
      <c r="I17" s="9" t="s">
        <v>41</v>
      </c>
      <c r="J17" s="73" t="s">
        <v>42</v>
      </c>
      <c r="K17" s="4"/>
      <c r="L17" s="54"/>
      <c r="M17" s="74" t="s">
        <v>43</v>
      </c>
      <c r="N17" s="75" t="n">
        <v>70</v>
      </c>
      <c r="O17" s="76" t="n">
        <v>77</v>
      </c>
      <c r="P17" s="77" t="n">
        <f aca="false">+MIN(O17-N17,Q17*10)</f>
        <v>7</v>
      </c>
      <c r="Q17" s="78" t="n">
        <v>3</v>
      </c>
      <c r="R17" s="79" t="n">
        <f aca="false">(O17-N17)-P17</f>
        <v>0</v>
      </c>
    </row>
    <row r="18" customFormat="false" ht="15" hidden="false" customHeight="false" outlineLevel="0" collapsed="false">
      <c r="A18" s="1"/>
      <c r="B18" s="14"/>
      <c r="C18" s="15"/>
      <c r="D18" s="80" t="s">
        <v>44</v>
      </c>
      <c r="E18" s="81" t="n">
        <f aca="false">E16+E17</f>
        <v>83</v>
      </c>
      <c r="F18" s="82"/>
      <c r="G18" s="14"/>
      <c r="H18" s="16" t="s">
        <v>45</v>
      </c>
      <c r="I18" s="21" t="n">
        <v>0</v>
      </c>
      <c r="J18" s="83" t="n">
        <v>0</v>
      </c>
      <c r="K18" s="84" t="n">
        <f aca="false">SUM(J18*I18)</f>
        <v>0</v>
      </c>
      <c r="L18" s="4"/>
      <c r="M18" s="74" t="n">
        <v>2</v>
      </c>
      <c r="N18" s="75" t="n">
        <v>73</v>
      </c>
      <c r="O18" s="76" t="n">
        <v>77</v>
      </c>
      <c r="P18" s="85" t="n">
        <f aca="false">+MIN(O18-N18,Q18*10)</f>
        <v>4</v>
      </c>
      <c r="Q18" s="86" t="n">
        <v>4.5</v>
      </c>
      <c r="R18" s="79" t="n">
        <f aca="false">(O18-N18)-P18</f>
        <v>0</v>
      </c>
    </row>
    <row r="19" customFormat="false" ht="15" hidden="false" customHeight="false" outlineLevel="0" collapsed="false">
      <c r="A19" s="1"/>
      <c r="B19" s="14"/>
      <c r="C19" s="15"/>
      <c r="D19" s="80" t="s">
        <v>46</v>
      </c>
      <c r="E19" s="87" t="n">
        <f aca="false">+E16-E12-IF((E17-E13)&lt;0,E13-E17,0)</f>
        <v>-4</v>
      </c>
      <c r="F19" s="82"/>
      <c r="G19" s="14"/>
      <c r="H19" s="16" t="s">
        <v>47</v>
      </c>
      <c r="I19" s="21" t="n">
        <v>0</v>
      </c>
      <c r="J19" s="83" t="n">
        <v>0</v>
      </c>
      <c r="K19" s="84" t="n">
        <f aca="false">SUM(J19*I19)</f>
        <v>0</v>
      </c>
      <c r="L19" s="4"/>
      <c r="M19" s="74" t="n">
        <v>3</v>
      </c>
      <c r="N19" s="75" t="n">
        <v>76</v>
      </c>
      <c r="O19" s="76" t="n">
        <v>100</v>
      </c>
      <c r="P19" s="85" t="n">
        <f aca="false">+MIN(O19-N19,Q19*10)</f>
        <v>24</v>
      </c>
      <c r="Q19" s="86" t="n">
        <v>3.37</v>
      </c>
      <c r="R19" s="79" t="n">
        <f aca="false">(O19-N19)-P19</f>
        <v>0</v>
      </c>
    </row>
    <row r="20" customFormat="false" ht="15" hidden="false" customHeight="false" outlineLevel="0" collapsed="false">
      <c r="A20" s="1"/>
      <c r="B20" s="14"/>
      <c r="C20" s="15"/>
      <c r="D20" s="16" t="s">
        <v>48</v>
      </c>
      <c r="E20" s="88" t="n">
        <v>0</v>
      </c>
      <c r="F20" s="82"/>
      <c r="G20" s="14"/>
      <c r="H20" s="16" t="s">
        <v>49</v>
      </c>
      <c r="I20" s="21" t="n">
        <v>0</v>
      </c>
      <c r="J20" s="83" t="n">
        <v>0</v>
      </c>
      <c r="K20" s="84" t="n">
        <f aca="false">SUM(J20*I20)</f>
        <v>0</v>
      </c>
      <c r="L20" s="4"/>
      <c r="M20" s="74" t="s">
        <v>50</v>
      </c>
      <c r="N20" s="75" t="n">
        <v>0</v>
      </c>
      <c r="O20" s="76" t="n">
        <v>0</v>
      </c>
      <c r="P20" s="85" t="n">
        <f aca="false">+MIN(O20-N20,Q20*10)</f>
        <v>0</v>
      </c>
      <c r="Q20" s="86" t="n">
        <v>10</v>
      </c>
      <c r="R20" s="79" t="n">
        <f aca="false">(O20-N20)-P20</f>
        <v>0</v>
      </c>
    </row>
    <row r="21" customFormat="false" ht="15" hidden="false" customHeight="false" outlineLevel="0" collapsed="false">
      <c r="A21" s="1"/>
      <c r="B21" s="14"/>
      <c r="C21" s="15"/>
      <c r="D21" s="16" t="s">
        <v>51</v>
      </c>
      <c r="E21" s="88" t="n">
        <v>0</v>
      </c>
      <c r="F21" s="82"/>
      <c r="G21" s="14"/>
      <c r="H21" s="16" t="s">
        <v>52</v>
      </c>
      <c r="I21" s="21" t="n">
        <v>0</v>
      </c>
      <c r="J21" s="83" t="n">
        <v>0</v>
      </c>
      <c r="K21" s="84" t="n">
        <f aca="false">SUM(J21*I21)</f>
        <v>0</v>
      </c>
      <c r="L21" s="4"/>
      <c r="M21" s="89" t="s">
        <v>53</v>
      </c>
      <c r="N21" s="90" t="n">
        <v>0</v>
      </c>
      <c r="O21" s="91" t="n">
        <v>0</v>
      </c>
      <c r="P21" s="85" t="n">
        <f aca="false">+MIN(O21-N21,Q21*10)</f>
        <v>0</v>
      </c>
      <c r="Q21" s="86" t="n">
        <v>10</v>
      </c>
      <c r="R21" s="79" t="n">
        <f aca="false">(O21-N21)-P21</f>
        <v>0</v>
      </c>
    </row>
    <row r="22" customFormat="false" ht="15.75" hidden="false" customHeight="false" outlineLevel="0" collapsed="false">
      <c r="A22" s="1"/>
      <c r="B22" s="14"/>
      <c r="C22" s="15"/>
      <c r="D22" s="15"/>
      <c r="E22" s="42"/>
      <c r="F22" s="82"/>
      <c r="G22" s="92"/>
      <c r="H22" s="16" t="s">
        <v>54</v>
      </c>
      <c r="I22" s="93" t="n">
        <v>0</v>
      </c>
      <c r="J22" s="94" t="n">
        <v>0</v>
      </c>
      <c r="K22" s="84" t="n">
        <f aca="false">SUM(J22*I22)</f>
        <v>0</v>
      </c>
      <c r="L22" s="4"/>
      <c r="M22" s="89" t="s">
        <v>55</v>
      </c>
      <c r="N22" s="90" t="n">
        <v>0</v>
      </c>
      <c r="O22" s="91" t="n">
        <v>0</v>
      </c>
      <c r="P22" s="85" t="n">
        <f aca="false">+MIN(O22-N22,Q22*10)</f>
        <v>0</v>
      </c>
      <c r="Q22" s="86" t="n">
        <v>3.33</v>
      </c>
      <c r="R22" s="79" t="n">
        <f aca="false">(O22-N22)-P22</f>
        <v>0</v>
      </c>
    </row>
    <row r="23" customFormat="false" ht="15.75" hidden="false" customHeight="false" outlineLevel="0" collapsed="false">
      <c r="A23" s="1"/>
      <c r="B23" s="95"/>
      <c r="C23" s="96"/>
      <c r="D23" s="97" t="s">
        <v>56</v>
      </c>
      <c r="E23" s="98" t="n">
        <f aca="false">E19</f>
        <v>-4</v>
      </c>
      <c r="F23" s="82"/>
      <c r="G23" s="14"/>
      <c r="H23" s="16" t="s">
        <v>57</v>
      </c>
      <c r="I23" s="99" t="n">
        <f aca="false">+SUM(I18:I22)</f>
        <v>0</v>
      </c>
      <c r="J23" s="100" t="str">
        <f aca="false">+IF(I23&gt;0,(I18*J18+I19*J19+I20*J20+I21*J21+I22*J22)/I23,"NA")</f>
        <v>NA</v>
      </c>
      <c r="K23" s="84" t="n">
        <f aca="false">SUM(K18:K22)</f>
        <v>0</v>
      </c>
      <c r="L23" s="101"/>
      <c r="M23" s="89" t="s">
        <v>58</v>
      </c>
      <c r="N23" s="90" t="n">
        <v>0</v>
      </c>
      <c r="O23" s="91" t="n">
        <v>0</v>
      </c>
      <c r="P23" s="85" t="n">
        <f aca="false">+MIN(O23-N23,Q23*10)</f>
        <v>0</v>
      </c>
      <c r="Q23" s="86" t="n">
        <v>3.6</v>
      </c>
      <c r="R23" s="79" t="n">
        <f aca="false">(O23-N23)-P23</f>
        <v>0</v>
      </c>
    </row>
    <row r="24" customFormat="false" ht="14.25" hidden="false" customHeight="false" outlineLevel="0" collapsed="false">
      <c r="A24" s="1"/>
      <c r="B24" s="102"/>
      <c r="C24" s="103"/>
      <c r="D24" s="104" t="s">
        <v>59</v>
      </c>
      <c r="E24" s="105" t="n">
        <f aca="false">+E20*E23</f>
        <v>-0</v>
      </c>
      <c r="F24" s="82"/>
      <c r="G24" s="7"/>
      <c r="H24" s="9"/>
      <c r="I24" s="9" t="s">
        <v>41</v>
      </c>
      <c r="J24" s="73" t="s">
        <v>42</v>
      </c>
      <c r="K24" s="4"/>
      <c r="L24" s="4"/>
      <c r="M24" s="74" t="s">
        <v>60</v>
      </c>
      <c r="N24" s="75" t="n">
        <v>150</v>
      </c>
      <c r="O24" s="76" t="n">
        <v>210</v>
      </c>
      <c r="P24" s="85" t="n">
        <f aca="false">+MIN(O24-N24,Q24*10)</f>
        <v>36</v>
      </c>
      <c r="Q24" s="86" t="n">
        <v>3.6</v>
      </c>
      <c r="R24" s="79" t="n">
        <f aca="false">(O24-N24)-P24</f>
        <v>24</v>
      </c>
    </row>
    <row r="25" customFormat="false" ht="15" hidden="false" customHeight="false" outlineLevel="0" collapsed="false">
      <c r="A25" s="1"/>
      <c r="B25" s="106"/>
      <c r="C25" s="107"/>
      <c r="D25" s="108" t="s">
        <v>61</v>
      </c>
      <c r="E25" s="109" t="n">
        <f aca="false">+IF(+AND(Deficiency&gt;=0,NFPurchase&gt;=0),Spin-SpinReq,IF(TotalSpin&lt;TotalSpinReq,Spin-TotalSpinReq,Spin-SpinReq))</f>
        <v>114</v>
      </c>
      <c r="F25" s="82"/>
      <c r="G25" s="14"/>
      <c r="H25" s="16" t="s">
        <v>62</v>
      </c>
      <c r="I25" s="21" t="n">
        <v>0</v>
      </c>
      <c r="J25" s="83" t="n">
        <v>0</v>
      </c>
      <c r="K25" s="84" t="n">
        <f aca="false">J25*I25</f>
        <v>0</v>
      </c>
      <c r="L25" s="4"/>
      <c r="M25" s="110" t="s">
        <v>63</v>
      </c>
      <c r="N25" s="111" t="n">
        <v>62</v>
      </c>
      <c r="O25" s="112" t="n">
        <v>67</v>
      </c>
      <c r="P25" s="85" t="n">
        <f aca="false">+MIN(O25-N25,Q25*10)</f>
        <v>5</v>
      </c>
      <c r="Q25" s="86" t="n">
        <v>1</v>
      </c>
      <c r="R25" s="79" t="n">
        <f aca="false">(O25-N25)-P25</f>
        <v>0</v>
      </c>
    </row>
    <row r="26" customFormat="false" ht="15" hidden="false" customHeight="false" outlineLevel="0" collapsed="false">
      <c r="A26" s="1"/>
      <c r="B26" s="113"/>
      <c r="C26" s="114"/>
      <c r="D26" s="115" t="s">
        <v>64</v>
      </c>
      <c r="E26" s="116" t="n">
        <f aca="false">+E21*E25</f>
        <v>0</v>
      </c>
      <c r="F26" s="82"/>
      <c r="G26" s="14"/>
      <c r="H26" s="16" t="s">
        <v>65</v>
      </c>
      <c r="I26" s="21" t="n">
        <v>0</v>
      </c>
      <c r="J26" s="83" t="n">
        <v>0</v>
      </c>
      <c r="K26" s="84" t="n">
        <f aca="false">J26*I26</f>
        <v>0</v>
      </c>
      <c r="L26" s="4"/>
      <c r="M26" s="117" t="n">
        <v>6</v>
      </c>
      <c r="N26" s="75" t="n">
        <v>41</v>
      </c>
      <c r="O26" s="76" t="n">
        <v>41</v>
      </c>
      <c r="P26" s="85" t="n">
        <f aca="false">+MIN(O26-N26,Q26*10)</f>
        <v>0</v>
      </c>
      <c r="Q26" s="86" t="n">
        <v>2</v>
      </c>
      <c r="R26" s="79" t="n">
        <f aca="false">(O26-N26)-P26</f>
        <v>0</v>
      </c>
    </row>
    <row r="27" customFormat="false" ht="15" hidden="false" customHeight="false" outlineLevel="0" collapsed="false">
      <c r="A27" s="1"/>
      <c r="B27" s="118"/>
      <c r="C27" s="118"/>
      <c r="D27" s="118"/>
      <c r="E27" s="82"/>
      <c r="F27" s="82"/>
      <c r="G27" s="14"/>
      <c r="H27" s="16" t="s">
        <v>66</v>
      </c>
      <c r="I27" s="21" t="n">
        <v>0</v>
      </c>
      <c r="J27" s="83" t="n">
        <v>0</v>
      </c>
      <c r="K27" s="84" t="n">
        <f aca="false">J27*I27</f>
        <v>0</v>
      </c>
      <c r="L27" s="4"/>
      <c r="M27" s="117" t="n">
        <v>7</v>
      </c>
      <c r="N27" s="75" t="n">
        <v>35</v>
      </c>
      <c r="O27" s="76" t="n">
        <v>39</v>
      </c>
      <c r="P27" s="85" t="n">
        <f aca="false">+MIN(O27-N27,Q27*10)</f>
        <v>4</v>
      </c>
      <c r="Q27" s="86" t="n">
        <v>2.1</v>
      </c>
      <c r="R27" s="79" t="n">
        <f aca="false">(O27-N27)-P27</f>
        <v>0</v>
      </c>
    </row>
    <row r="28" customFormat="false" ht="15.75" hidden="false" customHeight="false" outlineLevel="0" collapsed="false">
      <c r="A28" s="1"/>
      <c r="B28" s="119"/>
      <c r="C28" s="119"/>
      <c r="D28" s="120"/>
      <c r="E28" s="118"/>
      <c r="F28" s="82"/>
      <c r="G28" s="14"/>
      <c r="H28" s="16" t="s">
        <v>67</v>
      </c>
      <c r="I28" s="21" t="n">
        <v>0</v>
      </c>
      <c r="J28" s="83" t="n">
        <v>0</v>
      </c>
      <c r="K28" s="84" t="n">
        <f aca="false">J28*I28</f>
        <v>0</v>
      </c>
      <c r="L28" s="4"/>
      <c r="M28" s="121" t="n">
        <v>8</v>
      </c>
      <c r="N28" s="122" t="n">
        <v>0</v>
      </c>
      <c r="O28" s="123" t="n">
        <v>0</v>
      </c>
      <c r="P28" s="124" t="n">
        <f aca="false">+MIN(O28-N28,Q28*10)</f>
        <v>0</v>
      </c>
      <c r="Q28" s="125" t="n">
        <v>1</v>
      </c>
      <c r="R28" s="79" t="n">
        <f aca="false">(O28-N28)-P28</f>
        <v>0</v>
      </c>
    </row>
    <row r="29" customFormat="false" ht="16.5" hidden="false" customHeight="false" outlineLevel="0" collapsed="false">
      <c r="A29" s="1"/>
      <c r="B29" s="126"/>
      <c r="C29" s="119"/>
      <c r="D29" s="127"/>
      <c r="E29" s="119"/>
      <c r="F29" s="82"/>
      <c r="G29" s="14"/>
      <c r="H29" s="16" t="s">
        <v>68</v>
      </c>
      <c r="I29" s="93" t="n">
        <v>0</v>
      </c>
      <c r="J29" s="94" t="n">
        <v>0</v>
      </c>
      <c r="K29" s="84" t="n">
        <f aca="false">J29*I29</f>
        <v>0</v>
      </c>
      <c r="L29" s="4"/>
      <c r="M29" s="128" t="s">
        <v>69</v>
      </c>
      <c r="N29" s="129" t="n">
        <f aca="false">SUM(N17:N28)</f>
        <v>507</v>
      </c>
      <c r="O29" s="130" t="n">
        <f aca="false">SUM(O17:O28)</f>
        <v>611</v>
      </c>
      <c r="P29" s="131" t="n">
        <f aca="false">SUM(P17:P28)</f>
        <v>80</v>
      </c>
      <c r="Q29" s="132"/>
      <c r="R29" s="133" t="n">
        <f aca="false">SUM(R17:R28)</f>
        <v>24</v>
      </c>
    </row>
    <row r="30" customFormat="false" ht="15.75" hidden="false" customHeight="false" outlineLevel="0" collapsed="false">
      <c r="A30" s="1"/>
      <c r="B30" s="126"/>
      <c r="C30" s="134"/>
      <c r="D30" s="127"/>
      <c r="E30" s="119"/>
      <c r="F30" s="82"/>
      <c r="G30" s="29"/>
      <c r="H30" s="31" t="s">
        <v>57</v>
      </c>
      <c r="I30" s="135" t="n">
        <f aca="false">+SUM(I25:I29)</f>
        <v>0</v>
      </c>
      <c r="J30" s="136" t="str">
        <f aca="false">+IF(I30&gt;0,(I25*J25+I26*J26+I27*J27+I28*J28+I29*J29)/I30,"NA")</f>
        <v>NA</v>
      </c>
      <c r="K30" s="84" t="n">
        <f aca="false">SUM(K25:K29)</f>
        <v>0</v>
      </c>
      <c r="L30" s="84"/>
      <c r="M30" s="137" t="s">
        <v>70</v>
      </c>
      <c r="N30" s="138" t="n">
        <v>103</v>
      </c>
      <c r="O30" s="139" t="n">
        <v>103</v>
      </c>
      <c r="P30" s="140"/>
      <c r="Q30" s="4"/>
    </row>
    <row r="31" customFormat="false" ht="15" hidden="false" customHeight="false" outlineLevel="0" collapsed="false">
      <c r="A31" s="1"/>
      <c r="B31" s="118"/>
      <c r="C31" s="118"/>
      <c r="D31" s="118"/>
      <c r="E31" s="118"/>
      <c r="F31" s="82"/>
      <c r="G31" s="15"/>
      <c r="H31" s="16"/>
      <c r="I31" s="99"/>
      <c r="J31" s="141"/>
      <c r="K31" s="4"/>
      <c r="L31" s="4"/>
      <c r="M31" s="142" t="s">
        <v>71</v>
      </c>
      <c r="N31" s="138" t="n">
        <v>584</v>
      </c>
      <c r="O31" s="139" t="n">
        <v>602</v>
      </c>
      <c r="P31" s="4"/>
      <c r="Q31" s="4"/>
    </row>
    <row r="32" customFormat="false" ht="15.75" hidden="false" customHeight="false" outlineLevel="0" collapsed="false">
      <c r="A32" s="118"/>
      <c r="B32" s="143" t="s">
        <v>72</v>
      </c>
      <c r="C32" s="144" t="s">
        <v>79</v>
      </c>
      <c r="D32" s="145"/>
      <c r="E32" s="146"/>
      <c r="F32" s="165" t="n">
        <f aca="false">E11</f>
        <v>87</v>
      </c>
      <c r="G32" s="15"/>
      <c r="H32" s="16"/>
      <c r="I32" s="99"/>
      <c r="J32" s="141"/>
      <c r="K32" s="148" t="n">
        <f aca="false">K23-K30</f>
        <v>0</v>
      </c>
      <c r="L32" s="4"/>
      <c r="M32" s="149"/>
      <c r="N32" s="150" t="n">
        <f aca="false">SUM(N30:N31)</f>
        <v>687</v>
      </c>
      <c r="O32" s="151" t="n">
        <f aca="false">SUM(O30:O31)</f>
        <v>705</v>
      </c>
      <c r="P32" s="4"/>
      <c r="Q32" s="4" t="s">
        <v>74</v>
      </c>
    </row>
    <row r="33" customFormat="false" ht="13.5" hidden="false" customHeight="false" outlineLevel="0" collapsed="false">
      <c r="A33" s="1"/>
      <c r="B33" s="152"/>
      <c r="C33" s="153" t="s">
        <v>75</v>
      </c>
      <c r="D33" s="118"/>
      <c r="E33" s="118"/>
      <c r="F33" s="82"/>
      <c r="G33" s="82"/>
      <c r="H33" s="82"/>
      <c r="I33" s="82"/>
      <c r="J33" s="1"/>
      <c r="K33" s="84"/>
      <c r="L33" s="4"/>
      <c r="M33" s="4"/>
      <c r="N33" s="4"/>
      <c r="O33" s="4"/>
      <c r="Q33" s="0" t="s">
        <v>76</v>
      </c>
    </row>
    <row r="34" customFormat="false" ht="12.75" hidden="false" customHeight="false" outlineLevel="0" collapsed="false">
      <c r="A34" s="1"/>
      <c r="B34" s="1"/>
      <c r="C34" s="154" t="s">
        <v>77</v>
      </c>
      <c r="D34" s="1"/>
      <c r="E34" s="1"/>
      <c r="F34" s="1"/>
      <c r="G34" s="1"/>
      <c r="H34" s="1"/>
      <c r="I34" s="1"/>
      <c r="J34" s="1"/>
      <c r="K34" s="4"/>
      <c r="L34" s="4"/>
      <c r="M34" s="4"/>
      <c r="N34" s="4"/>
      <c r="O34" s="4"/>
    </row>
    <row r="35" customFormat="false" ht="12.75" hidden="false" customHeight="false" outlineLevel="0" collapsed="false">
      <c r="G35" s="155"/>
      <c r="H35" s="156"/>
      <c r="I35" s="156"/>
      <c r="J35" s="156"/>
      <c r="K35" s="157"/>
    </row>
    <row r="36" customFormat="false" ht="12.75" hidden="false" customHeight="false" outlineLevel="0" collapsed="false">
      <c r="G36" s="158" t="n">
        <f aca="false">P29</f>
        <v>80</v>
      </c>
      <c r="H36" s="159" t="s">
        <v>78</v>
      </c>
      <c r="I36" s="160"/>
      <c r="J36" s="160"/>
      <c r="K36" s="161" t="n">
        <f aca="false">I2</f>
        <v>18</v>
      </c>
    </row>
    <row r="37" customFormat="false" ht="12.75" hidden="false" customHeight="false" outlineLevel="0" collapsed="false">
      <c r="G37" s="162"/>
      <c r="H37" s="163"/>
      <c r="I37" s="163"/>
      <c r="J37" s="163"/>
      <c r="K37" s="164"/>
    </row>
  </sheetData>
  <mergeCells count="2">
    <mergeCell ref="B1:I1"/>
    <mergeCell ref="G16:J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15.41"/>
    <col collapsed="false" customWidth="true" hidden="false" outlineLevel="0" max="10" min="10" style="0" width="12.7"/>
    <col collapsed="false" customWidth="true" hidden="false" outlineLevel="0" max="11" min="11" style="0" width="11.28"/>
  </cols>
  <sheetData>
    <row r="1" customFormat="false" ht="15.75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1"/>
      <c r="K1" s="3" t="n">
        <v>37101</v>
      </c>
      <c r="L1" s="4"/>
      <c r="M1" s="4"/>
      <c r="N1" s="4"/>
      <c r="O1" s="4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5" t="s">
        <v>1</v>
      </c>
      <c r="I2" s="6" t="n">
        <v>20</v>
      </c>
      <c r="J2" s="1"/>
      <c r="K2" s="4"/>
      <c r="L2" s="4"/>
      <c r="M2" s="4"/>
      <c r="N2" s="4"/>
      <c r="O2" s="4"/>
    </row>
    <row r="3" customFormat="false" ht="15" hidden="false" customHeight="false" outlineLevel="0" collapsed="false">
      <c r="A3" s="1"/>
      <c r="B3" s="7"/>
      <c r="C3" s="8"/>
      <c r="D3" s="9" t="s">
        <v>2</v>
      </c>
      <c r="E3" s="10" t="n">
        <f aca="false">O29</f>
        <v>611</v>
      </c>
      <c r="F3" s="7"/>
      <c r="G3" s="8"/>
      <c r="H3" s="9" t="s">
        <v>3</v>
      </c>
      <c r="I3" s="11" t="n">
        <f aca="false">995+70+21</f>
        <v>1086</v>
      </c>
      <c r="K3" s="12" t="s">
        <v>4</v>
      </c>
      <c r="L3" s="13" t="n">
        <f aca="false">O29</f>
        <v>611</v>
      </c>
      <c r="M3" s="4"/>
      <c r="N3" s="4"/>
      <c r="O3" s="4"/>
    </row>
    <row r="4" customFormat="false" ht="15" hidden="false" customHeight="false" outlineLevel="0" collapsed="false">
      <c r="A4" s="1"/>
      <c r="B4" s="14"/>
      <c r="C4" s="15"/>
      <c r="D4" s="16" t="s">
        <v>5</v>
      </c>
      <c r="E4" s="17" t="n">
        <f aca="false">N32</f>
        <v>686</v>
      </c>
      <c r="F4" s="14"/>
      <c r="G4" s="15"/>
      <c r="H4" s="16" t="s">
        <v>6</v>
      </c>
      <c r="I4" s="18" t="n">
        <v>7</v>
      </c>
      <c r="K4" s="19" t="s">
        <v>7</v>
      </c>
      <c r="L4" s="20" t="n">
        <f aca="false">N29</f>
        <v>548</v>
      </c>
      <c r="M4" s="4"/>
      <c r="N4" s="4"/>
      <c r="O4" s="4"/>
    </row>
    <row r="5" customFormat="false" ht="15" hidden="false" customHeight="false" outlineLevel="0" collapsed="false">
      <c r="A5" s="1"/>
      <c r="B5" s="14"/>
      <c r="C5" s="15"/>
      <c r="D5" s="16" t="s">
        <v>8</v>
      </c>
      <c r="E5" s="21" t="n">
        <v>0</v>
      </c>
      <c r="F5" s="14"/>
      <c r="G5" s="15"/>
      <c r="H5" s="16" t="s">
        <v>9</v>
      </c>
      <c r="I5" s="18" t="n">
        <v>25</v>
      </c>
      <c r="K5" s="22" t="s">
        <v>10</v>
      </c>
      <c r="L5" s="23" t="n">
        <f aca="false">L3-L4</f>
        <v>63</v>
      </c>
      <c r="M5" s="4"/>
      <c r="N5" s="4"/>
      <c r="O5" s="4"/>
    </row>
    <row r="6" customFormat="false" ht="15" hidden="false" customHeight="false" outlineLevel="0" collapsed="false">
      <c r="A6" s="1"/>
      <c r="B6" s="14"/>
      <c r="C6" s="15"/>
      <c r="D6" s="16" t="s">
        <v>11</v>
      </c>
      <c r="E6" s="21" t="n">
        <v>50</v>
      </c>
      <c r="F6" s="14"/>
      <c r="G6" s="15"/>
      <c r="H6" s="16" t="s">
        <v>12</v>
      </c>
      <c r="I6" s="18" t="n">
        <v>150</v>
      </c>
      <c r="J6" s="1"/>
      <c r="K6" s="4"/>
      <c r="L6" s="4"/>
      <c r="M6" s="4"/>
      <c r="N6" s="4"/>
      <c r="O6" s="4"/>
    </row>
    <row r="7" customFormat="false" ht="15" hidden="false" customHeight="false" outlineLevel="0" collapsed="false">
      <c r="A7" s="1"/>
      <c r="B7" s="14"/>
      <c r="C7" s="15"/>
      <c r="D7" s="16" t="s">
        <v>13</v>
      </c>
      <c r="E7" s="18" t="n">
        <v>103</v>
      </c>
      <c r="F7" s="14"/>
      <c r="G7" s="15"/>
      <c r="H7" s="16" t="s">
        <v>14</v>
      </c>
      <c r="I7" s="18" t="n">
        <v>128</v>
      </c>
      <c r="J7" s="24" t="s">
        <v>15</v>
      </c>
      <c r="K7" s="25" t="n">
        <v>133</v>
      </c>
      <c r="L7" s="26" t="s">
        <v>16</v>
      </c>
      <c r="M7" s="27" t="n">
        <f aca="false">O29</f>
        <v>611</v>
      </c>
      <c r="N7" s="28"/>
      <c r="O7" s="28"/>
    </row>
    <row r="8" customFormat="false" ht="15" hidden="false" customHeight="false" outlineLevel="0" collapsed="false">
      <c r="A8" s="1"/>
      <c r="B8" s="29"/>
      <c r="C8" s="30"/>
      <c r="D8" s="31" t="s">
        <v>17</v>
      </c>
      <c r="E8" s="32" t="n">
        <v>0</v>
      </c>
      <c r="F8" s="29"/>
      <c r="G8" s="30"/>
      <c r="H8" s="31" t="s">
        <v>18</v>
      </c>
      <c r="I8" s="33" t="n">
        <v>0</v>
      </c>
      <c r="J8" s="24" t="s">
        <v>19</v>
      </c>
      <c r="K8" s="34" t="n">
        <v>130</v>
      </c>
      <c r="L8" s="26" t="s">
        <v>20</v>
      </c>
      <c r="M8" s="34" t="n">
        <v>70</v>
      </c>
      <c r="N8" s="28"/>
      <c r="O8" s="28"/>
    </row>
    <row r="9" customFormat="false" ht="15.75" hidden="false" customHeight="false" outlineLevel="0" collapsed="false">
      <c r="A9" s="1"/>
      <c r="B9" s="14"/>
      <c r="C9" s="15"/>
      <c r="D9" s="16" t="s">
        <v>21</v>
      </c>
      <c r="E9" s="35" t="n">
        <f aca="false">SUM(E3:E8)</f>
        <v>1450</v>
      </c>
      <c r="F9" s="14"/>
      <c r="G9" s="15"/>
      <c r="H9" s="16" t="s">
        <v>22</v>
      </c>
      <c r="I9" s="36" t="n">
        <f aca="false">SUM(I3:I8)</f>
        <v>1396</v>
      </c>
      <c r="J9" s="1"/>
      <c r="K9" s="37" t="n">
        <f aca="false">K7-K8</f>
        <v>3</v>
      </c>
      <c r="M9" s="38" t="n">
        <f aca="false">M7-M8</f>
        <v>541</v>
      </c>
      <c r="N9" s="39"/>
      <c r="O9" s="39"/>
    </row>
    <row r="10" customFormat="false" ht="15" hidden="false" customHeight="false" outlineLevel="0" collapsed="false">
      <c r="A10" s="1"/>
      <c r="B10" s="14"/>
      <c r="C10" s="15"/>
      <c r="D10" s="40"/>
      <c r="E10" s="41"/>
      <c r="F10" s="14"/>
      <c r="G10" s="15"/>
      <c r="H10" s="40"/>
      <c r="I10" s="42"/>
      <c r="J10" s="1"/>
      <c r="K10" s="4"/>
      <c r="L10" s="4"/>
      <c r="M10" s="4"/>
      <c r="N10" s="4"/>
      <c r="O10" s="4"/>
    </row>
    <row r="11" customFormat="false" ht="15" hidden="false" customHeight="false" outlineLevel="0" collapsed="false">
      <c r="A11" s="1"/>
      <c r="B11" s="7"/>
      <c r="C11" s="8"/>
      <c r="D11" s="9" t="s">
        <v>23</v>
      </c>
      <c r="E11" s="43" t="n">
        <v>88</v>
      </c>
      <c r="F11" s="44"/>
      <c r="G11" s="8"/>
      <c r="H11" s="9" t="s">
        <v>24</v>
      </c>
      <c r="I11" s="45" t="n">
        <v>7</v>
      </c>
      <c r="J11" s="46"/>
      <c r="K11" s="4"/>
      <c r="L11" s="47"/>
      <c r="M11" s="48"/>
      <c r="N11" s="49"/>
      <c r="O11" s="50"/>
    </row>
    <row r="12" customFormat="false" ht="15" hidden="false" customHeight="false" outlineLevel="0" collapsed="false">
      <c r="A12" s="1"/>
      <c r="B12" s="14"/>
      <c r="C12" s="15"/>
      <c r="D12" s="0" t="s">
        <v>25</v>
      </c>
      <c r="E12" s="51" t="n">
        <f aca="false">0.5*E11</f>
        <v>44</v>
      </c>
      <c r="F12" s="52"/>
      <c r="G12" s="15"/>
      <c r="H12" s="16" t="s">
        <v>26</v>
      </c>
      <c r="I12" s="53" t="n">
        <v>100</v>
      </c>
      <c r="J12" s="1"/>
      <c r="K12" s="4"/>
      <c r="L12" s="54"/>
      <c r="M12" s="55" t="s">
        <v>27</v>
      </c>
      <c r="N12" s="54"/>
      <c r="O12" s="54"/>
    </row>
    <row r="13" customFormat="false" ht="15" hidden="false" customHeight="false" outlineLevel="0" collapsed="false">
      <c r="A13" s="1"/>
      <c r="B13" s="14"/>
      <c r="C13" s="15"/>
      <c r="D13" s="16" t="s">
        <v>28</v>
      </c>
      <c r="E13" s="51" t="n">
        <f aca="false">+E11-E12</f>
        <v>44</v>
      </c>
      <c r="F13" s="52"/>
      <c r="G13" s="15"/>
      <c r="H13" s="16" t="s">
        <v>29</v>
      </c>
      <c r="I13" s="53" t="n">
        <v>25</v>
      </c>
      <c r="J13" s="1"/>
      <c r="K13" s="4"/>
      <c r="L13" s="54"/>
      <c r="M13" s="56"/>
      <c r="N13" s="56"/>
      <c r="O13" s="56"/>
    </row>
    <row r="14" customFormat="false" ht="15" hidden="false" customHeight="false" outlineLevel="0" collapsed="false">
      <c r="A14" s="1"/>
      <c r="B14" s="29"/>
      <c r="C14" s="30"/>
      <c r="D14" s="31" t="s">
        <v>30</v>
      </c>
      <c r="E14" s="57" t="n">
        <f aca="false">SpinReq+30</f>
        <v>75</v>
      </c>
      <c r="F14" s="58"/>
      <c r="G14" s="30"/>
      <c r="H14" s="31" t="s">
        <v>31</v>
      </c>
      <c r="I14" s="59" t="n">
        <v>100</v>
      </c>
      <c r="J14" s="1"/>
      <c r="K14" s="4"/>
      <c r="L14" s="54"/>
      <c r="M14" s="56"/>
      <c r="N14" s="56"/>
      <c r="O14" s="56"/>
    </row>
    <row r="15" customFormat="false" ht="15" hidden="false" customHeight="false" outlineLevel="0" collapsed="false">
      <c r="A15" s="1"/>
      <c r="B15" s="15"/>
      <c r="C15" s="15"/>
      <c r="D15" s="40"/>
      <c r="E15" s="41"/>
      <c r="F15" s="15"/>
      <c r="G15" s="15"/>
      <c r="H15" s="16"/>
      <c r="I15" s="60"/>
      <c r="J15" s="61" t="s">
        <v>32</v>
      </c>
      <c r="K15" s="62" t="n">
        <v>0</v>
      </c>
      <c r="L15" s="54"/>
      <c r="N15" s="56"/>
      <c r="O15" s="56"/>
    </row>
    <row r="16" customFormat="false" ht="15.75" hidden="false" customHeight="false" outlineLevel="0" collapsed="false">
      <c r="A16" s="1"/>
      <c r="B16" s="7"/>
      <c r="C16" s="8"/>
      <c r="D16" s="9" t="s">
        <v>33</v>
      </c>
      <c r="E16" s="63" t="n">
        <f aca="false">+E9-I9</f>
        <v>54</v>
      </c>
      <c r="F16" s="64" t="n">
        <f aca="false">SpinReq+Nonspin</f>
        <v>245</v>
      </c>
      <c r="G16" s="65" t="s">
        <v>34</v>
      </c>
      <c r="H16" s="65"/>
      <c r="I16" s="65"/>
      <c r="J16" s="65"/>
      <c r="L16" s="54"/>
      <c r="M16" s="66"/>
      <c r="N16" s="67" t="s">
        <v>35</v>
      </c>
      <c r="O16" s="67" t="s">
        <v>36</v>
      </c>
      <c r="P16" s="68" t="s">
        <v>37</v>
      </c>
      <c r="Q16" s="69" t="s">
        <v>38</v>
      </c>
      <c r="R16" s="70" t="s">
        <v>39</v>
      </c>
    </row>
    <row r="17" customFormat="false" ht="15" hidden="false" customHeight="false" outlineLevel="0" collapsed="false">
      <c r="A17" s="1"/>
      <c r="B17" s="14"/>
      <c r="C17" s="15"/>
      <c r="D17" s="16" t="s">
        <v>40</v>
      </c>
      <c r="E17" s="71" t="n">
        <f aca="false">IF((+I8+IF(I6&gt;I12,I6-I12,0)-E6)&lt;0,0,(+I8+IF(I6&gt;I12,I6-I12,0)-E6))</f>
        <v>0</v>
      </c>
      <c r="F17" s="64" t="n">
        <f aca="false">E14+Nonspin</f>
        <v>275</v>
      </c>
      <c r="G17" s="7"/>
      <c r="H17" s="72"/>
      <c r="I17" s="9" t="s">
        <v>41</v>
      </c>
      <c r="J17" s="73" t="s">
        <v>42</v>
      </c>
      <c r="K17" s="4"/>
      <c r="L17" s="54"/>
      <c r="M17" s="74" t="s">
        <v>43</v>
      </c>
      <c r="N17" s="75" t="n">
        <v>71</v>
      </c>
      <c r="O17" s="76" t="n">
        <v>77</v>
      </c>
      <c r="P17" s="77" t="n">
        <f aca="false">+MIN(O17-N17,Q17*10)</f>
        <v>6</v>
      </c>
      <c r="Q17" s="78" t="n">
        <v>3</v>
      </c>
      <c r="R17" s="79" t="n">
        <f aca="false">(O17-N17)-P17</f>
        <v>0</v>
      </c>
    </row>
    <row r="18" customFormat="false" ht="15" hidden="false" customHeight="false" outlineLevel="0" collapsed="false">
      <c r="A18" s="1"/>
      <c r="B18" s="14"/>
      <c r="C18" s="15"/>
      <c r="D18" s="80" t="s">
        <v>44</v>
      </c>
      <c r="E18" s="81" t="n">
        <f aca="false">E16+E17</f>
        <v>54</v>
      </c>
      <c r="F18" s="82"/>
      <c r="G18" s="14"/>
      <c r="H18" s="16" t="s">
        <v>45</v>
      </c>
      <c r="I18" s="21" t="n">
        <v>0</v>
      </c>
      <c r="J18" s="83" t="n">
        <v>0</v>
      </c>
      <c r="K18" s="84" t="n">
        <f aca="false">SUM(J18*I18)</f>
        <v>0</v>
      </c>
      <c r="L18" s="4"/>
      <c r="M18" s="74" t="n">
        <v>2</v>
      </c>
      <c r="N18" s="75" t="n">
        <v>73</v>
      </c>
      <c r="O18" s="76" t="n">
        <v>77</v>
      </c>
      <c r="P18" s="85" t="n">
        <f aca="false">+MIN(O18-N18,Q18*10)</f>
        <v>4</v>
      </c>
      <c r="Q18" s="86" t="n">
        <v>4.5</v>
      </c>
      <c r="R18" s="79" t="n">
        <f aca="false">(O18-N18)-P18</f>
        <v>0</v>
      </c>
    </row>
    <row r="19" customFormat="false" ht="15" hidden="false" customHeight="false" outlineLevel="0" collapsed="false">
      <c r="A19" s="1"/>
      <c r="B19" s="14"/>
      <c r="C19" s="15"/>
      <c r="D19" s="80" t="s">
        <v>46</v>
      </c>
      <c r="E19" s="87" t="n">
        <f aca="false">+E16-E12-IF((E17-E13)&lt;0,E13-E17,0)</f>
        <v>-34</v>
      </c>
      <c r="F19" s="82"/>
      <c r="G19" s="14"/>
      <c r="H19" s="16" t="s">
        <v>47</v>
      </c>
      <c r="I19" s="21" t="n">
        <v>0</v>
      </c>
      <c r="J19" s="83" t="n">
        <v>0</v>
      </c>
      <c r="K19" s="84" t="n">
        <f aca="false">SUM(J19*I19)</f>
        <v>0</v>
      </c>
      <c r="L19" s="4"/>
      <c r="M19" s="74" t="n">
        <v>3</v>
      </c>
      <c r="N19" s="75" t="n">
        <v>69</v>
      </c>
      <c r="O19" s="76" t="n">
        <v>100</v>
      </c>
      <c r="P19" s="85" t="n">
        <f aca="false">+MIN(O19-N19,Q19*10)</f>
        <v>31</v>
      </c>
      <c r="Q19" s="86" t="n">
        <v>3.37</v>
      </c>
      <c r="R19" s="79" t="n">
        <f aca="false">(O19-N19)-P19</f>
        <v>0</v>
      </c>
    </row>
    <row r="20" customFormat="false" ht="15" hidden="false" customHeight="false" outlineLevel="0" collapsed="false">
      <c r="A20" s="1"/>
      <c r="B20" s="14"/>
      <c r="C20" s="15"/>
      <c r="D20" s="16" t="s">
        <v>48</v>
      </c>
      <c r="E20" s="88" t="n">
        <v>0</v>
      </c>
      <c r="F20" s="82"/>
      <c r="G20" s="14"/>
      <c r="H20" s="16" t="s">
        <v>49</v>
      </c>
      <c r="I20" s="21" t="n">
        <v>0</v>
      </c>
      <c r="J20" s="83" t="n">
        <v>0</v>
      </c>
      <c r="K20" s="84" t="n">
        <f aca="false">SUM(J20*I20)</f>
        <v>0</v>
      </c>
      <c r="L20" s="4"/>
      <c r="M20" s="74" t="s">
        <v>50</v>
      </c>
      <c r="N20" s="75" t="n">
        <v>0</v>
      </c>
      <c r="O20" s="76" t="n">
        <v>0</v>
      </c>
      <c r="P20" s="85" t="n">
        <f aca="false">+MIN(O20-N20,Q20*10)</f>
        <v>0</v>
      </c>
      <c r="Q20" s="86" t="n">
        <v>10</v>
      </c>
      <c r="R20" s="79" t="n">
        <f aca="false">(O20-N20)-P20</f>
        <v>0</v>
      </c>
    </row>
    <row r="21" customFormat="false" ht="15" hidden="false" customHeight="false" outlineLevel="0" collapsed="false">
      <c r="A21" s="1"/>
      <c r="B21" s="14"/>
      <c r="C21" s="15"/>
      <c r="D21" s="16" t="s">
        <v>51</v>
      </c>
      <c r="E21" s="88" t="n">
        <v>0</v>
      </c>
      <c r="F21" s="82"/>
      <c r="G21" s="14"/>
      <c r="H21" s="16" t="s">
        <v>52</v>
      </c>
      <c r="I21" s="21" t="n">
        <v>0</v>
      </c>
      <c r="J21" s="83" t="n">
        <v>0</v>
      </c>
      <c r="K21" s="84" t="n">
        <f aca="false">SUM(J21*I21)</f>
        <v>0</v>
      </c>
      <c r="L21" s="4"/>
      <c r="M21" s="89" t="s">
        <v>53</v>
      </c>
      <c r="N21" s="90" t="n">
        <v>0</v>
      </c>
      <c r="O21" s="91" t="n">
        <v>0</v>
      </c>
      <c r="P21" s="85" t="n">
        <f aca="false">+MIN(O21-N21,Q21*10)</f>
        <v>0</v>
      </c>
      <c r="Q21" s="86" t="n">
        <v>10</v>
      </c>
      <c r="R21" s="79" t="n">
        <f aca="false">(O21-N21)-P21</f>
        <v>0</v>
      </c>
    </row>
    <row r="22" customFormat="false" ht="15.75" hidden="false" customHeight="false" outlineLevel="0" collapsed="false">
      <c r="A22" s="1"/>
      <c r="B22" s="14"/>
      <c r="C22" s="15"/>
      <c r="D22" s="15"/>
      <c r="E22" s="42"/>
      <c r="F22" s="82"/>
      <c r="G22" s="92"/>
      <c r="H22" s="16" t="s">
        <v>54</v>
      </c>
      <c r="I22" s="93" t="n">
        <v>0</v>
      </c>
      <c r="J22" s="94" t="n">
        <v>0</v>
      </c>
      <c r="K22" s="84" t="n">
        <f aca="false">SUM(J22*I22)</f>
        <v>0</v>
      </c>
      <c r="L22" s="4"/>
      <c r="M22" s="89" t="s">
        <v>55</v>
      </c>
      <c r="N22" s="90" t="n">
        <v>0</v>
      </c>
      <c r="O22" s="91" t="n">
        <v>0</v>
      </c>
      <c r="P22" s="85" t="n">
        <f aca="false">+MIN(O22-N22,Q22*10)</f>
        <v>0</v>
      </c>
      <c r="Q22" s="86" t="n">
        <v>3.33</v>
      </c>
      <c r="R22" s="79" t="n">
        <f aca="false">(O22-N22)-P22</f>
        <v>0</v>
      </c>
    </row>
    <row r="23" customFormat="false" ht="15.75" hidden="false" customHeight="false" outlineLevel="0" collapsed="false">
      <c r="A23" s="1"/>
      <c r="B23" s="95"/>
      <c r="C23" s="96"/>
      <c r="D23" s="97" t="s">
        <v>56</v>
      </c>
      <c r="E23" s="98" t="n">
        <f aca="false">E19</f>
        <v>-34</v>
      </c>
      <c r="F23" s="82"/>
      <c r="G23" s="14"/>
      <c r="H23" s="16" t="s">
        <v>57</v>
      </c>
      <c r="I23" s="99" t="n">
        <f aca="false">+SUM(I18:I22)</f>
        <v>0</v>
      </c>
      <c r="J23" s="100" t="str">
        <f aca="false">+IF(I23&gt;0,(I18*J18+I19*J19+I20*J20+I21*J21+I22*J22)/I23,"NA")</f>
        <v>NA</v>
      </c>
      <c r="K23" s="84" t="n">
        <f aca="false">SUM(K18:K22)</f>
        <v>0</v>
      </c>
      <c r="L23" s="101"/>
      <c r="M23" s="89" t="s">
        <v>58</v>
      </c>
      <c r="N23" s="90" t="n">
        <v>0</v>
      </c>
      <c r="O23" s="91" t="n">
        <v>0</v>
      </c>
      <c r="P23" s="85" t="n">
        <f aca="false">+MIN(O23-N23,Q23*10)</f>
        <v>0</v>
      </c>
      <c r="Q23" s="86" t="n">
        <v>3.6</v>
      </c>
      <c r="R23" s="79" t="n">
        <f aca="false">(O23-N23)-P23</f>
        <v>0</v>
      </c>
    </row>
    <row r="24" customFormat="false" ht="14.25" hidden="false" customHeight="false" outlineLevel="0" collapsed="false">
      <c r="A24" s="1"/>
      <c r="B24" s="102"/>
      <c r="C24" s="103"/>
      <c r="D24" s="104" t="s">
        <v>59</v>
      </c>
      <c r="E24" s="105" t="n">
        <f aca="false">+E20*E23</f>
        <v>-0</v>
      </c>
      <c r="F24" s="82"/>
      <c r="G24" s="7"/>
      <c r="H24" s="9"/>
      <c r="I24" s="9" t="s">
        <v>41</v>
      </c>
      <c r="J24" s="73" t="s">
        <v>42</v>
      </c>
      <c r="K24" s="4"/>
      <c r="L24" s="4"/>
      <c r="M24" s="74" t="s">
        <v>60</v>
      </c>
      <c r="N24" s="75" t="n">
        <v>195</v>
      </c>
      <c r="O24" s="76" t="n">
        <v>210</v>
      </c>
      <c r="P24" s="85" t="n">
        <f aca="false">+MIN(O24-N24,Q24*10)</f>
        <v>15</v>
      </c>
      <c r="Q24" s="86" t="n">
        <v>3.6</v>
      </c>
      <c r="R24" s="79" t="n">
        <f aca="false">(O24-N24)-P24</f>
        <v>0</v>
      </c>
    </row>
    <row r="25" customFormat="false" ht="15" hidden="false" customHeight="false" outlineLevel="0" collapsed="false">
      <c r="A25" s="1"/>
      <c r="B25" s="106"/>
      <c r="C25" s="107"/>
      <c r="D25" s="108" t="s">
        <v>61</v>
      </c>
      <c r="E25" s="109" t="n">
        <f aca="false">+IF(+AND(Deficiency&gt;=0,NFPurchase&gt;=0),Spin-SpinReq,IF(TotalSpin&lt;TotalSpinReq,Spin-TotalSpinReq,Spin-SpinReq))</f>
        <v>114</v>
      </c>
      <c r="F25" s="82"/>
      <c r="G25" s="14"/>
      <c r="H25" s="16" t="s">
        <v>62</v>
      </c>
      <c r="I25" s="21" t="n">
        <v>0</v>
      </c>
      <c r="J25" s="83" t="n">
        <v>0</v>
      </c>
      <c r="K25" s="84" t="n">
        <f aca="false">J25*I25</f>
        <v>0</v>
      </c>
      <c r="L25" s="4"/>
      <c r="M25" s="110" t="s">
        <v>63</v>
      </c>
      <c r="N25" s="111" t="n">
        <v>62</v>
      </c>
      <c r="O25" s="112" t="n">
        <v>67</v>
      </c>
      <c r="P25" s="85" t="n">
        <f aca="false">+MIN(O25-N25,Q25*10)</f>
        <v>5</v>
      </c>
      <c r="Q25" s="86" t="n">
        <v>1</v>
      </c>
      <c r="R25" s="79" t="n">
        <f aca="false">(O25-N25)-P25</f>
        <v>0</v>
      </c>
    </row>
    <row r="26" customFormat="false" ht="15" hidden="false" customHeight="false" outlineLevel="0" collapsed="false">
      <c r="A26" s="1"/>
      <c r="B26" s="113"/>
      <c r="C26" s="114"/>
      <c r="D26" s="115" t="s">
        <v>64</v>
      </c>
      <c r="E26" s="116" t="n">
        <f aca="false">+E21*E25</f>
        <v>0</v>
      </c>
      <c r="F26" s="82"/>
      <c r="G26" s="14"/>
      <c r="H26" s="16" t="s">
        <v>65</v>
      </c>
      <c r="I26" s="21" t="n">
        <v>0</v>
      </c>
      <c r="J26" s="83" t="n">
        <v>0</v>
      </c>
      <c r="K26" s="84" t="n">
        <f aca="false">J26*I26</f>
        <v>0</v>
      </c>
      <c r="L26" s="4"/>
      <c r="M26" s="117" t="n">
        <v>6</v>
      </c>
      <c r="N26" s="75" t="n">
        <v>41</v>
      </c>
      <c r="O26" s="76" t="n">
        <v>41</v>
      </c>
      <c r="P26" s="85" t="n">
        <f aca="false">+MIN(O26-N26,Q26*10)</f>
        <v>0</v>
      </c>
      <c r="Q26" s="86" t="n">
        <v>2</v>
      </c>
      <c r="R26" s="79" t="n">
        <f aca="false">(O26-N26)-P26</f>
        <v>0</v>
      </c>
    </row>
    <row r="27" customFormat="false" ht="15" hidden="false" customHeight="false" outlineLevel="0" collapsed="false">
      <c r="A27" s="1"/>
      <c r="B27" s="118"/>
      <c r="C27" s="118"/>
      <c r="D27" s="118"/>
      <c r="E27" s="82"/>
      <c r="F27" s="82"/>
      <c r="G27" s="14"/>
      <c r="H27" s="16" t="s">
        <v>66</v>
      </c>
      <c r="I27" s="21" t="n">
        <v>0</v>
      </c>
      <c r="J27" s="83" t="n">
        <v>0</v>
      </c>
      <c r="K27" s="84" t="n">
        <f aca="false">J27*I27</f>
        <v>0</v>
      </c>
      <c r="L27" s="4"/>
      <c r="M27" s="117" t="n">
        <v>7</v>
      </c>
      <c r="N27" s="75" t="n">
        <v>37</v>
      </c>
      <c r="O27" s="76" t="n">
        <v>39</v>
      </c>
      <c r="P27" s="85" t="n">
        <f aca="false">+MIN(O27-N27,Q27*10)</f>
        <v>2</v>
      </c>
      <c r="Q27" s="86" t="n">
        <v>2.1</v>
      </c>
      <c r="R27" s="79" t="n">
        <f aca="false">(O27-N27)-P27</f>
        <v>0</v>
      </c>
    </row>
    <row r="28" customFormat="false" ht="15.75" hidden="false" customHeight="false" outlineLevel="0" collapsed="false">
      <c r="A28" s="1"/>
      <c r="B28" s="119"/>
      <c r="C28" s="119"/>
      <c r="D28" s="120"/>
      <c r="E28" s="118"/>
      <c r="F28" s="82"/>
      <c r="G28" s="14"/>
      <c r="H28" s="16" t="s">
        <v>67</v>
      </c>
      <c r="I28" s="21" t="n">
        <v>0</v>
      </c>
      <c r="J28" s="83" t="n">
        <v>0</v>
      </c>
      <c r="K28" s="84" t="n">
        <f aca="false">J28*I28</f>
        <v>0</v>
      </c>
      <c r="L28" s="4"/>
      <c r="M28" s="121" t="n">
        <v>8</v>
      </c>
      <c r="N28" s="122" t="n">
        <v>0</v>
      </c>
      <c r="O28" s="123" t="n">
        <v>0</v>
      </c>
      <c r="P28" s="124" t="n">
        <f aca="false">+MIN(O28-N28,Q28*10)</f>
        <v>0</v>
      </c>
      <c r="Q28" s="125" t="n">
        <v>1</v>
      </c>
      <c r="R28" s="79" t="n">
        <f aca="false">(O28-N28)-P28</f>
        <v>0</v>
      </c>
    </row>
    <row r="29" customFormat="false" ht="16.5" hidden="false" customHeight="false" outlineLevel="0" collapsed="false">
      <c r="A29" s="1"/>
      <c r="B29" s="126"/>
      <c r="C29" s="119"/>
      <c r="D29" s="127"/>
      <c r="E29" s="119"/>
      <c r="F29" s="82"/>
      <c r="G29" s="14"/>
      <c r="H29" s="16" t="s">
        <v>68</v>
      </c>
      <c r="I29" s="93" t="n">
        <v>0</v>
      </c>
      <c r="J29" s="94" t="n">
        <v>0</v>
      </c>
      <c r="K29" s="84" t="n">
        <f aca="false">J29*I29</f>
        <v>0</v>
      </c>
      <c r="L29" s="4"/>
      <c r="M29" s="128" t="s">
        <v>69</v>
      </c>
      <c r="N29" s="129" t="n">
        <f aca="false">SUM(N17:N28)</f>
        <v>548</v>
      </c>
      <c r="O29" s="130" t="n">
        <f aca="false">SUM(O17:O28)</f>
        <v>611</v>
      </c>
      <c r="P29" s="131" t="n">
        <f aca="false">SUM(P17:P28)</f>
        <v>63</v>
      </c>
      <c r="Q29" s="132"/>
      <c r="R29" s="133" t="n">
        <f aca="false">SUM(R17:R28)</f>
        <v>0</v>
      </c>
    </row>
    <row r="30" customFormat="false" ht="15.75" hidden="false" customHeight="false" outlineLevel="0" collapsed="false">
      <c r="A30" s="1"/>
      <c r="B30" s="126"/>
      <c r="C30" s="134"/>
      <c r="D30" s="127"/>
      <c r="E30" s="119"/>
      <c r="F30" s="82"/>
      <c r="G30" s="29"/>
      <c r="H30" s="31" t="s">
        <v>57</v>
      </c>
      <c r="I30" s="135" t="n">
        <f aca="false">+SUM(I25:I29)</f>
        <v>0</v>
      </c>
      <c r="J30" s="136" t="str">
        <f aca="false">+IF(I30&gt;0,(I25*J25+I26*J26+I27*J27+I28*J28+I29*J29)/I30,"NA")</f>
        <v>NA</v>
      </c>
      <c r="K30" s="84" t="n">
        <f aca="false">SUM(K25:K29)</f>
        <v>0</v>
      </c>
      <c r="L30" s="84"/>
      <c r="M30" s="137" t="s">
        <v>70</v>
      </c>
      <c r="N30" s="138" t="n">
        <v>103</v>
      </c>
      <c r="O30" s="139" t="n">
        <v>103</v>
      </c>
      <c r="P30" s="140"/>
      <c r="Q30" s="4"/>
    </row>
    <row r="31" customFormat="false" ht="15" hidden="false" customHeight="false" outlineLevel="0" collapsed="false">
      <c r="A31" s="1"/>
      <c r="B31" s="118"/>
      <c r="C31" s="118"/>
      <c r="D31" s="118"/>
      <c r="E31" s="118"/>
      <c r="F31" s="82"/>
      <c r="G31" s="15"/>
      <c r="H31" s="16"/>
      <c r="I31" s="99"/>
      <c r="J31" s="141"/>
      <c r="K31" s="4"/>
      <c r="L31" s="4"/>
      <c r="M31" s="142" t="s">
        <v>71</v>
      </c>
      <c r="N31" s="138" t="n">
        <v>583</v>
      </c>
      <c r="O31" s="139" t="n">
        <v>602</v>
      </c>
      <c r="P31" s="4"/>
      <c r="Q31" s="4"/>
    </row>
    <row r="32" customFormat="false" ht="15.75" hidden="false" customHeight="false" outlineLevel="0" collapsed="false">
      <c r="A32" s="118"/>
      <c r="B32" s="143" t="s">
        <v>72</v>
      </c>
      <c r="C32" s="144" t="s">
        <v>79</v>
      </c>
      <c r="D32" s="145"/>
      <c r="E32" s="146"/>
      <c r="F32" s="165" t="n">
        <f aca="false">E11</f>
        <v>88</v>
      </c>
      <c r="G32" s="15"/>
      <c r="H32" s="16"/>
      <c r="I32" s="99"/>
      <c r="J32" s="141"/>
      <c r="K32" s="148" t="n">
        <f aca="false">K23-K30</f>
        <v>0</v>
      </c>
      <c r="L32" s="4"/>
      <c r="M32" s="149"/>
      <c r="N32" s="150" t="n">
        <f aca="false">SUM(N30:N31)</f>
        <v>686</v>
      </c>
      <c r="O32" s="151" t="n">
        <f aca="false">SUM(O30:O31)</f>
        <v>705</v>
      </c>
      <c r="P32" s="4"/>
      <c r="Q32" s="4" t="s">
        <v>74</v>
      </c>
    </row>
    <row r="33" customFormat="false" ht="13.5" hidden="false" customHeight="false" outlineLevel="0" collapsed="false">
      <c r="A33" s="1"/>
      <c r="B33" s="152"/>
      <c r="C33" s="153" t="s">
        <v>75</v>
      </c>
      <c r="D33" s="118"/>
      <c r="E33" s="118"/>
      <c r="F33" s="82"/>
      <c r="G33" s="82"/>
      <c r="H33" s="82"/>
      <c r="I33" s="82"/>
      <c r="J33" s="1"/>
      <c r="K33" s="84"/>
      <c r="L33" s="4"/>
      <c r="M33" s="4"/>
      <c r="N33" s="4"/>
      <c r="O33" s="4"/>
      <c r="Q33" s="0" t="s">
        <v>76</v>
      </c>
    </row>
    <row r="34" customFormat="false" ht="12.75" hidden="false" customHeight="false" outlineLevel="0" collapsed="false">
      <c r="A34" s="1"/>
      <c r="B34" s="1"/>
      <c r="C34" s="154" t="s">
        <v>77</v>
      </c>
      <c r="D34" s="1"/>
      <c r="E34" s="1"/>
      <c r="F34" s="1"/>
      <c r="G34" s="1"/>
      <c r="H34" s="1"/>
      <c r="I34" s="1"/>
      <c r="J34" s="1"/>
      <c r="K34" s="4"/>
      <c r="L34" s="4"/>
      <c r="M34" s="4"/>
      <c r="N34" s="4"/>
      <c r="O34" s="4"/>
    </row>
    <row r="35" customFormat="false" ht="12.75" hidden="false" customHeight="false" outlineLevel="0" collapsed="false">
      <c r="G35" s="155"/>
      <c r="H35" s="156"/>
      <c r="I35" s="156"/>
      <c r="J35" s="156"/>
      <c r="K35" s="157"/>
    </row>
    <row r="36" customFormat="false" ht="12.75" hidden="false" customHeight="false" outlineLevel="0" collapsed="false">
      <c r="G36" s="158" t="n">
        <f aca="false">P29</f>
        <v>63</v>
      </c>
      <c r="H36" s="159" t="s">
        <v>78</v>
      </c>
      <c r="I36" s="160"/>
      <c r="J36" s="160"/>
      <c r="K36" s="161" t="n">
        <f aca="false">I2</f>
        <v>20</v>
      </c>
    </row>
    <row r="37" customFormat="false" ht="12.75" hidden="false" customHeight="false" outlineLevel="0" collapsed="false">
      <c r="G37" s="162"/>
      <c r="H37" s="163"/>
      <c r="I37" s="163"/>
      <c r="J37" s="163"/>
      <c r="K37" s="164"/>
    </row>
  </sheetData>
  <mergeCells count="2">
    <mergeCell ref="B1:I1"/>
    <mergeCell ref="G16:J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2000-01-21T13:31:53Z</dcterms:created>
  <dc:creator>rhawki1</dc:creator>
  <dc:description/>
  <dc:language>en-US</dc:language>
  <cp:lastModifiedBy>rhawki1</cp:lastModifiedBy>
  <cp:lastPrinted>2001-07-30T18:57:04Z</cp:lastPrinted>
  <cp:revision>0</cp:revision>
  <dc:subject/>
  <dc:title/>
</cp:coreProperties>
</file>