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_rels/externalLink9.xml.rels" ContentType="application/vnd.openxmlformats-package.relationships+xml"/>
  <Override PartName="/xl/externalLinks/_rels/externalLink8.xml.rels" ContentType="application/vnd.openxmlformats-package.relationships+xml"/>
  <Override PartName="/xl/externalLinks/_rels/externalLink7.xml.rels" ContentType="application/vnd.openxmlformats-package.relationships+xml"/>
  <Override PartName="/xl/externalLinks/_rels/externalLink6.xml.rels" ContentType="application/vnd.openxmlformats-package.relationships+xml"/>
  <Override PartName="/xl/externalLinks/_rels/externalLink10.xml.rels" ContentType="application/vnd.openxmlformats-package.relationships+xml"/>
  <Override PartName="/xl/externalLinks/_rels/externalLink5.xml.rels" ContentType="application/vnd.openxmlformats-package.relationships+xml"/>
  <Override PartName="/xl/externalLinks/_rels/externalLink4.xml.rels" ContentType="application/vnd.openxmlformats-package.relationships+xml"/>
  <Override PartName="/xl/externalLinks/_rels/externalLink3.xml.rels" ContentType="application/vnd.openxmlformats-package.relationships+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4.xml" ContentType="application/vnd.openxmlformats-officedocument.spreadsheetml.externalLink+xml"/>
  <Override PartName="/xl/externalLinks/externalLink10.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Cover" sheetId="1" state="visible" r:id="rId3"/>
    <sheet name="Formal BS" sheetId="2" state="visible" r:id="rId4"/>
    <sheet name="Formal IS" sheetId="3" state="visible" r:id="rId5"/>
    <sheet name="RE" sheetId="4" state="visible" r:id="rId6"/>
    <sheet name="Cash Flow" sheetId="5" state="visible" r:id="rId7"/>
    <sheet name="re_dETAIL" sheetId="6" state="hidden" r:id="rId8"/>
    <sheet name="Formal IS compared to Plan" sheetId="7" state="hidden"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function="false" hidden="false" localSheetId="4" name="_xlnm.Print_Area" vbProcedure="false">'Cash Flow'!$A$1:$F$49</definedName>
    <definedName function="false" hidden="false" localSheetId="0" name="_xlnm.Print_Area" vbProcedure="false">Cover!$A$1:$F$21</definedName>
    <definedName function="false" hidden="false" localSheetId="1" name="_xlnm.Print_Area" vbProcedure="false">'Formal BS'!$A$1:$H$92</definedName>
    <definedName function="false" hidden="false" localSheetId="1" name="_xlnm.Print_Titles" vbProcedure="false">'Formal BS'!$1:$7</definedName>
    <definedName function="false" hidden="false" localSheetId="2" name="_xlnm.Print_Area" vbProcedure="false">'Formal IS'!$A$1:$G$53</definedName>
    <definedName function="false" hidden="false" localSheetId="6" name="_xlnm.Print_Area" vbProcedure="false">'Formal IS compared to Plan'!$A$1:$AB$52</definedName>
    <definedName function="false" hidden="false" localSheetId="3" name="_xlnm.Print_Area" vbProcedure="false">RE!$A$1:$R$55</definedName>
    <definedName function="false" hidden="false" localSheetId="5" name="_xlnm.Print_Area" vbProcedure="false">re_dETAIL!$A$1:$N$71</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<sst xmlns="http://schemas.openxmlformats.org/spreadsheetml/2006/main" count="304" uniqueCount="227">
  <si>
    <t xml:space="preserve">.</t>
  </si>
  <si>
    <t xml:space="preserve">LE HESTEN ENERGY, LLC </t>
  </si>
  <si>
    <t xml:space="preserve">PRELIMINARY FINANCIAL STATEMENTS</t>
  </si>
  <si>
    <t xml:space="preserve">JUNE 30 2001</t>
  </si>
  <si>
    <t xml:space="preserve">Page</t>
  </si>
  <si>
    <t xml:space="preserve">Balance Sheet ………………………..………………………………………………</t>
  </si>
  <si>
    <t xml:space="preserve">Statement of Income …………………………………………………………………</t>
  </si>
  <si>
    <t xml:space="preserve">Statement of Cash Flows …………………………..………………………………..</t>
  </si>
  <si>
    <t xml:space="preserve">Statement of Changes in Members' Equity ….….………..….....……..…………….</t>
  </si>
  <si>
    <t xml:space="preserve">LE HESTEN ENERGY, LLC</t>
  </si>
  <si>
    <t xml:space="preserve">Consolidated Balance Sheet</t>
  </si>
  <si>
    <t xml:space="preserve">As of June 30, 2001</t>
  </si>
  <si>
    <t xml:space="preserve">(In thousands of dollars)</t>
  </si>
  <si>
    <t xml:space="preserve">(Unaudited)</t>
  </si>
  <si>
    <t xml:space="preserve">January 31,</t>
  </si>
  <si>
    <t xml:space="preserve">2001</t>
  </si>
  <si>
    <t xml:space="preserve">2000</t>
  </si>
  <si>
    <t xml:space="preserve">1997</t>
  </si>
  <si>
    <t xml:space="preserve">ASSETS</t>
  </si>
  <si>
    <t xml:space="preserve">Current assets:</t>
  </si>
  <si>
    <t xml:space="preserve">Cash and Cash Equivalents</t>
  </si>
  <si>
    <t xml:space="preserve"> Accounts Receivable, net (a)</t>
  </si>
  <si>
    <t xml:space="preserve">Other Receivable</t>
  </si>
  <si>
    <t xml:space="preserve">     Total current assets</t>
  </si>
  <si>
    <t xml:space="preserve">Investments and other assets:</t>
  </si>
  <si>
    <t xml:space="preserve">Notes Receivable</t>
  </si>
  <si>
    <t xml:space="preserve">Notes Receivable - Affiliates</t>
  </si>
  <si>
    <t xml:space="preserve">Interest Receivable</t>
  </si>
  <si>
    <t xml:space="preserve">Assets from Price Risk Management Activities, net of current</t>
  </si>
  <si>
    <t xml:space="preserve">Intangibles, net</t>
  </si>
  <si>
    <t xml:space="preserve">Goodwill, net</t>
  </si>
  <si>
    <t xml:space="preserve">Other Non-Current Assets</t>
  </si>
  <si>
    <t xml:space="preserve">     Total Investments and Other Assets</t>
  </si>
  <si>
    <t xml:space="preserve">Investments</t>
  </si>
  <si>
    <t xml:space="preserve">Total assets</t>
  </si>
  <si>
    <t xml:space="preserve">LIABILITIES AND MEMBERS' EQUITY</t>
  </si>
  <si>
    <t xml:space="preserve">Current liabilities:</t>
  </si>
  <si>
    <t xml:space="preserve">Accounts Payable</t>
  </si>
  <si>
    <t xml:space="preserve">Distributions Payable</t>
  </si>
  <si>
    <t xml:space="preserve">     Total current liabilities</t>
  </si>
  <si>
    <t xml:space="preserve">Deferred Taxes</t>
  </si>
  <si>
    <t xml:space="preserve">Liabilities from Price Risk Management Activities</t>
  </si>
  <si>
    <t xml:space="preserve">Notes payable</t>
  </si>
  <si>
    <t xml:space="preserve">Accrued Taxes</t>
  </si>
  <si>
    <t xml:space="preserve">Other (b)</t>
  </si>
  <si>
    <t xml:space="preserve">Other</t>
  </si>
  <si>
    <t xml:space="preserve">Deferred income taxes</t>
  </si>
  <si>
    <t xml:space="preserve">     Total non-current liabilities</t>
  </si>
  <si>
    <t xml:space="preserve">Commitments and Contingencies (Note 9)</t>
  </si>
  <si>
    <t xml:space="preserve">Minority Interest</t>
  </si>
  <si>
    <t xml:space="preserve">Members' equity: </t>
  </si>
  <si>
    <t xml:space="preserve">Paid-in Capital  (Contribution)</t>
  </si>
  <si>
    <t xml:space="preserve">Paid-in Capital</t>
  </si>
  <si>
    <t xml:space="preserve">Dividends Declared</t>
  </si>
  <si>
    <t xml:space="preserve">Distributions</t>
  </si>
  <si>
    <t xml:space="preserve">Retained Earnings</t>
  </si>
  <si>
    <t xml:space="preserve">     Total members' equity </t>
  </si>
  <si>
    <t xml:space="preserve">Total liabilities and members' equity</t>
  </si>
  <si>
    <t xml:space="preserve">a</t>
  </si>
  <si>
    <t xml:space="preserve">Accounts payable represents moblization costs incurred through</t>
  </si>
  <si>
    <t xml:space="preserve">6/30/2001 or $1,047 and $67 accrual relating to Employee Secondment</t>
  </si>
  <si>
    <t xml:space="preserve">Agreement ($8,333) per month to both Lilly and EESO</t>
  </si>
  <si>
    <t xml:space="preserve">b</t>
  </si>
  <si>
    <t xml:space="preserve">Distributions payable - 4 month of accrual relating to Preferred Return</t>
  </si>
  <si>
    <t xml:space="preserve">($50,000*(9%/12*4)) </t>
  </si>
  <si>
    <t xml:space="preserve">Consolidated Statement of Income</t>
  </si>
  <si>
    <t xml:space="preserve">Six Months Ended June 30, 2001</t>
  </si>
  <si>
    <t xml:space="preserve">Nine Months Ended</t>
  </si>
  <si>
    <t xml:space="preserve">June 30,</t>
  </si>
  <si>
    <t xml:space="preserve">Previous</t>
  </si>
  <si>
    <t xml:space="preserve">FY 2000</t>
  </si>
  <si>
    <t xml:space="preserve">Revenues:</t>
  </si>
  <si>
    <t xml:space="preserve">Lease revenue</t>
  </si>
  <si>
    <t xml:space="preserve">Energy savings from DSM projects</t>
  </si>
  <si>
    <t xml:space="preserve">     Total revenues</t>
  </si>
  <si>
    <t xml:space="preserve">Costs and expenses:</t>
  </si>
  <si>
    <t xml:space="preserve">Rent expense</t>
  </si>
  <si>
    <t xml:space="preserve">General and administrative expense</t>
  </si>
  <si>
    <t xml:space="preserve">Depreciation and amortization</t>
  </si>
  <si>
    <t xml:space="preserve">Taxes Other Than Income</t>
  </si>
  <si>
    <t xml:space="preserve">Income (Loss) before interest and income taxes</t>
  </si>
  <si>
    <t xml:space="preserve">Miscellaneous Non Operating Expense</t>
  </si>
  <si>
    <t xml:space="preserve">Gain/Loss on Sale of Assets</t>
  </si>
  <si>
    <t xml:space="preserve">Other Deductions</t>
  </si>
  <si>
    <t xml:space="preserve">Net interest income</t>
  </si>
  <si>
    <t xml:space="preserve">Income tax expense</t>
  </si>
  <si>
    <t xml:space="preserve">Deferred income tax (benefit)</t>
  </si>
  <si>
    <t xml:space="preserve">Net income</t>
  </si>
  <si>
    <t xml:space="preserve">Cost and Expenses are comprised of the following:</t>
  </si>
  <si>
    <t xml:space="preserve">Note:</t>
  </si>
  <si>
    <t xml:space="preserve">Does not include any expense related to the Phantom Equity Plan</t>
  </si>
  <si>
    <t xml:space="preserve">Mobilization costs</t>
  </si>
  <si>
    <t xml:space="preserve">Employee Secondment Agreement Accrual</t>
  </si>
  <si>
    <t xml:space="preserve">Adjustments to be made:</t>
  </si>
  <si>
    <t xml:space="preserve">   1.  Adjust 1996 for $13.5 G&amp;A deferral and related taxes</t>
  </si>
  <si>
    <t xml:space="preserve">   2.  Adjust 1995 for RMS activity and related taxes</t>
  </si>
  <si>
    <t xml:space="preserve">   3.  Adjust 1996 for Corporate Charges and related taxes (prior years corporate allocation considered immaterial)</t>
  </si>
  <si>
    <t xml:space="preserve">   4.  Adjust all years I/C interest, taxes and debt for payment of I/C balances annually</t>
  </si>
  <si>
    <t xml:space="preserve">Pending Items:</t>
  </si>
  <si>
    <t xml:space="preserve">   1.  List of all journal entries and support for stand alone Financials</t>
  </si>
  <si>
    <t xml:space="preserve">   2.  Detail Accounts Receivable and Accounts Payable</t>
  </si>
  <si>
    <t xml:space="preserve">   3.  Find/prepare and review all amortization schedules            </t>
  </si>
  <si>
    <t xml:space="preserve">   4.  AA review</t>
  </si>
  <si>
    <t xml:space="preserve">Consolidated Statement of Changes in Members' Equity</t>
  </si>
  <si>
    <t xml:space="preserve">EESO</t>
  </si>
  <si>
    <t xml:space="preserve">Eli Lilly</t>
  </si>
  <si>
    <t xml:space="preserve">Class A</t>
  </si>
  <si>
    <t xml:space="preserve">Class B</t>
  </si>
  <si>
    <t xml:space="preserve">Class C</t>
  </si>
  <si>
    <t xml:space="preserve">Total</t>
  </si>
  <si>
    <t xml:space="preserve">Additional</t>
  </si>
  <si>
    <t xml:space="preserve">Retained</t>
  </si>
  <si>
    <t xml:space="preserve">Common Stock</t>
  </si>
  <si>
    <t xml:space="preserve">Paid-In</t>
  </si>
  <si>
    <t xml:space="preserve">Earnings</t>
  </si>
  <si>
    <t xml:space="preserve">Shares</t>
  </si>
  <si>
    <t xml:space="preserve">Amount</t>
  </si>
  <si>
    <t xml:space="preserve">Capital</t>
  </si>
  <si>
    <t xml:space="preserve">(Deficit)</t>
  </si>
  <si>
    <t xml:space="preserve">Member's Equity, December 31, 1994</t>
  </si>
  <si>
    <t xml:space="preserve">Capital Contribution - Enron Corp.</t>
  </si>
  <si>
    <t xml:space="preserve">Net Income</t>
  </si>
  <si>
    <t xml:space="preserve">Member's Equity, December 31, 1995</t>
  </si>
  <si>
    <t xml:space="preserve">Net Loss</t>
  </si>
  <si>
    <t xml:space="preserve">     Preferred Equity Investment (1)</t>
  </si>
  <si>
    <t xml:space="preserve">     Cash Distribution - Eli Lilly and Company (1)</t>
  </si>
  <si>
    <t xml:space="preserve">     Capital Contribution (2)</t>
  </si>
  <si>
    <t xml:space="preserve">     Mobilization Expenses (3)</t>
  </si>
  <si>
    <t xml:space="preserve">     Interest Income (3)</t>
  </si>
  <si>
    <t xml:space="preserve">     Employee Secondment Costs (4)</t>
  </si>
  <si>
    <t xml:space="preserve">     Distributions Payable (5)</t>
  </si>
  <si>
    <t xml:space="preserve">Members' Equity, June 30, 2001</t>
  </si>
  <si>
    <t xml:space="preserve">(1)</t>
  </si>
  <si>
    <t xml:space="preserve">The LLC made a distribution to Eli Lilly and Company  of $50 M which represented the monetization of a portion of their expected share of savings.  This distribution was an additional inducement for Eli Lilly to enter into this agreement with the LLC.  EES provided the LLC with the funds through a preferred equity contribution.  EES is entitled to a 9% preferred return on its' equity contribution, and it will receive all of the cash normally distributable to Eli Lilly until the preferred interest is fully redeemed.  After the preferred interest is redeemed, the LLC will split gross savings 70/30 to Lilly and EES, respectively.</t>
  </si>
  <si>
    <t xml:space="preserve">(2)</t>
  </si>
  <si>
    <t xml:space="preserve">$4,500 M contributed by Class A Members is for mobilization costs and capital replacement costs incurred by the LLC.</t>
  </si>
  <si>
    <t xml:space="preserve">$4,000 M contributed by Class B Members is for mobilization costs and capital replacement costs incurred by the LLC.</t>
  </si>
  <si>
    <t xml:space="preserve">(3)</t>
  </si>
  <si>
    <t xml:space="preserve">Costs/Interest allocated per 5.03  and 5.04 (h) of the LLC Agreement</t>
  </si>
  <si>
    <t xml:space="preserve">(4)</t>
  </si>
  <si>
    <t xml:space="preserve">Accrual as per the Employee Secondment Agmt, allocated as described in 5.04 (g) in the LLC Agreement</t>
  </si>
  <si>
    <t xml:space="preserve">(5)</t>
  </si>
  <si>
    <t xml:space="preserve">Distributions payable - 4 month of accrual relating to Preferred Return Allocated as described in Article 5.01 in the LLC Agreement</t>
  </si>
  <si>
    <t xml:space="preserve">  </t>
  </si>
  <si>
    <t xml:space="preserve">Consolidated Statement of Cash Flows</t>
  </si>
  <si>
    <t xml:space="preserve">Five Months Ended May 31, 2001</t>
  </si>
  <si>
    <t xml:space="preserve"> </t>
  </si>
  <si>
    <t xml:space="preserve">Operating activities:</t>
  </si>
  <si>
    <t xml:space="preserve">Adjustments to reconcile to net cash provided by operating activities:</t>
  </si>
  <si>
    <t xml:space="preserve">Depreciation and amortization expense</t>
  </si>
  <si>
    <t xml:space="preserve">Cash in for passthrough</t>
  </si>
  <si>
    <t xml:space="preserve">Cash out for passthrough</t>
  </si>
  <si>
    <t xml:space="preserve">Changes in assets and liabilities:</t>
  </si>
  <si>
    <t xml:space="preserve">     Net cash provided by operating activities</t>
  </si>
  <si>
    <t xml:space="preserve">Investing activities:</t>
  </si>
  <si>
    <t xml:space="preserve">Equity investments</t>
  </si>
  <si>
    <t xml:space="preserve">     Net cash used in investing activities</t>
  </si>
  <si>
    <t xml:space="preserve">Financing activities:</t>
  </si>
  <si>
    <t xml:space="preserve">Proceeds from issuance of preferred equity investment</t>
  </si>
  <si>
    <t xml:space="preserve">Dividend Paid</t>
  </si>
  <si>
    <t xml:space="preserve">Other financing activities</t>
  </si>
  <si>
    <t xml:space="preserve">Decrease in Notes Receivable</t>
  </si>
  <si>
    <t xml:space="preserve">     Net cash provided by financing activities</t>
  </si>
  <si>
    <t xml:space="preserve">Increase / (Decrease) in cash and cash equivalents</t>
  </si>
  <si>
    <t xml:space="preserve">Beginning cash and cash equivalents</t>
  </si>
  <si>
    <t xml:space="preserve">Ending cash and cash equivalents</t>
  </si>
  <si>
    <t xml:space="preserve">Check</t>
  </si>
  <si>
    <t xml:space="preserve">ENRON ENERGY SERVICES</t>
  </si>
  <si>
    <t xml:space="preserve">Combined Statement of Changes in Members' Equity</t>
  </si>
  <si>
    <t xml:space="preserve">For the Twelve Months Ended December 31, 1998</t>
  </si>
  <si>
    <t xml:space="preserve">Unaudited/Proforma</t>
  </si>
  <si>
    <t xml:space="preserve">(In thousands)</t>
  </si>
  <si>
    <t xml:space="preserve">Member's Equity, December 31, 1996</t>
  </si>
  <si>
    <t xml:space="preserve">Capital Contribution - Minority Members</t>
  </si>
  <si>
    <t xml:space="preserve">Members' Equity, December 31, 1997</t>
  </si>
  <si>
    <t xml:space="preserve">Inception</t>
  </si>
  <si>
    <t xml:space="preserve">QTR</t>
  </si>
  <si>
    <t xml:space="preserve">To Date</t>
  </si>
  <si>
    <t xml:space="preserve">1'st Qtr Net Loss</t>
  </si>
  <si>
    <t xml:space="preserve">Reversal of '97 PAJE Expenses W/O in 1'st Qtr '98</t>
  </si>
  <si>
    <t xml:space="preserve">     Net First Quarter Loss</t>
  </si>
  <si>
    <t xml:space="preserve">Update tax effect of 1997 PAJE's</t>
  </si>
  <si>
    <t xml:space="preserve">Members' Equity, March 31, 1998</t>
  </si>
  <si>
    <t xml:space="preserve">2'nd Qtr Net Loss</t>
  </si>
  <si>
    <t xml:space="preserve">Deduct: Reversal of '97 PAJE Expenses W/O in 1'st Qtr '98</t>
  </si>
  <si>
    <t xml:space="preserve">Reversal of '97 PAJE Expenses W/O in 2'nd Qtr '98</t>
  </si>
  <si>
    <t xml:space="preserve">Net Second Quarter Loss</t>
  </si>
  <si>
    <t xml:space="preserve">Members' Equity, June 30, 1998</t>
  </si>
  <si>
    <t xml:space="preserve">Third Quarter Net Loss</t>
  </si>
  <si>
    <t xml:space="preserve">Members' Equity, September 30, 1998</t>
  </si>
  <si>
    <t xml:space="preserve">Reversal of '97 PAJE Expenses W/O in 4'th Qtr '98</t>
  </si>
  <si>
    <t xml:space="preserve">Fourth Quarter Net Loss</t>
  </si>
  <si>
    <t xml:space="preserve">Members' Equity, December 31, 1998</t>
  </si>
  <si>
    <t xml:space="preserve">ENRON ENERGY SERVICES, LLC</t>
  </si>
  <si>
    <t xml:space="preserve">Combined Statement of Income</t>
  </si>
  <si>
    <t xml:space="preserve">( In thousands)</t>
  </si>
  <si>
    <t xml:space="preserve">1st Quarter</t>
  </si>
  <si>
    <t xml:space="preserve">2nd Quarter</t>
  </si>
  <si>
    <t xml:space="preserve">3rd Quarter</t>
  </si>
  <si>
    <t xml:space="preserve">Nine Months Ended September, 30</t>
  </si>
  <si>
    <t xml:space="preserve">4th Quarter</t>
  </si>
  <si>
    <t xml:space="preserve">Total Year 1998</t>
  </si>
  <si>
    <t xml:space="preserve">Three Months Ended March , 31</t>
  </si>
  <si>
    <t xml:space="preserve">4th</t>
  </si>
  <si>
    <t xml:space="preserve">Adjusted</t>
  </si>
  <si>
    <t xml:space="preserve">Actuals</t>
  </si>
  <si>
    <t xml:space="preserve">Plan</t>
  </si>
  <si>
    <t xml:space="preserve">Estimate</t>
  </si>
  <si>
    <t xml:space="preserve">Current Estimate</t>
  </si>
  <si>
    <t xml:space="preserve">PAJEs</t>
  </si>
  <si>
    <t xml:space="preserve">Revenues</t>
  </si>
  <si>
    <t xml:space="preserve">      Commodity Revenues</t>
  </si>
  <si>
    <t xml:space="preserve">      Investment Earnings</t>
  </si>
  <si>
    <t xml:space="preserve">      Services and Other Revenues</t>
  </si>
  <si>
    <t xml:space="preserve">Costs and Expenses</t>
  </si>
  <si>
    <t xml:space="preserve">Cost of Sales</t>
  </si>
  <si>
    <t xml:space="preserve">General &amp; Administrative Expense</t>
  </si>
  <si>
    <t xml:space="preserve">Depreciation &amp; Amortization Expense</t>
  </si>
  <si>
    <t xml:space="preserve">Operating Loss</t>
  </si>
  <si>
    <t xml:space="preserve">Other Income and (Expenses)</t>
  </si>
  <si>
    <t xml:space="preserve">Investment Income (Loss)</t>
  </si>
  <si>
    <t xml:space="preserve">Other Income</t>
  </si>
  <si>
    <t xml:space="preserve">Loss Before Interest and Taxes</t>
  </si>
  <si>
    <t xml:space="preserve">Interest Income (Expense)</t>
  </si>
  <si>
    <t xml:space="preserve">Income Tax (Benefit) Provision</t>
  </si>
  <si>
    <t xml:space="preserve">Current</t>
  </si>
  <si>
    <t xml:space="preserve">Deferred</t>
  </si>
</sst>
</file>

<file path=xl/styles.xml><?xml version="1.0" encoding="utf-8"?>
<styleSheet xmlns="http://schemas.openxmlformats.org/spreadsheetml/2006/main">
  <numFmts count="12">
    <numFmt numFmtId="164" formatCode="General"/>
    <numFmt numFmtId="165" formatCode="0_)"/>
    <numFmt numFmtId="166" formatCode="[$-409]mmm\-yy"/>
    <numFmt numFmtId="167" formatCode="[$-409]d\-mmm"/>
    <numFmt numFmtId="168" formatCode="[$-409]#,##0_);\(#,##0\)"/>
    <numFmt numFmtId="169" formatCode="_(* #,##0_);_(* \(#,##0\);_(* \-_);_(@_)"/>
    <numFmt numFmtId="170" formatCode="_(\$* #,##0_);_(\$* \(#,##0\);_(\$* \-_);_(@_)"/>
    <numFmt numFmtId="171" formatCode="_(* #,##0.00_);_(* \(#,##0.00\);_(* \-??_);_(@_)"/>
    <numFmt numFmtId="172" formatCode="[$-409]m/d/yyyy"/>
    <numFmt numFmtId="173" formatCode="_(* #,##0_);_(* \(#,##0\);_(* \-??_);_(@_)"/>
    <numFmt numFmtId="174" formatCode="mmmm\ dd&quot;, &quot;yyyy&quot;  &quot;h:mm\ AM/PM"/>
    <numFmt numFmtId="175" formatCode="0.00%"/>
  </numFmts>
  <fonts count="21">
    <font>
      <sz val="10"/>
      <name val="Times New Roman"/>
      <family val="0"/>
    </font>
    <font>
      <sz val="10"/>
      <name val="Arial"/>
      <family val="0"/>
    </font>
    <font>
      <sz val="10"/>
      <name val="Arial"/>
      <family val="0"/>
    </font>
    <font>
      <sz val="10"/>
      <name val="Arial"/>
      <family val="0"/>
    </font>
    <font>
      <sz val="10"/>
      <name val="Courier New"/>
      <family val="0"/>
    </font>
    <font>
      <b val="true"/>
      <sz val="14"/>
      <name val="Times New Roman"/>
      <family val="1"/>
    </font>
    <font>
      <sz val="10"/>
      <name val="Times New Roman"/>
      <family val="1"/>
    </font>
    <font>
      <b val="true"/>
      <sz val="10"/>
      <name val="Times New Roman"/>
      <family val="1"/>
    </font>
    <font>
      <sz val="14"/>
      <name val="Times New Roman"/>
      <family val="1"/>
    </font>
    <font>
      <b val="true"/>
      <sz val="13"/>
      <name val="Times New Roman"/>
      <family val="1"/>
    </font>
    <font>
      <sz val="11"/>
      <name val="Times New Roman"/>
      <family val="1"/>
    </font>
    <font>
      <b val="true"/>
      <u val="single"/>
      <sz val="10"/>
      <name val="Times New Roman"/>
      <family val="1"/>
    </font>
    <font>
      <b val="true"/>
      <sz val="10"/>
      <name val="Times New Roman"/>
      <family val="0"/>
    </font>
    <font>
      <sz val="10"/>
      <color rgb="FF000000"/>
      <name val="Times New Roman"/>
      <family val="1"/>
    </font>
    <font>
      <i val="true"/>
      <sz val="10"/>
      <name val="Times New Roman"/>
      <family val="1"/>
    </font>
    <font>
      <b val="true"/>
      <i val="true"/>
      <sz val="10"/>
      <name val="Times New Roman"/>
      <family val="1"/>
    </font>
    <font>
      <b val="true"/>
      <i val="true"/>
      <u val="single"/>
      <sz val="10"/>
      <name val="Times New Roman"/>
      <family val="1"/>
    </font>
    <font>
      <b val="true"/>
      <sz val="16"/>
      <name val="Times New Roman"/>
      <family val="1"/>
    </font>
    <font>
      <sz val="2"/>
      <name val="Times New Roman"/>
      <family val="1"/>
    </font>
    <font>
      <sz val="10"/>
      <color rgb="FFFF0000"/>
      <name val="Times New Roman"/>
      <family val="1"/>
    </font>
    <font>
      <b val="true"/>
      <i val="true"/>
      <sz val="10"/>
      <name val="Times New Roman"/>
      <family val="0"/>
    </font>
  </fonts>
  <fills count="2">
    <fill>
      <patternFill patternType="none"/>
    </fill>
    <fill>
      <patternFill patternType="gray125"/>
    </fill>
  </fills>
  <borders count="12">
    <border diagonalUp="false" diagonalDown="false">
      <left/>
      <right/>
      <top/>
      <bottom/>
      <diagonal/>
    </border>
    <border diagonalUp="false" diagonalDown="false">
      <left/>
      <right/>
      <top/>
      <bottom style="thin"/>
      <diagonal/>
    </border>
    <border diagonalUp="false" diagonalDown="false">
      <left/>
      <right/>
      <top style="thin"/>
      <bottom style="thin"/>
      <diagonal/>
    </border>
    <border diagonalUp="false" diagonalDown="false">
      <left/>
      <right/>
      <top style="thin"/>
      <bottom style="double"/>
      <diagonal/>
    </border>
    <border diagonalUp="false" diagonalDown="false">
      <left/>
      <right/>
      <top/>
      <bottom style="double"/>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right style="thin"/>
      <top/>
      <bottom style="thin"/>
      <diagonal/>
    </border>
    <border diagonalUp="false" diagonalDown="false">
      <left style="thin"/>
      <right/>
      <top/>
      <bottom style="thin"/>
      <diagonal/>
    </border>
  </borders>
  <cellStyleXfs count="3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1"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false" applyAlignment="false" applyProtection="false"/>
    <xf numFmtId="164" fontId="0" fillId="0" borderId="0" applyFont="true" applyBorder="false" applyAlignment="false" applyProtection="false"/>
    <xf numFmtId="164" fontId="0" fillId="0" borderId="0" applyFont="true" applyBorder="false" applyAlignment="false" applyProtection="false"/>
    <xf numFmtId="164" fontId="1" fillId="0" borderId="0" applyFont="true" applyBorder="true" applyAlignment="true" applyProtection="true">
      <alignment horizontal="general" vertical="bottom" textRotation="0" wrapText="false" indent="0" shrinkToFit="false"/>
      <protection locked="true" hidden="false"/>
    </xf>
    <xf numFmtId="165" fontId="4"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cellStyleXfs>
  <cellXfs count="137">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7" applyFont="true" applyBorder="true" applyAlignment="true" applyProtection="false">
      <alignment horizontal="center" vertical="bottom" textRotation="0" wrapText="false" indent="0" shrinkToFit="false"/>
      <protection locked="true" hidden="false"/>
    </xf>
    <xf numFmtId="164" fontId="6" fillId="0" borderId="0" xfId="27"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6" fontId="10" fillId="0" borderId="0"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0" xfId="26" applyFont="true" applyBorder="false" applyAlignment="false" applyProtection="false">
      <alignment horizontal="general" vertical="bottom" textRotation="0" wrapText="false" indent="0" shrinkToFit="false"/>
      <protection locked="true" hidden="false"/>
    </xf>
    <xf numFmtId="164" fontId="6" fillId="0" borderId="0" xfId="26" applyFont="true" applyBorder="true" applyAlignment="fals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center" vertical="bottom" textRotation="0" wrapText="false" indent="0" shrinkToFit="false"/>
      <protection locked="true" hidden="false"/>
    </xf>
    <xf numFmtId="164" fontId="6" fillId="0" borderId="0" xfId="26" applyFont="true" applyBorder="false" applyAlignment="true" applyProtection="false">
      <alignment horizontal="center" vertical="bottom" textRotation="0" wrapText="false" indent="0" shrinkToFit="false"/>
      <protection locked="true" hidden="false"/>
    </xf>
    <xf numFmtId="164" fontId="7" fillId="0" borderId="0" xfId="26" applyFont="true" applyBorder="false" applyAlignment="true" applyProtection="false">
      <alignment horizontal="center" vertical="bottom" textRotation="0" wrapText="false" indent="0" shrinkToFit="false"/>
      <protection locked="true" hidden="false"/>
    </xf>
    <xf numFmtId="164" fontId="7" fillId="0" borderId="0" xfId="26" applyFont="true" applyBorder="true" applyAlignment="true" applyProtection="false">
      <alignment horizontal="center" vertical="bottom" textRotation="0" wrapText="false" indent="0" shrinkToFit="false"/>
      <protection locked="true" hidden="false"/>
    </xf>
    <xf numFmtId="164" fontId="7" fillId="0" borderId="0" xfId="27" applyFont="true" applyBorder="true" applyAlignment="true" applyProtection="false">
      <alignment horizontal="center" vertical="bottom" textRotation="0" wrapText="false" indent="0" shrinkToFit="false"/>
      <protection locked="true" hidden="false"/>
    </xf>
    <xf numFmtId="164" fontId="6" fillId="0" borderId="0" xfId="26" applyFont="true" applyBorder="true" applyAlignment="true" applyProtection="false">
      <alignment horizontal="center" vertical="bottom" textRotation="0" wrapText="false" indent="0" shrinkToFit="false"/>
      <protection locked="true" hidden="false"/>
    </xf>
    <xf numFmtId="164" fontId="12" fillId="0" borderId="0" xfId="26" applyFont="true" applyBorder="false" applyAlignment="true" applyProtection="false">
      <alignment horizontal="center" vertical="bottom" textRotation="0" wrapText="false" indent="0" shrinkToFit="false"/>
      <protection locked="true" hidden="false"/>
    </xf>
    <xf numFmtId="167" fontId="7"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8" fontId="7" fillId="0" borderId="1" xfId="0" applyFont="true" applyBorder="true" applyAlignment="true" applyProtection="false">
      <alignment horizontal="center" vertical="bottom" textRotation="0" wrapText="false" indent="0" shrinkToFit="false"/>
      <protection locked="true" hidden="false"/>
    </xf>
    <xf numFmtId="168" fontId="7"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8" fontId="6" fillId="0" borderId="1" xfId="0" applyFont="true" applyBorder="true" applyAlignment="true" applyProtection="false">
      <alignment horizontal="center" vertical="bottom" textRotation="0" wrapText="false" indent="0" shrinkToFit="false"/>
      <protection locked="true" hidden="false"/>
    </xf>
    <xf numFmtId="168" fontId="6" fillId="0" borderId="0" xfId="26" applyFont="true" applyBorder="true" applyAlignment="false" applyProtection="false">
      <alignment horizontal="general" vertical="bottom" textRotation="0" wrapText="false" indent="0" shrinkToFit="false"/>
      <protection locked="true" hidden="false"/>
    </xf>
    <xf numFmtId="164" fontId="7" fillId="0" borderId="0" xfId="26" applyFont="true" applyBorder="false" applyAlignment="false" applyProtection="false">
      <alignment horizontal="general" vertical="bottom" textRotation="0" wrapText="false" indent="0" shrinkToFit="false"/>
      <protection locked="true" hidden="false"/>
    </xf>
    <xf numFmtId="169" fontId="13" fillId="0" borderId="0" xfId="26" applyFont="true" applyBorder="true" applyAlignment="false" applyProtection="false">
      <alignment horizontal="general" vertical="bottom" textRotation="0" wrapText="false" indent="0" shrinkToFit="false"/>
      <protection locked="true" hidden="false"/>
    </xf>
    <xf numFmtId="170" fontId="6" fillId="0" borderId="0" xfId="26" applyFont="true" applyBorder="true" applyAlignment="false" applyProtection="false">
      <alignment horizontal="general" vertical="bottom" textRotation="0" wrapText="false" indent="0" shrinkToFit="false"/>
      <protection locked="true" hidden="false"/>
    </xf>
    <xf numFmtId="164" fontId="14" fillId="0" borderId="0" xfId="26" applyFont="true" applyBorder="false" applyAlignment="false" applyProtection="false">
      <alignment horizontal="general" vertical="bottom" textRotation="0" wrapText="false" indent="0" shrinkToFit="false"/>
      <protection locked="true" hidden="false"/>
    </xf>
    <xf numFmtId="170" fontId="6" fillId="0" borderId="0" xfId="26" applyFont="true" applyBorder="false" applyAlignment="false" applyProtection="false">
      <alignment horizontal="general" vertical="bottom" textRotation="0" wrapText="false" indent="0" shrinkToFit="false"/>
      <protection locked="true" hidden="false"/>
    </xf>
    <xf numFmtId="169" fontId="6" fillId="0" borderId="0" xfId="26" applyFont="true" applyBorder="true" applyAlignment="false" applyProtection="false">
      <alignment horizontal="general" vertical="bottom" textRotation="0" wrapText="false" indent="0" shrinkToFit="false"/>
      <protection locked="true" hidden="false"/>
    </xf>
    <xf numFmtId="170" fontId="6" fillId="0" borderId="2" xfId="26" applyFont="true" applyBorder="true" applyAlignment="false" applyProtection="false">
      <alignment horizontal="general" vertical="bottom" textRotation="0" wrapText="false" indent="0" shrinkToFit="false"/>
      <protection locked="true" hidden="false"/>
    </xf>
    <xf numFmtId="168" fontId="6" fillId="0" borderId="2" xfId="26" applyFont="true" applyBorder="true" applyAlignment="false" applyProtection="false">
      <alignment horizontal="general" vertical="bottom" textRotation="0" wrapText="false" indent="0" shrinkToFit="false"/>
      <protection locked="true" hidden="false"/>
    </xf>
    <xf numFmtId="169" fontId="6" fillId="0" borderId="2" xfId="26" applyFont="true" applyBorder="true" applyAlignment="false" applyProtection="false">
      <alignment horizontal="general" vertical="bottom" textRotation="0" wrapText="false" indent="0" shrinkToFit="false"/>
      <protection locked="true" hidden="false"/>
    </xf>
    <xf numFmtId="164" fontId="6" fillId="0" borderId="0" xfId="25" applyFont="true" applyBorder="false" applyAlignment="false" applyProtection="false">
      <alignment horizontal="general" vertical="bottom" textRotation="0" wrapText="false" indent="0" shrinkToFit="false"/>
      <protection locked="true" hidden="false"/>
    </xf>
    <xf numFmtId="169" fontId="6" fillId="0" borderId="0" xfId="26" applyFont="true" applyBorder="false" applyAlignment="false" applyProtection="false">
      <alignment horizontal="general" vertical="bottom" textRotation="0" wrapText="false" indent="0" shrinkToFit="false"/>
      <protection locked="true" hidden="false"/>
    </xf>
    <xf numFmtId="164" fontId="1" fillId="0" borderId="0" xfId="26" applyFont="true" applyBorder="false" applyAlignment="false" applyProtection="false">
      <alignment horizontal="general" vertical="bottom" textRotation="0" wrapText="false" indent="0" shrinkToFit="false"/>
      <protection locked="true" hidden="false"/>
    </xf>
    <xf numFmtId="169" fontId="14" fillId="0" borderId="0" xfId="26" applyFont="true" applyBorder="false" applyAlignment="false" applyProtection="false">
      <alignment horizontal="general" vertical="bottom" textRotation="0" wrapText="false" indent="0" shrinkToFit="false"/>
      <protection locked="true" hidden="false"/>
    </xf>
    <xf numFmtId="171" fontId="6" fillId="0" borderId="0" xfId="15" applyFont="true" applyBorder="true" applyAlignment="true" applyProtection="true">
      <alignment horizontal="general" vertical="bottom" textRotation="0" wrapText="false" indent="0" shrinkToFit="false"/>
      <protection locked="true" hidden="false"/>
    </xf>
    <xf numFmtId="170" fontId="6" fillId="0" borderId="3" xfId="26" applyFont="true" applyBorder="true" applyAlignment="false" applyProtection="false">
      <alignment horizontal="general" vertical="bottom" textRotation="0" wrapText="false" indent="0" shrinkToFit="false"/>
      <protection locked="true" hidden="false"/>
    </xf>
    <xf numFmtId="168" fontId="6" fillId="0" borderId="0" xfId="26" applyFont="true" applyBorder="false" applyAlignment="false" applyProtection="false">
      <alignment horizontal="general" vertical="bottom" textRotation="0" wrapText="false" indent="0" shrinkToFit="false"/>
      <protection locked="true" hidden="false"/>
    </xf>
    <xf numFmtId="164" fontId="6" fillId="0" borderId="0" xfId="26" applyFont="true" applyBorder="false" applyAlignment="true" applyProtection="false">
      <alignment horizontal="left" vertical="bottom" textRotation="0" wrapText="false" indent="0" shrinkToFit="false"/>
      <protection locked="true" hidden="false"/>
    </xf>
    <xf numFmtId="168" fontId="6" fillId="0" borderId="1" xfId="26" applyFont="true" applyBorder="true" applyAlignment="false" applyProtection="false">
      <alignment horizontal="general" vertical="bottom" textRotation="0" wrapText="false" indent="0" shrinkToFit="false"/>
      <protection locked="true" hidden="false"/>
    </xf>
    <xf numFmtId="164" fontId="15" fillId="0" borderId="0" xfId="26" applyFont="true" applyBorder="false" applyAlignment="false" applyProtection="false">
      <alignment horizontal="general" vertical="bottom" textRotation="0" wrapText="false" indent="0" shrinkToFit="false"/>
      <protection locked="true" hidden="false"/>
    </xf>
    <xf numFmtId="172" fontId="0" fillId="0" borderId="0" xfId="0" applyFont="true" applyBorder="false" applyAlignment="true" applyProtection="false">
      <alignment horizontal="left"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72" fontId="7" fillId="0" borderId="0" xfId="0" applyFont="true" applyBorder="true" applyAlignment="true" applyProtection="false">
      <alignment horizontal="center" vertical="bottom" textRotation="0" wrapText="false" indent="0" shrinkToFit="false"/>
      <protection locked="true" hidden="false"/>
    </xf>
    <xf numFmtId="172" fontId="6" fillId="0" borderId="0" xfId="0" applyFont="true" applyBorder="true" applyAlignment="true" applyProtection="false">
      <alignment horizontal="center" vertical="bottom" textRotation="0" wrapText="fals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8" fontId="6" fillId="0" borderId="0" xfId="0" applyFont="true" applyBorder="true" applyAlignment="true" applyProtection="false">
      <alignment horizontal="center"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9" fontId="6" fillId="0" borderId="0" xfId="0" applyFont="true" applyBorder="true" applyAlignment="false" applyProtection="false">
      <alignment horizontal="general" vertical="bottom" textRotation="0" wrapText="false" indent="0" shrinkToFit="false"/>
      <protection locked="true" hidden="false"/>
    </xf>
    <xf numFmtId="170" fontId="6" fillId="0" borderId="0" xfId="0" applyFont="true" applyBorder="false" applyAlignment="false" applyProtection="false">
      <alignment horizontal="general" vertical="bottom" textRotation="0" wrapText="false" indent="0" shrinkToFit="false"/>
      <protection locked="true" hidden="false"/>
    </xf>
    <xf numFmtId="170" fontId="6" fillId="0" borderId="1" xfId="0" applyFont="true" applyBorder="true" applyAlignment="false" applyProtection="false">
      <alignment horizontal="general" vertical="bottom" textRotation="0" wrapText="false" indent="0" shrinkToFit="false"/>
      <protection locked="true" hidden="false"/>
    </xf>
    <xf numFmtId="170" fontId="6" fillId="0" borderId="0" xfId="0" applyFont="true" applyBorder="true" applyAlignment="false" applyProtection="false">
      <alignment horizontal="general" vertical="bottom" textRotation="0" wrapText="false" indent="0" shrinkToFit="false"/>
      <protection locked="true" hidden="false"/>
    </xf>
    <xf numFmtId="169" fontId="6" fillId="0" borderId="1" xfId="0" applyFont="true" applyBorder="true" applyAlignment="false" applyProtection="false">
      <alignment horizontal="general" vertical="bottom" textRotation="0" wrapText="false" indent="0" shrinkToFit="false"/>
      <protection locked="true" hidden="false"/>
    </xf>
    <xf numFmtId="168" fontId="6" fillId="0" borderId="0" xfId="0" applyFont="true" applyBorder="true" applyAlignment="false" applyProtection="false">
      <alignment horizontal="general" vertical="bottom" textRotation="0" wrapText="false" indent="0" shrinkToFit="false"/>
      <protection locked="true" hidden="false"/>
    </xf>
    <xf numFmtId="164" fontId="14" fillId="0"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left" vertical="bottom" textRotation="0" wrapText="false" indent="0" shrinkToFit="false"/>
      <protection locked="true" hidden="false"/>
    </xf>
    <xf numFmtId="168" fontId="6" fillId="0" borderId="0" xfId="0" applyFont="true" applyBorder="false" applyAlignment="false" applyProtection="false">
      <alignment horizontal="general" vertical="bottom" textRotation="0" wrapText="false" indent="0" shrinkToFit="false"/>
      <protection locked="true" hidden="false"/>
    </xf>
    <xf numFmtId="169" fontId="6" fillId="0" borderId="0" xfId="0" applyFont="true" applyBorder="false" applyAlignment="false" applyProtection="false">
      <alignment horizontal="general" vertical="bottom" textRotation="0" wrapText="false" indent="0" shrinkToFit="false"/>
      <protection locked="true" hidden="false"/>
    </xf>
    <xf numFmtId="164" fontId="6" fillId="0" borderId="0" xfId="28" applyFont="true" applyBorder="true" applyAlignment="false" applyProtection="false">
      <alignment horizontal="general" vertical="bottom" textRotation="0" wrapText="false" indent="0" shrinkToFit="false"/>
      <protection locked="true" hidden="false"/>
    </xf>
    <xf numFmtId="168" fontId="6" fillId="0" borderId="2" xfId="0" applyFont="true" applyBorder="true" applyAlignment="false" applyProtection="false">
      <alignment horizontal="general" vertical="bottom" textRotation="0" wrapText="false" indent="0" shrinkToFit="false"/>
      <protection locked="true" hidden="false"/>
    </xf>
    <xf numFmtId="170" fontId="6" fillId="0" borderId="3"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right"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8" fontId="6" fillId="0" borderId="1" xfId="0" applyFont="true" applyBorder="tru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center" vertical="bottom" textRotation="0" wrapText="false" indent="0" shrinkToFit="false"/>
      <protection locked="true" hidden="false"/>
    </xf>
    <xf numFmtId="164" fontId="7" fillId="0" borderId="1" xfId="0" applyFont="true" applyBorder="true" applyAlignment="true" applyProtection="false">
      <alignment horizontal="center" vertical="bottom" textRotation="0" wrapText="false" indent="0" shrinkToFit="false"/>
      <protection locked="true" hidden="false"/>
    </xf>
    <xf numFmtId="164" fontId="17" fillId="0" borderId="0" xfId="0" applyFont="true" applyBorder="false" applyAlignment="true" applyProtection="false">
      <alignment horizontal="center" vertical="bottom" textRotation="0" wrapText="false" indent="0" shrinkToFit="false"/>
      <protection locked="true" hidden="false"/>
    </xf>
    <xf numFmtId="164" fontId="0" fillId="0"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3" fontId="0" fillId="0" borderId="0" xfId="15" applyFont="true" applyBorder="true" applyAlignment="true" applyProtection="true">
      <alignment horizontal="general" vertical="bottom" textRotation="0" wrapText="false" indent="0" shrinkToFit="false"/>
      <protection locked="true" hidden="false"/>
    </xf>
    <xf numFmtId="170" fontId="0" fillId="0" borderId="0" xfId="15" applyFont="true" applyBorder="true" applyAlignment="true" applyProtection="true">
      <alignment horizontal="general" vertical="bottom" textRotation="0" wrapText="fals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73" fontId="0" fillId="0" borderId="0" xfId="0" applyFont="false" applyBorder="false" applyAlignment="false" applyProtection="fals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73" fontId="0" fillId="0" borderId="1" xfId="15" applyFont="true" applyBorder="true" applyAlignment="true" applyProtection="true">
      <alignment horizontal="general" vertical="bottom" textRotation="0" wrapText="false" indent="0" shrinkToFit="false"/>
      <protection locked="true" hidden="false"/>
    </xf>
    <xf numFmtId="173" fontId="0" fillId="0" borderId="0" xfId="0" applyFont="false" applyBorder="true" applyAlignment="false" applyProtection="false">
      <alignment horizontal="general" vertical="bottom" textRotation="0" wrapText="false" indent="0" shrinkToFit="false"/>
      <protection locked="true" hidden="false"/>
    </xf>
    <xf numFmtId="173" fontId="0" fillId="0" borderId="3" xfId="15" applyFont="true" applyBorder="tru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false">
      <alignment horizontal="right" vertical="top" textRotation="0" wrapText="false" indent="0" shrinkToFit="false"/>
      <protection locked="true" hidden="false"/>
    </xf>
    <xf numFmtId="164" fontId="0" fillId="0" borderId="0" xfId="0" applyFont="true" applyBorder="true" applyAlignment="true" applyProtection="false">
      <alignment horizontal="general" vertical="top" textRotation="0" wrapText="tru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9" fontId="0" fillId="0" borderId="0" xfId="0" applyFont="false" applyBorder="false" applyAlignment="true" applyProtection="false">
      <alignment horizontal="center" vertical="bottom" textRotation="0" wrapText="false" indent="0" shrinkToFit="false"/>
      <protection locked="true" hidden="false"/>
    </xf>
    <xf numFmtId="168" fontId="0" fillId="0" borderId="0" xfId="0" applyFont="false" applyBorder="false" applyAlignment="true" applyProtection="false">
      <alignment horizontal="center" vertical="bottom" textRotation="0" wrapText="false" indent="0" shrinkToFit="false"/>
      <protection locked="true" hidden="false"/>
    </xf>
    <xf numFmtId="169" fontId="17" fillId="0" borderId="0" xfId="0" applyFont="true" applyBorder="false" applyAlignment="true" applyProtection="false">
      <alignment horizontal="center" vertical="bottom" textRotation="0" wrapText="false" indent="0" shrinkToFit="false"/>
      <protection locked="true" hidden="false"/>
    </xf>
    <xf numFmtId="169" fontId="7" fillId="0" borderId="1" xfId="0" applyFont="true" applyBorder="true" applyAlignment="true" applyProtection="false">
      <alignment horizontal="center" vertical="bottom" textRotation="0" wrapText="false" indent="0" shrinkToFit="false"/>
      <protection locked="true" hidden="false"/>
    </xf>
    <xf numFmtId="169" fontId="0" fillId="0" borderId="0" xfId="0" applyFont="false" applyBorder="true" applyAlignment="true" applyProtection="false">
      <alignment horizontal="center" vertical="bottom" textRotation="0" wrapText="false" indent="0" shrinkToFit="false"/>
      <protection locked="true" hidden="false"/>
    </xf>
    <xf numFmtId="168" fontId="0" fillId="0" borderId="1" xfId="0" applyFont="false" applyBorder="true" applyAlignment="true" applyProtection="false">
      <alignment horizontal="center" vertical="bottom" textRotation="0" wrapText="false" indent="0" shrinkToFit="false"/>
      <protection locked="true" hidden="false"/>
    </xf>
    <xf numFmtId="168" fontId="0" fillId="0" borderId="0" xfId="0" applyFont="false" applyBorder="true" applyAlignment="true" applyProtection="false">
      <alignment horizontal="center" vertical="bottom" textRotation="0" wrapText="false" indent="0" shrinkToFit="false"/>
      <protection locked="true" hidden="false"/>
    </xf>
    <xf numFmtId="170" fontId="0" fillId="0" borderId="0" xfId="0" applyFont="false" applyBorder="true" applyAlignment="false" applyProtection="false">
      <alignment horizontal="general" vertical="bottom" textRotation="0" wrapText="false" indent="0" shrinkToFit="false"/>
      <protection locked="true" hidden="false"/>
    </xf>
    <xf numFmtId="168" fontId="0" fillId="0" borderId="0" xfId="0" applyFont="false" applyBorder="true" applyAlignment="false" applyProtection="false">
      <alignment horizontal="general" vertical="bottom" textRotation="0" wrapText="false" indent="0" shrinkToFit="false"/>
      <protection locked="true" hidden="false"/>
    </xf>
    <xf numFmtId="169" fontId="0" fillId="0" borderId="0" xfId="0" applyFont="false" applyBorder="true" applyAlignment="false" applyProtection="false">
      <alignment horizontal="general" vertical="bottom" textRotation="0" wrapText="false" indent="0" shrinkToFit="false"/>
      <protection locked="true" hidden="false"/>
    </xf>
    <xf numFmtId="169" fontId="6" fillId="0" borderId="2" xfId="0" applyFont="true" applyBorder="true" applyAlignment="false" applyProtection="false">
      <alignment horizontal="general" vertical="bottom" textRotation="0" wrapText="false" indent="0" shrinkToFit="false"/>
      <protection locked="true" hidden="false"/>
    </xf>
    <xf numFmtId="169" fontId="0" fillId="0" borderId="2" xfId="0" applyFont="false" applyBorder="true" applyAlignment="false" applyProtection="false">
      <alignment horizontal="general" vertical="bottom" textRotation="0" wrapText="false" indent="0" shrinkToFit="false"/>
      <protection locked="true" hidden="false"/>
    </xf>
    <xf numFmtId="168" fontId="0" fillId="0" borderId="2" xfId="0" applyFont="false" applyBorder="true" applyAlignment="false" applyProtection="false">
      <alignment horizontal="general" vertical="bottom" textRotation="0" wrapText="false" indent="0" shrinkToFit="false"/>
      <protection locked="true" hidden="false"/>
    </xf>
    <xf numFmtId="169" fontId="0" fillId="0" borderId="1" xfId="0" applyFont="false" applyBorder="true" applyAlignment="false" applyProtection="false">
      <alignment horizontal="general" vertical="bottom" textRotation="0" wrapText="false" indent="0" shrinkToFit="false"/>
      <protection locked="true" hidden="false"/>
    </xf>
    <xf numFmtId="168" fontId="0" fillId="0" borderId="1" xfId="0" applyFont="false" applyBorder="true" applyAlignment="false" applyProtection="false">
      <alignment horizontal="general" vertical="bottom" textRotation="0" wrapText="false" indent="0" shrinkToFit="false"/>
      <protection locked="true" hidden="false"/>
    </xf>
    <xf numFmtId="170" fontId="0" fillId="0" borderId="4" xfId="0" applyFont="false" applyBorder="true" applyAlignment="false" applyProtection="false">
      <alignment horizontal="general" vertical="bottom" textRotation="0" wrapText="false" indent="0" shrinkToFit="false"/>
      <protection locked="true" hidden="false"/>
    </xf>
    <xf numFmtId="174" fontId="6" fillId="0" borderId="0" xfId="0" applyFont="true" applyBorder="true" applyAlignment="true" applyProtection="false">
      <alignment horizontal="center" vertical="bottom" textRotation="0" wrapText="false" indent="0" shrinkToFit="false"/>
      <protection locked="true" hidden="false"/>
    </xf>
    <xf numFmtId="171" fontId="18" fillId="0" borderId="0" xfId="15" applyFont="true" applyBorder="true" applyAlignment="true" applyProtection="true">
      <alignment horizontal="general" vertical="bottom" textRotation="0" wrapText="false" indent="0" shrinkToFit="false"/>
      <protection locked="true" hidden="false"/>
    </xf>
    <xf numFmtId="173" fontId="0" fillId="0" borderId="4" xfId="15" applyFont="true" applyBorder="true" applyAlignment="true" applyProtection="true">
      <alignment horizontal="general" vertical="bottom" textRotation="0" wrapText="false" indent="0" shrinkToFit="false"/>
      <protection locked="true" hidden="false"/>
    </xf>
    <xf numFmtId="170" fontId="0" fillId="0" borderId="4" xfId="15" applyFont="true" applyBorder="true" applyAlignment="true" applyProtection="true">
      <alignment horizontal="general" vertical="bottom" textRotation="0" wrapText="false" indent="0" shrinkToFit="false"/>
      <protection locked="true" hidden="false"/>
    </xf>
    <xf numFmtId="173" fontId="0" fillId="0" borderId="0" xfId="15" applyFont="true" applyBorder="true" applyAlignment="true" applyProtection="true">
      <alignment horizontal="center"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73" fontId="0" fillId="0" borderId="7" xfId="15" applyFont="true" applyBorder="true" applyAlignment="true" applyProtection="true">
      <alignment horizontal="general" vertical="bottom" textRotation="0" wrapText="false" indent="0" shrinkToFit="false"/>
      <protection locked="true" hidden="false"/>
    </xf>
    <xf numFmtId="169" fontId="6" fillId="0" borderId="6" xfId="0" applyFont="true" applyBorder="true" applyAlignment="false" applyProtection="false">
      <alignment horizontal="general" vertical="bottom" textRotation="0" wrapText="false" indent="0" shrinkToFit="false"/>
      <protection locked="true" hidden="false"/>
    </xf>
    <xf numFmtId="164" fontId="0" fillId="0" borderId="8" xfId="0" applyFont="true" applyBorder="true" applyAlignment="false" applyProtection="false">
      <alignment horizontal="general" vertical="bottom" textRotation="0" wrapText="false" indent="0" shrinkToFit="false"/>
      <protection locked="true" hidden="false"/>
    </xf>
    <xf numFmtId="173" fontId="0" fillId="0" borderId="9" xfId="15" applyFont="true" applyBorder="true" applyAlignment="true" applyProtection="true">
      <alignment horizontal="general" vertical="bottom" textRotation="0" wrapText="false" indent="0" shrinkToFit="false"/>
      <protection locked="true" hidden="false"/>
    </xf>
    <xf numFmtId="164" fontId="6" fillId="0" borderId="8" xfId="0" applyFont="true" applyBorder="true" applyAlignment="false" applyProtection="false">
      <alignment horizontal="general" vertical="bottom" textRotation="0" wrapText="false" indent="0" shrinkToFit="false"/>
      <protection locked="true" hidden="false"/>
    </xf>
    <xf numFmtId="164" fontId="7" fillId="0" borderId="8" xfId="0" applyFont="true" applyBorder="true" applyAlignment="false" applyProtection="false">
      <alignment horizontal="general" vertical="bottom" textRotation="0" wrapText="false" indent="0" shrinkToFit="false"/>
      <protection locked="true" hidden="false"/>
    </xf>
    <xf numFmtId="173" fontId="0" fillId="0" borderId="1" xfId="0" applyFont="false" applyBorder="true" applyAlignment="false" applyProtection="false">
      <alignment horizontal="general" vertical="bottom" textRotation="0" wrapText="false" indent="0" shrinkToFit="false"/>
      <protection locked="true" hidden="false"/>
    </xf>
    <xf numFmtId="173" fontId="0" fillId="0" borderId="10" xfId="15" applyFont="true" applyBorder="true" applyAlignment="true" applyProtection="true">
      <alignment horizontal="general" vertical="bottom" textRotation="0" wrapText="false" indent="0" shrinkToFit="false"/>
      <protection locked="true" hidden="false"/>
    </xf>
    <xf numFmtId="164" fontId="7" fillId="0" borderId="11" xfId="0" applyFont="true" applyBorder="true" applyAlignment="false" applyProtection="false">
      <alignment horizontal="general" vertical="bottom" textRotation="0" wrapText="false" indent="0" shrinkToFit="false"/>
      <protection locked="true" hidden="false"/>
    </xf>
    <xf numFmtId="173" fontId="6" fillId="0" borderId="7" xfId="15" applyFont="true" applyBorder="true" applyAlignment="true" applyProtection="true">
      <alignment horizontal="general" vertical="bottom" textRotation="0" wrapText="false" indent="0" shrinkToFit="false"/>
      <protection locked="true" hidden="false"/>
    </xf>
    <xf numFmtId="173" fontId="6" fillId="0" borderId="0" xfId="15" applyFont="true" applyBorder="true" applyAlignment="true" applyProtection="true">
      <alignment horizontal="general" vertical="bottom" textRotation="0" wrapText="false" indent="0" shrinkToFit="false"/>
      <protection locked="true" hidden="false"/>
    </xf>
    <xf numFmtId="169" fontId="6" fillId="0" borderId="0" xfId="0" applyFont="true" applyBorder="true" applyAlignment="false" applyProtection="false">
      <alignment horizontal="general" vertical="bottom" textRotation="0" wrapText="false" indent="0" shrinkToFit="false"/>
      <protection locked="true" hidden="false"/>
    </xf>
    <xf numFmtId="173" fontId="6" fillId="0" borderId="9" xfId="15" applyFont="true" applyBorder="true" applyAlignment="true" applyProtection="true">
      <alignment horizontal="general" vertical="bottom" textRotation="0" wrapText="false" indent="0" shrinkToFit="false"/>
      <protection locked="true" hidden="false"/>
    </xf>
    <xf numFmtId="169" fontId="6" fillId="0" borderId="1" xfId="0" applyFont="true" applyBorder="true" applyAlignment="false" applyProtection="false">
      <alignment horizontal="general" vertical="bottom" textRotation="0" wrapText="false" indent="0" shrinkToFit="false"/>
      <protection locked="true" hidden="false"/>
    </xf>
    <xf numFmtId="173" fontId="0" fillId="0" borderId="10" xfId="0" applyFont="false" applyBorder="true" applyAlignment="false" applyProtection="false">
      <alignment horizontal="general" vertical="bottom" textRotation="0" wrapText="false" indent="0" shrinkToFit="false"/>
      <protection locked="true" hidden="false"/>
    </xf>
    <xf numFmtId="164" fontId="6" fillId="0" borderId="1" xfId="0" applyFont="true" applyBorder="true" applyAlignment="true" applyProtection="false">
      <alignment horizontal="center" vertical="bottom" textRotation="0" wrapText="false" indent="0" shrinkToFit="false"/>
      <protection locked="true" hidden="false"/>
    </xf>
    <xf numFmtId="175" fontId="6" fillId="0" borderId="1" xfId="0" applyFont="true" applyBorder="true" applyAlignment="true" applyProtection="false">
      <alignment horizontal="center" vertical="bottom" textRotation="0" wrapText="false" indent="0" shrinkToFit="false"/>
      <protection locked="true" hidden="false"/>
    </xf>
    <xf numFmtId="164" fontId="6" fillId="0" borderId="2" xfId="0" applyFont="true" applyBorder="true" applyAlignment="true" applyProtection="false">
      <alignment horizontal="center" vertical="bottom" textRotation="0" wrapText="false" indent="0" shrinkToFit="false"/>
      <protection locked="true" hidden="false"/>
    </xf>
    <xf numFmtId="168" fontId="6" fillId="0" borderId="0" xfId="0" applyFont="true" applyBorder="false" applyAlignment="true" applyProtection="false">
      <alignment horizontal="center" vertical="bottom" textRotation="0" wrapText="false" indent="0" shrinkToFit="false"/>
      <protection locked="true" hidden="false"/>
    </xf>
    <xf numFmtId="173" fontId="6" fillId="0" borderId="1" xfId="15" applyFont="true" applyBorder="true" applyAlignment="true" applyProtection="true">
      <alignment horizontal="general" vertical="bottom" textRotation="0" wrapText="false" indent="0" shrinkToFit="false"/>
      <protection locked="true" hidden="false"/>
    </xf>
    <xf numFmtId="168" fontId="6" fillId="0" borderId="6" xfId="0" applyFont="true" applyBorder="true" applyAlignment="false" applyProtection="false">
      <alignment horizontal="general" vertical="bottom" textRotation="0" wrapText="false" indent="0" shrinkToFit="false"/>
      <protection locked="true" hidden="false"/>
    </xf>
    <xf numFmtId="168" fontId="19" fillId="0" borderId="0" xfId="0" applyFont="true" applyBorder="false" applyAlignment="false" applyProtection="false">
      <alignment horizontal="general" vertical="bottom" textRotation="0" wrapText="false" indent="0" shrinkToFit="false"/>
      <protection locked="true" hidden="false"/>
    </xf>
    <xf numFmtId="170" fontId="7" fillId="0" borderId="3" xfId="0" applyFont="true" applyBorder="true" applyAlignment="false" applyProtection="false">
      <alignment horizontal="general" vertical="bottom" textRotation="0" wrapText="false" indent="0" shrinkToFit="false"/>
      <protection locked="true" hidden="false"/>
    </xf>
    <xf numFmtId="170" fontId="7"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cellXfs>
  <cellStyles count="17">
    <cellStyle name="Normal" xfId="0" builtinId="0"/>
    <cellStyle name="Comma" xfId="15" builtinId="3"/>
    <cellStyle name="Comma [0]" xfId="16" builtinId="6"/>
    <cellStyle name="Currency" xfId="17" builtinId="4"/>
    <cellStyle name="Currency [0]" xfId="18" builtinId="7"/>
    <cellStyle name="Percent" xfId="19" builtinId="5"/>
    <cellStyle name="Normal_598farec" xfId="20"/>
    <cellStyle name="Normal_598farec (2)" xfId="21"/>
    <cellStyle name="Normal_698farec" xfId="22"/>
    <cellStyle name="Normal_Balance Sheet" xfId="23"/>
    <cellStyle name="Normal_E8.XLS" xfId="24"/>
    <cellStyle name="Normal_eve" xfId="25"/>
    <cellStyle name="Normal_Formal BS" xfId="26"/>
    <cellStyle name="Normal_Formal IS" xfId="27"/>
    <cellStyle name="Normal_IS98" xfId="28"/>
    <cellStyle name="Normal_Prepaids" xfId="29"/>
    <cellStyle name="Normal_Sheet1" xfId="30"/>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externalLink" Target="externalLinks/externalLink1.xml"/><Relationship Id="rId11" Type="http://schemas.openxmlformats.org/officeDocument/2006/relationships/externalLink" Target="externalLinks/externalLink2.xml"/><Relationship Id="rId12" Type="http://schemas.openxmlformats.org/officeDocument/2006/relationships/externalLink" Target="externalLinks/externalLink3.xml"/><Relationship Id="rId13" Type="http://schemas.openxmlformats.org/officeDocument/2006/relationships/externalLink" Target="externalLinks/externalLink4.xml"/><Relationship Id="rId14" Type="http://schemas.openxmlformats.org/officeDocument/2006/relationships/externalLink" Target="externalLinks/externalLink5.xml"/><Relationship Id="rId15" Type="http://schemas.openxmlformats.org/officeDocument/2006/relationships/externalLink" Target="externalLinks/externalLink6.xml"/><Relationship Id="rId16" Type="http://schemas.openxmlformats.org/officeDocument/2006/relationships/externalLink" Target="externalLinks/externalLink7.xml"/><Relationship Id="rId17" Type="http://schemas.openxmlformats.org/officeDocument/2006/relationships/externalLink" Target="externalLinks/externalLink8.xml"/><Relationship Id="rId18" Type="http://schemas.openxmlformats.org/officeDocument/2006/relationships/externalLink" Target="externalLinks/externalLink9.xml"/><Relationship Id="rId19" Type="http://schemas.openxmlformats.org/officeDocument/2006/relationships/externalLink" Target="externalLinks/externalLink10.xml"/><Relationship Id="rId20"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TEMP/06%202001workpaper%20file.xls" TargetMode="External"/>
</Relationships>
</file>

<file path=xl/externalLinks/_rels/externalLink10.xml.rels><?xml version="1.0" encoding="UTF-8"?>
<Relationships xmlns="http://schemas.openxmlformats.org/package/2006/relationships"><Relationship Id="rId1" Type="http://schemas.openxmlformats.org/officeDocument/2006/relationships/externalLinkPath" Target="../../../../../../../../C:/Consumer/Reportin/98financials/2nd%20Qtr/INVESTOR_FS.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C:/Consumer/Reportin/Owens%20Corning%202000%20Financials/3rd%20Qtr/0100bs_oce_llc.xls"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C:/TEMP/04%202001workpaper%20file.xls" TargetMode="External"/>
</Relationships>
</file>

<file path=xl/externalLinks/_rels/externalLink4.xml.rels><?xml version="1.0" encoding="UTF-8"?>
<Relationships xmlns="http://schemas.openxmlformats.org/package/2006/relationships"><Relationship Id="rId1" Type="http://schemas.openxmlformats.org/officeDocument/2006/relationships/externalLinkPath" Target="../../../../../../../../C:/Consumer/Reportin/Owens%20Corning%202001%20Financials/2nd%20Qtr/052001bs_oce_llc.xls" TargetMode="External"/>
</Relationships>
</file>

<file path=xl/externalLinks/_rels/externalLink5.xml.rels><?xml version="1.0" encoding="UTF-8"?>
<Relationships xmlns="http://schemas.openxmlformats.org/package/2006/relationships"><Relationship Id="rId1" Type="http://schemas.openxmlformats.org/officeDocument/2006/relationships/externalLinkPath" Target="../../../../../../../../C:/Consumer/Reportin/Owens%20Corning%202000%20Financials/3rd%20Qtr/0200bs_oce_llc.xls" TargetMode="External"/>
</Relationships>
</file>

<file path=xl/externalLinks/_rels/externalLink6.xml.rels><?xml version="1.0" encoding="UTF-8"?>
<Relationships xmlns="http://schemas.openxmlformats.org/package/2006/relationships"><Relationship Id="rId1" Type="http://schemas.openxmlformats.org/officeDocument/2006/relationships/externalLinkPath" Target="../../../../../../../../C:/TEMP/042001bs_oce_llc.xls" TargetMode="External"/>
</Relationships>
</file>

<file path=xl/externalLinks/_rels/externalLink7.xml.rels><?xml version="1.0" encoding="UTF-8"?>
<Relationships xmlns="http://schemas.openxmlformats.org/package/2006/relationships"><Relationship Id="rId1" Type="http://schemas.openxmlformats.org/officeDocument/2006/relationships/externalLinkPath" Target="../../../../../../../../C:/Consumer/Reportin/98financials/1st%20Qtr/cf331.xls" TargetMode="External"/>
</Relationships>
</file>

<file path=xl/externalLinks/_rels/externalLink8.xml.rels><?xml version="1.0" encoding="UTF-8"?>
<Relationships xmlns="http://schemas.openxmlformats.org/package/2006/relationships"><Relationship Id="rId1" Type="http://schemas.openxmlformats.org/officeDocument/2006/relationships/externalLinkPath" Target="../../../../../../../../C:/Consumer/Reportin/98financials/1st%20Qtr/Cashflow97.xls" TargetMode="External"/>
</Relationships>
</file>

<file path=xl/externalLinks/_rels/externalLink9.xml.rels><?xml version="1.0" encoding="UTF-8"?>
<Relationships xmlns="http://schemas.openxmlformats.org/package/2006/relationships"><Relationship Id="rId1" Type="http://schemas.openxmlformats.org/officeDocument/2006/relationships/externalLinkPath" Target="../../../../../../../../C:/Consumer/Reportin/98financials/1st%20Qtr/1QTR_FS.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Macros"/>
      <sheetName val="IS"/>
      <sheetName val="Balance Sheet"/>
      <sheetName val="JE's"/>
    </sheetNames>
    <sheetDataSet>
      <sheetData sheetId="0"/>
      <sheetData sheetId="1">
        <row r="18">
          <cell r="P18">
            <v>1047</v>
          </cell>
        </row>
        <row r="25">
          <cell r="P25">
            <v>67</v>
          </cell>
        </row>
        <row r="38">
          <cell r="P38">
            <v>93</v>
          </cell>
        </row>
      </sheetData>
      <sheetData sheetId="2">
        <row r="15">
          <cell r="W15">
            <v>8593</v>
          </cell>
        </row>
        <row r="56">
          <cell r="W56">
            <v>1114</v>
          </cell>
        </row>
        <row r="57">
          <cell r="W57">
            <v>1500</v>
          </cell>
        </row>
        <row r="84">
          <cell r="W84">
            <v>58500</v>
          </cell>
        </row>
        <row r="85">
          <cell r="W85">
            <v>-50000</v>
          </cell>
        </row>
        <row r="86">
          <cell r="W86">
            <v>-1500</v>
          </cell>
        </row>
      </sheetData>
      <sheetData sheetId="3"/>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Formal IS"/>
      <sheetName val="Formal BS"/>
      <sheetName val="RE"/>
      <sheetName val="Cash Flow"/>
      <sheetName val="re_dETAIL"/>
      <sheetName val="Formal IS compared to Plan"/>
    </sheetNames>
    <sheetDataSet>
      <sheetData sheetId="0">
        <row r="16">
          <cell r="E16">
            <v>154717</v>
          </cell>
        </row>
        <row r="24">
          <cell r="E24">
            <v>40731</v>
          </cell>
        </row>
        <row r="25">
          <cell r="E25">
            <v>5553</v>
          </cell>
        </row>
        <row r="40">
          <cell r="E40">
            <v>-676</v>
          </cell>
        </row>
        <row r="47">
          <cell r="E47">
            <v>-253</v>
          </cell>
        </row>
        <row r="50">
          <cell r="E50">
            <v>-14661</v>
          </cell>
        </row>
        <row r="51">
          <cell r="E51">
            <v>930</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Macros"/>
      <sheetName val="IS"/>
      <sheetName val="Balance Sheet"/>
      <sheetName val="JE's"/>
      <sheetName val="EGSVC2"/>
      <sheetName val="Formal IS"/>
      <sheetName val="IS99"/>
    </sheetNames>
    <sheetDataSet>
      <sheetData sheetId="0"/>
      <sheetData sheetId="1"/>
      <sheetData sheetId="2">
        <row r="32">
          <cell r="C32" t="str">
            <v>Price Risk Management</v>
          </cell>
        </row>
        <row r="34">
          <cell r="C34" t="str">
            <v>Notes Receivable - Affiliated Company</v>
          </cell>
        </row>
        <row r="35">
          <cell r="C35" t="str">
            <v>Goodwill</v>
          </cell>
        </row>
        <row r="65">
          <cell r="C65" t="str">
            <v>Accrued Taxes Payable - Other</v>
          </cell>
        </row>
        <row r="66">
          <cell r="C66" t="str">
            <v>Price Risk Management</v>
          </cell>
        </row>
      </sheetData>
      <sheetData sheetId="3"/>
      <sheetData sheetId="4"/>
      <sheetData sheetId="5"/>
      <sheetData sheetId="6"/>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Macros"/>
      <sheetName val="EGSVC2"/>
      <sheetName val="IS"/>
      <sheetName val="Balance Sheet"/>
      <sheetName val="JE's"/>
    </sheetNames>
    <sheetDataSet>
      <sheetData sheetId="0"/>
      <sheetData sheetId="1"/>
      <sheetData sheetId="2"/>
      <sheetData sheetId="3">
        <row r="41">
          <cell r="W41">
            <v>0</v>
          </cell>
        </row>
      </sheetData>
      <sheetData sheetId="4"/>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Macros"/>
      <sheetName val="EGSVC2"/>
      <sheetName val="IS"/>
      <sheetName val="Balance Sheet"/>
      <sheetName val="JE's"/>
      <sheetName val="JE's booked for prior year adj"/>
    </sheetNames>
    <sheetDataSet>
      <sheetData sheetId="0"/>
      <sheetData sheetId="1"/>
      <sheetData sheetId="2"/>
      <sheetData sheetId="3">
        <row r="56">
          <cell r="N56">
            <v>938</v>
          </cell>
        </row>
        <row r="58">
          <cell r="H58">
            <v>3338</v>
          </cell>
        </row>
        <row r="59">
          <cell r="N59">
            <v>55</v>
          </cell>
        </row>
        <row r="60">
          <cell r="N60">
            <v>-11</v>
          </cell>
        </row>
      </sheetData>
      <sheetData sheetId="4"/>
      <sheetData sheetId="5"/>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Macros"/>
      <sheetName val="EGSVC2"/>
      <sheetName val="Formal IS"/>
      <sheetName val="IS99"/>
      <sheetName val="Formal BS"/>
      <sheetName val="Balance Sheet"/>
      <sheetName val="99 Reclasses"/>
    </sheetNames>
    <sheetDataSet>
      <sheetData sheetId="0"/>
      <sheetData sheetId="1"/>
      <sheetData sheetId="2"/>
      <sheetData sheetId="3"/>
      <sheetData sheetId="4">
        <row r="65">
          <cell r="E65">
            <v>0</v>
          </cell>
        </row>
      </sheetData>
      <sheetData sheetId="5"/>
      <sheetData sheetId="6"/>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Macros"/>
      <sheetName val="EGSVC2"/>
      <sheetName val="IS"/>
      <sheetName val="Balance Sheet"/>
      <sheetName val="JE's"/>
    </sheetNames>
    <sheetDataSet>
      <sheetData sheetId="0"/>
      <sheetData sheetId="1"/>
      <sheetData sheetId="2">
        <row r="63">
          <cell r="P63">
            <v>0</v>
          </cell>
        </row>
      </sheetData>
      <sheetData sheetId="3"/>
      <sheetData sheetId="4"/>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1995"/>
      <sheetName val="1996"/>
      <sheetName val="1997"/>
      <sheetName val="1998"/>
    </sheetNames>
    <sheetDataSet>
      <sheetData sheetId="0"/>
      <sheetData sheetId="1"/>
      <sheetData sheetId="2"/>
      <sheetData sheetId="3"/>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1997"/>
      <sheetName val="Macros"/>
      <sheetName val="EGSVC2"/>
      <sheetName val="IS"/>
      <sheetName val="Balance Sheet"/>
      <sheetName val="JE's"/>
      <sheetName val="JE's booked for prior year adj"/>
    </sheetNames>
    <sheetDataSet>
      <sheetData sheetId="0">
        <row r="69">
          <cell r="J69">
            <v>97081</v>
          </cell>
        </row>
      </sheetData>
      <sheetData sheetId="1"/>
      <sheetData sheetId="2"/>
      <sheetData sheetId="3"/>
      <sheetData sheetId="4"/>
      <sheetData sheetId="5"/>
      <sheetData sheetId="6"/>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RE"/>
      <sheetName val="Formal IS"/>
      <sheetName val="CF"/>
      <sheetName val="Formal BS"/>
    </sheetNames>
    <sheetDataSet>
      <sheetData sheetId="0"/>
      <sheetData sheetId="1">
        <row r="17">
          <cell r="E17">
            <v>187811</v>
          </cell>
        </row>
        <row r="24">
          <cell r="E24">
            <v>40368</v>
          </cell>
        </row>
        <row r="25">
          <cell r="E25">
            <v>4213</v>
          </cell>
        </row>
        <row r="41">
          <cell r="E41">
            <v>-51</v>
          </cell>
        </row>
        <row r="42">
          <cell r="E42">
            <v>837</v>
          </cell>
        </row>
        <row r="47">
          <cell r="E47">
            <v>-247</v>
          </cell>
        </row>
        <row r="50">
          <cell r="E50">
            <v>-18521</v>
          </cell>
        </row>
        <row r="51">
          <cell r="E51">
            <v>10678</v>
          </cell>
        </row>
      </sheetData>
      <sheetData sheetId="2"/>
      <sheetData sheetId="3"/>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2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30.15"/>
  </cols>
  <sheetData>
    <row r="1" customFormat="false" ht="12.75" hidden="false" customHeight="false" outlineLevel="0" collapsed="false">
      <c r="A1" s="0" t="s">
        <v>0</v>
      </c>
    </row>
    <row r="7" customFormat="false" ht="18.75" hidden="false" customHeight="false" outlineLevel="0" collapsed="false">
      <c r="A7" s="1" t="s">
        <v>1</v>
      </c>
      <c r="B7" s="1"/>
      <c r="C7" s="1"/>
      <c r="D7" s="1"/>
      <c r="E7" s="1"/>
      <c r="F7" s="1"/>
      <c r="G7" s="2"/>
      <c r="H7" s="2"/>
      <c r="I7" s="2"/>
      <c r="J7" s="2"/>
      <c r="K7" s="2"/>
      <c r="L7" s="3"/>
      <c r="M7" s="4"/>
      <c r="N7" s="3"/>
      <c r="O7" s="4"/>
    </row>
    <row r="8" customFormat="false" ht="18.75" hidden="false" customHeight="false" outlineLevel="0" collapsed="false">
      <c r="A8" s="5"/>
    </row>
    <row r="9" customFormat="false" ht="18.75" hidden="false" customHeight="false" outlineLevel="0" collapsed="false">
      <c r="A9" s="5"/>
    </row>
    <row r="10" customFormat="false" ht="16.5" hidden="false" customHeight="false" outlineLevel="0" collapsed="false">
      <c r="A10" s="6" t="s">
        <v>2</v>
      </c>
      <c r="B10" s="6"/>
      <c r="C10" s="6"/>
      <c r="D10" s="6"/>
      <c r="E10" s="6"/>
      <c r="F10" s="6"/>
    </row>
    <row r="11" customFormat="false" ht="15" hidden="false" customHeight="false" outlineLevel="0" collapsed="false">
      <c r="A11" s="7" t="s">
        <v>3</v>
      </c>
      <c r="B11" s="7"/>
      <c r="C11" s="7"/>
      <c r="D11" s="7"/>
      <c r="E11" s="7"/>
      <c r="F11" s="7"/>
    </row>
    <row r="14" customFormat="false" ht="12.75" hidden="false" customHeight="false" outlineLevel="0" collapsed="false">
      <c r="F14" s="8" t="s">
        <v>4</v>
      </c>
    </row>
    <row r="15" customFormat="false" ht="12.75" hidden="false" customHeight="false" outlineLevel="0" collapsed="false">
      <c r="A15" s="0" t="s">
        <v>5</v>
      </c>
      <c r="F15" s="9" t="n">
        <v>1</v>
      </c>
    </row>
    <row r="16" customFormat="false" ht="12.75" hidden="false" customHeight="false" outlineLevel="0" collapsed="false">
      <c r="F16" s="9"/>
    </row>
    <row r="17" customFormat="false" ht="12.75" hidden="false" customHeight="false" outlineLevel="0" collapsed="false">
      <c r="A17" s="0" t="s">
        <v>6</v>
      </c>
      <c r="F17" s="9" t="n">
        <v>2</v>
      </c>
    </row>
    <row r="18" customFormat="false" ht="12.75" hidden="false" customHeight="false" outlineLevel="0" collapsed="false">
      <c r="F18" s="9"/>
    </row>
    <row r="19" customFormat="false" ht="12.75" hidden="false" customHeight="false" outlineLevel="0" collapsed="false">
      <c r="A19" s="0" t="s">
        <v>7</v>
      </c>
      <c r="F19" s="9" t="n">
        <v>3</v>
      </c>
    </row>
    <row r="20" customFormat="false" ht="12.75" hidden="false" customHeight="false" outlineLevel="0" collapsed="false">
      <c r="F20" s="9"/>
    </row>
    <row r="21" customFormat="false" ht="12.75" hidden="false" customHeight="false" outlineLevel="0" collapsed="false">
      <c r="A21" s="0" t="s">
        <v>8</v>
      </c>
      <c r="F21" s="9" t="n">
        <v>4</v>
      </c>
    </row>
  </sheetData>
  <mergeCells count="3">
    <mergeCell ref="A7:F7"/>
    <mergeCell ref="A10:F10"/>
    <mergeCell ref="A11:F11"/>
  </mergeCells>
  <printOptions headings="false" gridLines="false" gridLinesSet="true" horizontalCentered="tru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95"/>
  <sheetViews>
    <sheetView showFormulas="false" showGridLines="true" showRowColHeaders="true" showZeros="true" rightToLeft="false" tabSelected="false" showOutlineSymbols="true" defaultGridColor="true" view="normal" topLeftCell="A37" colorId="64" zoomScale="100" zoomScaleNormal="100" zoomScalePageLayoutView="100" workbookViewId="0">
      <selection pane="topLeft" activeCell="C93" activeCellId="0" sqref="C93"/>
    </sheetView>
  </sheetViews>
  <sheetFormatPr defaultColWidth="9.32421875" defaultRowHeight="12.75" customHeight="true" zeroHeight="false" outlineLevelRow="0" outlineLevelCol="0"/>
  <cols>
    <col collapsed="false" customWidth="true" hidden="false" outlineLevel="0" max="2" min="1" style="10" width="3.15"/>
    <col collapsed="false" customWidth="true" hidden="false" outlineLevel="0" max="3" min="3" style="10" width="64.65"/>
    <col collapsed="false" customWidth="true" hidden="false" outlineLevel="0" max="4" min="4" style="10" width="14.32"/>
    <col collapsed="false" customWidth="true" hidden="false" outlineLevel="0" max="5" min="5" style="11" width="5.82"/>
    <col collapsed="false" customWidth="true" hidden="true" outlineLevel="0" max="6" min="6" style="10" width="14.32"/>
    <col collapsed="false" customWidth="true" hidden="true" outlineLevel="0" max="7" min="7" style="11" width="5.82"/>
    <col collapsed="false" customWidth="true" hidden="false" outlineLevel="0" max="8" min="8" style="0" width="14.32"/>
    <col collapsed="false" customWidth="true" hidden="true" outlineLevel="0" max="9" min="9" style="10" width="3.15"/>
    <col collapsed="false" customWidth="true" hidden="true" outlineLevel="0" max="10" min="10" style="10" width="17.32"/>
    <col collapsed="false" customWidth="true" hidden="true" outlineLevel="0" max="12" min="11" style="10" width="5.49"/>
    <col collapsed="false" customWidth="true" hidden="true" outlineLevel="0" max="13" min="13" style="10" width="17.32"/>
    <col collapsed="false" customWidth="false" hidden="true" outlineLevel="0" max="14" min="14" style="10" width="9.32"/>
    <col collapsed="false" customWidth="true" hidden="false" outlineLevel="0" max="15" min="15" style="10" width="4.32"/>
    <col collapsed="false" customWidth="false" hidden="false" outlineLevel="0" max="257" min="16" style="10" width="9.32"/>
  </cols>
  <sheetData>
    <row r="1" customFormat="false" ht="12.75" hidden="false" customHeight="false" outlineLevel="0" collapsed="false">
      <c r="A1" s="12" t="s">
        <v>9</v>
      </c>
      <c r="B1" s="12"/>
      <c r="C1" s="12"/>
      <c r="D1" s="12"/>
      <c r="E1" s="12"/>
      <c r="F1" s="12"/>
      <c r="G1" s="12"/>
      <c r="I1" s="13"/>
      <c r="J1" s="13"/>
      <c r="K1" s="13"/>
      <c r="L1" s="13"/>
      <c r="M1" s="13"/>
      <c r="N1" s="13"/>
    </row>
    <row r="2" customFormat="false" ht="12.75" hidden="false" customHeight="false" outlineLevel="0" collapsed="false">
      <c r="A2" s="4"/>
      <c r="B2" s="14"/>
      <c r="C2" s="14"/>
      <c r="D2" s="14"/>
      <c r="E2" s="15"/>
      <c r="F2" s="14"/>
      <c r="G2" s="15"/>
      <c r="I2" s="13"/>
      <c r="J2" s="13"/>
      <c r="K2" s="13"/>
      <c r="L2" s="13"/>
      <c r="M2" s="13"/>
      <c r="N2" s="13"/>
    </row>
    <row r="3" customFormat="false" ht="12.75" hidden="false" customHeight="false" outlineLevel="0" collapsed="false">
      <c r="A3" s="15" t="s">
        <v>10</v>
      </c>
      <c r="B3" s="15"/>
      <c r="C3" s="15"/>
      <c r="D3" s="15"/>
      <c r="E3" s="15"/>
      <c r="F3" s="15"/>
      <c r="G3" s="15"/>
      <c r="I3" s="13"/>
      <c r="J3" s="13"/>
      <c r="K3" s="13"/>
      <c r="L3" s="13"/>
      <c r="M3" s="13"/>
      <c r="N3" s="13"/>
    </row>
    <row r="4" customFormat="false" ht="12.75" hidden="false" customHeight="false" outlineLevel="0" collapsed="false">
      <c r="A4" s="15" t="s">
        <v>11</v>
      </c>
      <c r="B4" s="15"/>
      <c r="C4" s="15"/>
      <c r="D4" s="15"/>
      <c r="E4" s="15"/>
      <c r="F4" s="15"/>
      <c r="G4" s="15"/>
      <c r="I4" s="13"/>
      <c r="J4" s="13"/>
      <c r="K4" s="13"/>
      <c r="L4" s="13"/>
      <c r="M4" s="13"/>
      <c r="N4" s="13"/>
    </row>
    <row r="5" customFormat="false" ht="12.75" hidden="false" customHeight="false" outlineLevel="0" collapsed="false">
      <c r="A5" s="15" t="s">
        <v>12</v>
      </c>
      <c r="B5" s="15"/>
      <c r="C5" s="15"/>
      <c r="D5" s="15"/>
      <c r="E5" s="15"/>
      <c r="F5" s="15"/>
      <c r="G5" s="15"/>
      <c r="I5" s="13"/>
      <c r="J5" s="13"/>
      <c r="K5" s="13"/>
      <c r="L5" s="13"/>
      <c r="M5" s="13"/>
      <c r="N5" s="13"/>
    </row>
    <row r="6" customFormat="false" ht="12.75" hidden="false" customHeight="false" outlineLevel="0" collapsed="false">
      <c r="A6" s="16" t="s">
        <v>13</v>
      </c>
      <c r="B6" s="16"/>
      <c r="C6" s="16"/>
      <c r="D6" s="16"/>
      <c r="E6" s="16"/>
      <c r="F6" s="16"/>
      <c r="G6" s="16"/>
      <c r="I6" s="13"/>
      <c r="J6" s="13"/>
      <c r="K6" s="13"/>
      <c r="L6" s="13"/>
      <c r="M6" s="13"/>
      <c r="N6" s="13"/>
    </row>
    <row r="7" customFormat="false" ht="12.75" hidden="false" customHeight="false" outlineLevel="0" collapsed="false">
      <c r="A7" s="14"/>
      <c r="B7" s="14"/>
      <c r="C7" s="14"/>
      <c r="D7" s="14"/>
      <c r="E7" s="15"/>
      <c r="F7" s="14"/>
      <c r="G7" s="15"/>
      <c r="I7" s="13"/>
      <c r="J7" s="13"/>
      <c r="K7" s="13"/>
      <c r="L7" s="13"/>
      <c r="M7" s="13"/>
      <c r="N7" s="13"/>
    </row>
    <row r="8" customFormat="false" ht="13.5" hidden="false" customHeight="true" outlineLevel="0" collapsed="false">
      <c r="A8" s="14"/>
      <c r="B8" s="13"/>
      <c r="C8" s="13"/>
      <c r="D8" s="13"/>
      <c r="E8" s="17"/>
      <c r="F8" s="13"/>
      <c r="G8" s="17"/>
      <c r="I8" s="13"/>
      <c r="J8" s="13"/>
      <c r="K8" s="13"/>
      <c r="L8" s="13"/>
      <c r="M8" s="13"/>
      <c r="N8" s="13"/>
    </row>
    <row r="9" customFormat="false" ht="13.5" hidden="false" customHeight="true" outlineLevel="0" collapsed="false">
      <c r="A9" s="14"/>
      <c r="B9" s="14"/>
      <c r="C9" s="14"/>
      <c r="D9" s="14"/>
      <c r="E9" s="15"/>
      <c r="F9" s="14"/>
      <c r="G9" s="15"/>
      <c r="I9" s="18"/>
      <c r="J9" s="18"/>
      <c r="K9" s="13"/>
      <c r="L9" s="13"/>
      <c r="M9" s="18"/>
      <c r="N9" s="13"/>
    </row>
    <row r="10" customFormat="false" ht="13.5" hidden="false" customHeight="true" outlineLevel="0" collapsed="false">
      <c r="A10" s="13"/>
      <c r="B10" s="13"/>
      <c r="C10" s="13"/>
      <c r="D10" s="19" t="n">
        <v>37072</v>
      </c>
      <c r="E10" s="12"/>
      <c r="F10" s="12" t="s">
        <v>14</v>
      </c>
      <c r="G10" s="12"/>
      <c r="I10" s="3"/>
      <c r="J10" s="20"/>
      <c r="K10" s="13"/>
      <c r="L10" s="13"/>
      <c r="M10" s="13"/>
      <c r="N10" s="13"/>
    </row>
    <row r="11" customFormat="false" ht="3.95" hidden="false" customHeight="true" outlineLevel="0" collapsed="false">
      <c r="A11" s="13"/>
      <c r="B11" s="13"/>
      <c r="C11" s="13"/>
      <c r="D11" s="12"/>
      <c r="E11" s="12"/>
      <c r="F11" s="12"/>
      <c r="G11" s="12"/>
      <c r="I11" s="3"/>
      <c r="J11" s="20"/>
      <c r="K11" s="13"/>
      <c r="L11" s="13"/>
      <c r="M11" s="13"/>
      <c r="N11" s="13"/>
    </row>
    <row r="12" customFormat="false" ht="13.5" hidden="false" customHeight="true" outlineLevel="0" collapsed="false">
      <c r="D12" s="21" t="s">
        <v>15</v>
      </c>
      <c r="E12" s="22"/>
      <c r="F12" s="21" t="s">
        <v>16</v>
      </c>
      <c r="G12" s="22"/>
      <c r="I12" s="23"/>
      <c r="J12" s="24" t="s">
        <v>17</v>
      </c>
    </row>
    <row r="13" customFormat="false" ht="6.95" hidden="false" customHeight="true" outlineLevel="0" collapsed="false"/>
    <row r="14" customFormat="false" ht="12.75" hidden="false" customHeight="false" outlineLevel="0" collapsed="false">
      <c r="B14" s="15" t="s">
        <v>18</v>
      </c>
      <c r="C14" s="15"/>
      <c r="D14" s="11"/>
      <c r="F14" s="11"/>
      <c r="I14" s="25"/>
      <c r="J14" s="25"/>
      <c r="M14" s="25"/>
    </row>
    <row r="15" customFormat="false" ht="3.95" hidden="false" customHeight="true" outlineLevel="0" collapsed="false">
      <c r="D15" s="11"/>
      <c r="F15" s="11"/>
      <c r="I15" s="25"/>
      <c r="J15" s="25"/>
      <c r="M15" s="25"/>
    </row>
    <row r="16" customFormat="false" ht="12.75" hidden="false" customHeight="false" outlineLevel="0" collapsed="false">
      <c r="B16" s="26" t="s">
        <v>19</v>
      </c>
      <c r="D16" s="11"/>
      <c r="F16" s="11"/>
      <c r="I16" s="25"/>
      <c r="J16" s="25"/>
      <c r="M16" s="25"/>
    </row>
    <row r="17" customFormat="false" ht="3.95" hidden="false" customHeight="true" outlineLevel="0" collapsed="false">
      <c r="D17" s="11"/>
      <c r="F17" s="11"/>
      <c r="I17" s="25"/>
      <c r="J17" s="25"/>
      <c r="M17" s="25"/>
    </row>
    <row r="18" customFormat="false" ht="12.75" hidden="false" customHeight="false" outlineLevel="0" collapsed="false">
      <c r="C18" s="10" t="s">
        <v>20</v>
      </c>
      <c r="D18" s="27" t="n">
        <f aca="false">'[1]Balance Sheet'!$W$15</f>
        <v>8593</v>
      </c>
      <c r="E18" s="27"/>
      <c r="F18" s="27"/>
      <c r="G18" s="27"/>
      <c r="I18" s="28"/>
      <c r="J18" s="28" t="n">
        <v>1614</v>
      </c>
      <c r="M18" s="28"/>
      <c r="O18" s="29"/>
      <c r="Q18" s="30"/>
      <c r="U18" s="29"/>
    </row>
    <row r="19" customFormat="false" ht="12.75" hidden="true" customHeight="false" outlineLevel="0" collapsed="false">
      <c r="C19" s="10" t="s">
        <v>21</v>
      </c>
      <c r="D19" s="27"/>
      <c r="E19" s="27"/>
      <c r="F19" s="27"/>
      <c r="G19" s="27"/>
      <c r="I19" s="25" t="n">
        <v>90266</v>
      </c>
      <c r="J19" s="25" t="n">
        <v>140774</v>
      </c>
      <c r="M19" s="25" t="n">
        <f aca="false">+F19-H19</f>
        <v>0</v>
      </c>
      <c r="O19" s="29"/>
      <c r="Q19" s="30"/>
      <c r="U19" s="29"/>
    </row>
    <row r="20" customFormat="false" ht="12.75" hidden="true" customHeight="false" outlineLevel="0" collapsed="false">
      <c r="C20" s="10" t="s">
        <v>22</v>
      </c>
      <c r="D20" s="27"/>
      <c r="E20" s="27"/>
      <c r="F20" s="27"/>
      <c r="G20" s="27"/>
      <c r="I20" s="25"/>
      <c r="J20" s="31"/>
      <c r="M20" s="25"/>
      <c r="O20" s="29"/>
      <c r="Q20" s="30"/>
      <c r="U20" s="29"/>
    </row>
    <row r="21" customFormat="false" ht="3.95" hidden="false" customHeight="true" outlineLevel="0" collapsed="false">
      <c r="D21" s="11"/>
      <c r="F21" s="11"/>
      <c r="I21" s="25"/>
      <c r="J21" s="25" t="n">
        <v>140774</v>
      </c>
      <c r="M21" s="25"/>
    </row>
    <row r="22" customFormat="false" ht="12.75" hidden="false" customHeight="false" outlineLevel="0" collapsed="false">
      <c r="B22" s="10" t="s">
        <v>23</v>
      </c>
      <c r="D22" s="32" t="n">
        <f aca="false">SUM(D18:D21)</f>
        <v>8593</v>
      </c>
      <c r="E22" s="28"/>
      <c r="F22" s="32" t="e">
        <f aca="false">F18+F19+#REF!+#REF!+#REF!+#REF!+#REF!+#REF!</f>
        <v>#REF!</v>
      </c>
      <c r="G22" s="28"/>
      <c r="I22" s="25"/>
      <c r="J22" s="33" t="n">
        <f aca="false">SUM(J18:J19)</f>
        <v>142388</v>
      </c>
      <c r="M22" s="34" t="e">
        <f aca="false">M18+M19+#REF!+#REF!+#REF!+#REF!+#REF!+#REF!</f>
        <v>#REF!</v>
      </c>
      <c r="O22" s="29"/>
      <c r="Q22" s="30"/>
      <c r="U22" s="29"/>
    </row>
    <row r="23" customFormat="false" ht="6.95" hidden="false" customHeight="true" outlineLevel="0" collapsed="false">
      <c r="D23" s="31"/>
      <c r="E23" s="31"/>
      <c r="F23" s="31"/>
      <c r="G23" s="31"/>
      <c r="I23" s="25"/>
      <c r="J23" s="25"/>
      <c r="M23" s="25"/>
      <c r="O23" s="29"/>
      <c r="U23" s="29"/>
    </row>
    <row r="24" customFormat="false" ht="12.75" hidden="true" customHeight="false" outlineLevel="0" collapsed="false">
      <c r="B24" s="26" t="s">
        <v>24</v>
      </c>
      <c r="D24" s="31"/>
      <c r="E24" s="31"/>
      <c r="F24" s="31"/>
      <c r="G24" s="31"/>
      <c r="I24" s="25"/>
      <c r="J24" s="25"/>
      <c r="M24" s="25"/>
      <c r="O24" s="29"/>
      <c r="U24" s="29"/>
    </row>
    <row r="25" customFormat="false" ht="3.95" hidden="true" customHeight="true" outlineLevel="0" collapsed="false">
      <c r="D25" s="11"/>
      <c r="F25" s="11"/>
      <c r="I25" s="25"/>
      <c r="J25" s="25"/>
      <c r="M25" s="25"/>
    </row>
    <row r="26" customFormat="false" ht="12.75" hidden="true" customHeight="false" outlineLevel="0" collapsed="false">
      <c r="C26" s="35" t="s">
        <v>25</v>
      </c>
      <c r="D26" s="27" t="str">
        <f aca="false">+'[2]Balance Sheet'!C32</f>
        <v>Price Risk Management</v>
      </c>
      <c r="E26" s="31"/>
      <c r="F26" s="27" t="n">
        <f aca="false">+'[2]Balance Sheet'!E32</f>
        <v>0</v>
      </c>
      <c r="G26" s="31"/>
      <c r="I26" s="25"/>
      <c r="J26" s="31" t="n">
        <v>0</v>
      </c>
      <c r="M26" s="25" t="n">
        <f aca="false">+F26-H26</f>
        <v>0</v>
      </c>
      <c r="O26" s="29"/>
      <c r="U26" s="29"/>
    </row>
    <row r="27" customFormat="false" ht="12.75" hidden="true" customHeight="false" outlineLevel="0" collapsed="false">
      <c r="C27" s="35" t="s">
        <v>26</v>
      </c>
      <c r="D27" s="27" t="n">
        <v>0</v>
      </c>
      <c r="E27" s="31"/>
      <c r="F27" s="27" t="n">
        <v>0</v>
      </c>
      <c r="G27" s="31"/>
      <c r="I27" s="25"/>
      <c r="J27" s="31" t="n">
        <v>0</v>
      </c>
      <c r="M27" s="25" t="n">
        <f aca="false">+F27-H27</f>
        <v>0</v>
      </c>
      <c r="O27" s="29"/>
      <c r="U27" s="29"/>
    </row>
    <row r="28" customFormat="false" ht="12.75" hidden="true" customHeight="false" outlineLevel="0" collapsed="false">
      <c r="C28" s="35" t="s">
        <v>27</v>
      </c>
      <c r="D28" s="27"/>
      <c r="E28" s="31"/>
      <c r="F28" s="27"/>
      <c r="G28" s="31"/>
      <c r="I28" s="25"/>
      <c r="J28" s="31"/>
      <c r="M28" s="25"/>
      <c r="O28" s="29"/>
      <c r="U28" s="29"/>
    </row>
    <row r="29" customFormat="false" ht="12.75" hidden="true" customHeight="false" outlineLevel="0" collapsed="false">
      <c r="C29" s="10" t="s">
        <v>28</v>
      </c>
      <c r="D29" s="27" t="n">
        <f aca="false">+'[2]Balance Sheet'!C31</f>
        <v>0</v>
      </c>
      <c r="E29" s="31"/>
      <c r="F29" s="27" t="n">
        <f aca="false">+'[2]Balance Sheet'!E31</f>
        <v>0</v>
      </c>
      <c r="G29" s="31"/>
      <c r="I29" s="25"/>
      <c r="J29" s="31"/>
      <c r="M29" s="25" t="n">
        <f aca="false">+F29-H29</f>
        <v>0</v>
      </c>
      <c r="N29" s="36"/>
      <c r="O29" s="29"/>
      <c r="U29" s="29"/>
    </row>
    <row r="30" customFormat="false" ht="12.75" hidden="true" customHeight="false" outlineLevel="0" collapsed="false">
      <c r="C30" s="10" t="s">
        <v>29</v>
      </c>
      <c r="D30" s="27" t="str">
        <f aca="false">+'[2]Balance Sheet'!C34</f>
        <v>Notes Receivable - Affiliated Company</v>
      </c>
      <c r="E30" s="31"/>
      <c r="F30" s="27" t="n">
        <f aca="false">+'[2]Balance Sheet'!E34</f>
        <v>0</v>
      </c>
      <c r="G30" s="31"/>
      <c r="I30" s="25"/>
      <c r="J30" s="25" t="n">
        <v>5650</v>
      </c>
      <c r="M30" s="25" t="n">
        <f aca="false">+F30-H30</f>
        <v>0</v>
      </c>
      <c r="O30" s="29"/>
      <c r="U30" s="29"/>
    </row>
    <row r="31" customFormat="false" ht="12.75" hidden="true" customHeight="false" outlineLevel="0" collapsed="false">
      <c r="C31" s="10" t="s">
        <v>30</v>
      </c>
      <c r="D31" s="27" t="n">
        <f aca="false">+'[2]Balance Sheet'!C30</f>
        <v>0</v>
      </c>
      <c r="E31" s="31"/>
      <c r="F31" s="27" t="n">
        <f aca="false">+'[2]Balance Sheet'!E30</f>
        <v>0</v>
      </c>
      <c r="G31" s="31"/>
      <c r="I31" s="25"/>
      <c r="J31" s="25"/>
      <c r="M31" s="25" t="n">
        <f aca="false">+F31-H31</f>
        <v>0</v>
      </c>
      <c r="O31" s="29"/>
      <c r="U31" s="29"/>
    </row>
    <row r="32" customFormat="false" ht="12.75" hidden="true" customHeight="false" outlineLevel="0" collapsed="false">
      <c r="C32" s="10" t="s">
        <v>31</v>
      </c>
      <c r="D32" s="27" t="str">
        <f aca="false">+'[2]Balance Sheet'!C35</f>
        <v>Goodwill</v>
      </c>
      <c r="E32" s="31"/>
      <c r="F32" s="27" t="n">
        <f aca="false">+'[2]Balance Sheet'!E35</f>
        <v>0</v>
      </c>
      <c r="G32" s="31"/>
      <c r="I32" s="37"/>
      <c r="J32" s="31" t="n">
        <v>0</v>
      </c>
      <c r="K32" s="37"/>
      <c r="L32" s="37"/>
      <c r="M32" s="25" t="n">
        <f aca="false">+F32-H32</f>
        <v>0</v>
      </c>
      <c r="N32" s="37"/>
      <c r="O32" s="29"/>
      <c r="P32" s="37"/>
      <c r="Q32" s="37"/>
      <c r="R32" s="37"/>
      <c r="S32" s="37"/>
      <c r="T32" s="37"/>
      <c r="U32" s="29"/>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c r="CC32" s="37"/>
      <c r="CD32" s="37"/>
      <c r="CE32" s="37"/>
      <c r="CF32" s="37"/>
      <c r="CG32" s="37"/>
      <c r="CH32" s="37"/>
      <c r="CI32" s="37"/>
      <c r="CJ32" s="37"/>
      <c r="CK32" s="37"/>
      <c r="CL32" s="37"/>
      <c r="CM32" s="37"/>
      <c r="CN32" s="37"/>
      <c r="CO32" s="37"/>
      <c r="CP32" s="37"/>
      <c r="CQ32" s="37"/>
      <c r="CR32" s="37"/>
      <c r="CS32" s="37"/>
      <c r="CT32" s="37"/>
      <c r="CU32" s="37"/>
      <c r="CV32" s="37"/>
      <c r="CW32" s="37"/>
      <c r="CX32" s="37"/>
      <c r="CY32" s="37"/>
      <c r="CZ32" s="37"/>
      <c r="DA32" s="37"/>
      <c r="DB32" s="37"/>
      <c r="DC32" s="37"/>
      <c r="DD32" s="37"/>
      <c r="DE32" s="37"/>
      <c r="DF32" s="37"/>
      <c r="DG32" s="37"/>
      <c r="DH32" s="37"/>
      <c r="DI32" s="37"/>
      <c r="DJ32" s="37"/>
      <c r="DK32" s="37"/>
      <c r="DL32" s="37"/>
      <c r="DM32" s="37"/>
      <c r="DN32" s="37"/>
      <c r="DO32" s="37"/>
      <c r="DP32" s="37"/>
      <c r="DQ32" s="37"/>
      <c r="DR32" s="37"/>
      <c r="DS32" s="37"/>
      <c r="DT32" s="37"/>
      <c r="DU32" s="37"/>
      <c r="DV32" s="37"/>
      <c r="DW32" s="37"/>
      <c r="DX32" s="37"/>
      <c r="DY32" s="37"/>
      <c r="DZ32" s="37"/>
      <c r="EA32" s="37"/>
      <c r="EB32" s="37"/>
      <c r="EC32" s="37"/>
      <c r="ED32" s="37"/>
      <c r="EE32" s="37"/>
      <c r="EF32" s="37"/>
      <c r="EG32" s="37"/>
      <c r="EH32" s="37"/>
      <c r="EI32" s="37"/>
      <c r="EJ32" s="37"/>
      <c r="EK32" s="37"/>
      <c r="EL32" s="37"/>
      <c r="EM32" s="37"/>
      <c r="EN32" s="37"/>
      <c r="EO32" s="37"/>
      <c r="EP32" s="37"/>
      <c r="EQ32" s="37"/>
      <c r="ER32" s="37"/>
      <c r="ES32" s="37"/>
      <c r="ET32" s="37"/>
      <c r="EU32" s="37"/>
      <c r="EV32" s="37"/>
      <c r="EW32" s="37"/>
      <c r="EX32" s="37"/>
      <c r="EY32" s="37"/>
      <c r="EZ32" s="37"/>
      <c r="FA32" s="37"/>
      <c r="FB32" s="37"/>
      <c r="FC32" s="37"/>
      <c r="FD32" s="37"/>
      <c r="FE32" s="37"/>
      <c r="FF32" s="37"/>
      <c r="FG32" s="37"/>
      <c r="FH32" s="37"/>
      <c r="FI32" s="37"/>
      <c r="FJ32" s="37"/>
      <c r="FK32" s="37"/>
      <c r="FL32" s="37"/>
      <c r="FM32" s="37"/>
      <c r="FN32" s="37"/>
      <c r="FO32" s="37"/>
      <c r="FP32" s="37"/>
      <c r="FQ32" s="37"/>
      <c r="FR32" s="37"/>
      <c r="FS32" s="37"/>
      <c r="FT32" s="37"/>
      <c r="FU32" s="37"/>
      <c r="FV32" s="37"/>
      <c r="FW32" s="37"/>
      <c r="FX32" s="37"/>
      <c r="FY32" s="37"/>
      <c r="FZ32" s="37"/>
      <c r="GA32" s="37"/>
      <c r="GB32" s="37"/>
      <c r="GC32" s="37"/>
      <c r="GD32" s="37"/>
      <c r="GE32" s="37"/>
      <c r="GF32" s="37"/>
      <c r="GG32" s="37"/>
      <c r="GH32" s="37"/>
      <c r="GI32" s="37"/>
      <c r="GJ32" s="37"/>
      <c r="GK32" s="37"/>
      <c r="GL32" s="37"/>
      <c r="GM32" s="37"/>
      <c r="GN32" s="37"/>
      <c r="GO32" s="37"/>
      <c r="GP32" s="37"/>
      <c r="GQ32" s="37"/>
      <c r="GR32" s="37"/>
      <c r="GS32" s="37"/>
      <c r="GT32" s="37"/>
      <c r="GU32" s="37"/>
      <c r="GV32" s="37"/>
      <c r="GW32" s="37"/>
      <c r="GX32" s="37"/>
      <c r="GY32" s="37"/>
      <c r="GZ32" s="37"/>
      <c r="HA32" s="37"/>
      <c r="HB32" s="37"/>
      <c r="HC32" s="37"/>
      <c r="HD32" s="37"/>
      <c r="HE32" s="37"/>
      <c r="HF32" s="37"/>
      <c r="HG32" s="37"/>
      <c r="HH32" s="37"/>
      <c r="HI32" s="37"/>
      <c r="HJ32" s="37"/>
      <c r="HK32" s="37"/>
      <c r="HL32" s="37"/>
      <c r="HM32" s="37"/>
      <c r="HN32" s="37"/>
      <c r="HO32" s="37"/>
      <c r="HP32" s="37"/>
      <c r="HQ32" s="37"/>
      <c r="HR32" s="37"/>
      <c r="HS32" s="37"/>
      <c r="HT32" s="37"/>
      <c r="HU32" s="37"/>
      <c r="HV32" s="37"/>
      <c r="HW32" s="37"/>
      <c r="HX32" s="37"/>
      <c r="HY32" s="37"/>
      <c r="HZ32" s="37"/>
      <c r="IA32" s="37"/>
      <c r="IB32" s="37"/>
      <c r="IC32" s="37"/>
      <c r="ID32" s="37"/>
      <c r="IE32" s="37"/>
      <c r="IF32" s="37"/>
      <c r="IG32" s="37"/>
      <c r="IH32" s="37"/>
      <c r="II32" s="37"/>
      <c r="IJ32" s="37"/>
      <c r="IK32" s="37"/>
      <c r="IL32" s="37"/>
      <c r="IM32" s="37"/>
      <c r="IN32" s="37"/>
      <c r="IO32" s="37"/>
      <c r="IP32" s="37"/>
      <c r="IQ32" s="37"/>
      <c r="IR32" s="37"/>
      <c r="IS32" s="37"/>
      <c r="IT32" s="37"/>
      <c r="IU32" s="37"/>
      <c r="IV32" s="37"/>
      <c r="IW32" s="37"/>
    </row>
    <row r="33" customFormat="false" ht="3.95" hidden="true" customHeight="true" outlineLevel="0" collapsed="false">
      <c r="D33" s="31"/>
      <c r="E33" s="31"/>
      <c r="F33" s="31"/>
      <c r="G33" s="31"/>
      <c r="I33" s="37"/>
      <c r="J33" s="31"/>
      <c r="K33" s="37"/>
      <c r="L33" s="37"/>
      <c r="M33" s="25"/>
      <c r="N33" s="37"/>
      <c r="O33" s="29"/>
      <c r="P33" s="37"/>
      <c r="Q33" s="37"/>
      <c r="R33" s="37"/>
      <c r="S33" s="37"/>
      <c r="T33" s="37"/>
      <c r="U33" s="29"/>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c r="CA33" s="37"/>
      <c r="CB33" s="37"/>
      <c r="CC33" s="37"/>
      <c r="CD33" s="37"/>
      <c r="CE33" s="37"/>
      <c r="CF33" s="37"/>
      <c r="CG33" s="37"/>
      <c r="CH33" s="37"/>
      <c r="CI33" s="37"/>
      <c r="CJ33" s="37"/>
      <c r="CK33" s="37"/>
      <c r="CL33" s="37"/>
      <c r="CM33" s="37"/>
      <c r="CN33" s="37"/>
      <c r="CO33" s="37"/>
      <c r="CP33" s="37"/>
      <c r="CQ33" s="37"/>
      <c r="CR33" s="37"/>
      <c r="CS33" s="37"/>
      <c r="CT33" s="37"/>
      <c r="CU33" s="37"/>
      <c r="CV33" s="37"/>
      <c r="CW33" s="37"/>
      <c r="CX33" s="37"/>
      <c r="CY33" s="37"/>
      <c r="CZ33" s="37"/>
      <c r="DA33" s="37"/>
      <c r="DB33" s="37"/>
      <c r="DC33" s="37"/>
      <c r="DD33" s="37"/>
      <c r="DE33" s="37"/>
      <c r="DF33" s="37"/>
      <c r="DG33" s="37"/>
      <c r="DH33" s="37"/>
      <c r="DI33" s="37"/>
      <c r="DJ33" s="37"/>
      <c r="DK33" s="37"/>
      <c r="DL33" s="37"/>
      <c r="DM33" s="37"/>
      <c r="DN33" s="37"/>
      <c r="DO33" s="37"/>
      <c r="DP33" s="37"/>
      <c r="DQ33" s="37"/>
      <c r="DR33" s="37"/>
      <c r="DS33" s="37"/>
      <c r="DT33" s="37"/>
      <c r="DU33" s="37"/>
      <c r="DV33" s="37"/>
      <c r="DW33" s="37"/>
      <c r="DX33" s="37"/>
      <c r="DY33" s="37"/>
      <c r="DZ33" s="37"/>
      <c r="EA33" s="37"/>
      <c r="EB33" s="37"/>
      <c r="EC33" s="37"/>
      <c r="ED33" s="37"/>
      <c r="EE33" s="37"/>
      <c r="EF33" s="37"/>
      <c r="EG33" s="37"/>
      <c r="EH33" s="37"/>
      <c r="EI33" s="37"/>
      <c r="EJ33" s="37"/>
      <c r="EK33" s="37"/>
      <c r="EL33" s="37"/>
      <c r="EM33" s="37"/>
      <c r="EN33" s="37"/>
      <c r="EO33" s="37"/>
      <c r="EP33" s="37"/>
      <c r="EQ33" s="37"/>
      <c r="ER33" s="37"/>
      <c r="ES33" s="37"/>
      <c r="ET33" s="37"/>
      <c r="EU33" s="37"/>
      <c r="EV33" s="37"/>
      <c r="EW33" s="37"/>
      <c r="EX33" s="37"/>
      <c r="EY33" s="37"/>
      <c r="EZ33" s="37"/>
      <c r="FA33" s="37"/>
      <c r="FB33" s="37"/>
      <c r="FC33" s="37"/>
      <c r="FD33" s="37"/>
      <c r="FE33" s="37"/>
      <c r="FF33" s="37"/>
      <c r="FG33" s="37"/>
      <c r="FH33" s="37"/>
      <c r="FI33" s="37"/>
      <c r="FJ33" s="37"/>
      <c r="FK33" s="37"/>
      <c r="FL33" s="37"/>
      <c r="FM33" s="37"/>
      <c r="FN33" s="37"/>
      <c r="FO33" s="37"/>
      <c r="FP33" s="37"/>
      <c r="FQ33" s="37"/>
      <c r="FR33" s="37"/>
      <c r="FS33" s="37"/>
      <c r="FT33" s="37"/>
      <c r="FU33" s="37"/>
      <c r="FV33" s="37"/>
      <c r="FW33" s="37"/>
      <c r="FX33" s="37"/>
      <c r="FY33" s="37"/>
      <c r="FZ33" s="37"/>
      <c r="GA33" s="37"/>
      <c r="GB33" s="37"/>
      <c r="GC33" s="37"/>
      <c r="GD33" s="37"/>
      <c r="GE33" s="37"/>
      <c r="GF33" s="37"/>
      <c r="GG33" s="37"/>
      <c r="GH33" s="37"/>
      <c r="GI33" s="37"/>
      <c r="GJ33" s="37"/>
      <c r="GK33" s="37"/>
      <c r="GL33" s="37"/>
      <c r="GM33" s="37"/>
      <c r="GN33" s="37"/>
      <c r="GO33" s="37"/>
      <c r="GP33" s="37"/>
      <c r="GQ33" s="37"/>
      <c r="GR33" s="37"/>
      <c r="GS33" s="37"/>
      <c r="GT33" s="37"/>
      <c r="GU33" s="37"/>
      <c r="GV33" s="37"/>
      <c r="GW33" s="37"/>
      <c r="GX33" s="37"/>
      <c r="GY33" s="37"/>
      <c r="GZ33" s="37"/>
      <c r="HA33" s="37"/>
      <c r="HB33" s="37"/>
      <c r="HC33" s="37"/>
      <c r="HD33" s="37"/>
      <c r="HE33" s="37"/>
      <c r="HF33" s="37"/>
      <c r="HG33" s="37"/>
      <c r="HH33" s="37"/>
      <c r="HI33" s="37"/>
      <c r="HJ33" s="37"/>
      <c r="HK33" s="37"/>
      <c r="HL33" s="37"/>
      <c r="HM33" s="37"/>
      <c r="HN33" s="37"/>
      <c r="HO33" s="37"/>
      <c r="HP33" s="37"/>
      <c r="HQ33" s="37"/>
      <c r="HR33" s="37"/>
      <c r="HS33" s="37"/>
      <c r="HT33" s="37"/>
      <c r="HU33" s="37"/>
      <c r="HV33" s="37"/>
      <c r="HW33" s="37"/>
      <c r="HX33" s="37"/>
      <c r="HY33" s="37"/>
      <c r="HZ33" s="37"/>
      <c r="IA33" s="37"/>
      <c r="IB33" s="37"/>
      <c r="IC33" s="37"/>
      <c r="ID33" s="37"/>
      <c r="IE33" s="37"/>
      <c r="IF33" s="37"/>
      <c r="IG33" s="37"/>
      <c r="IH33" s="37"/>
      <c r="II33" s="37"/>
      <c r="IJ33" s="37"/>
      <c r="IK33" s="37"/>
      <c r="IL33" s="37"/>
      <c r="IM33" s="37"/>
      <c r="IN33" s="37"/>
      <c r="IO33" s="37"/>
      <c r="IP33" s="37"/>
      <c r="IQ33" s="37"/>
      <c r="IR33" s="37"/>
      <c r="IS33" s="37"/>
      <c r="IT33" s="37"/>
      <c r="IU33" s="37"/>
      <c r="IV33" s="37"/>
      <c r="IW33" s="37"/>
    </row>
    <row r="34" customFormat="false" ht="12.75" hidden="true" customHeight="false" outlineLevel="0" collapsed="false">
      <c r="B34" s="10" t="s">
        <v>32</v>
      </c>
      <c r="D34" s="34" t="e">
        <f aca="false">+D31+D29+D26+D27+D30+D32</f>
        <v>#VALUE!</v>
      </c>
      <c r="E34" s="31"/>
      <c r="F34" s="34" t="n">
        <f aca="false">+F31+F29+F26+F27+F30+F32</f>
        <v>0</v>
      </c>
      <c r="G34" s="31"/>
      <c r="I34" s="25"/>
      <c r="J34" s="33" t="n">
        <f aca="false">SUM(J26:J32)</f>
        <v>5650</v>
      </c>
      <c r="M34" s="34" t="n">
        <f aca="false">+M31+M29+M26+M27+M30+M32</f>
        <v>0</v>
      </c>
      <c r="O34" s="38"/>
      <c r="P34" s="36"/>
      <c r="U34" s="38"/>
    </row>
    <row r="35" customFormat="false" ht="6.95" hidden="false" customHeight="true" outlineLevel="0" collapsed="false">
      <c r="D35" s="31"/>
      <c r="E35" s="31"/>
      <c r="F35" s="31"/>
      <c r="G35" s="31"/>
      <c r="I35" s="25"/>
      <c r="J35" s="25"/>
      <c r="M35" s="25"/>
      <c r="O35" s="29"/>
      <c r="U35" s="29"/>
    </row>
    <row r="36" customFormat="false" ht="12.75" hidden="false" customHeight="false" outlineLevel="0" collapsed="false">
      <c r="B36" s="26" t="s">
        <v>33</v>
      </c>
      <c r="D36" s="31" t="n">
        <f aca="false">'[3]Balance Sheet'!$W$41</f>
        <v>0</v>
      </c>
      <c r="E36" s="31"/>
      <c r="F36" s="34" t="e">
        <f aca="false">+#REF!-#REF!</f>
        <v>#REF!</v>
      </c>
      <c r="G36" s="31"/>
      <c r="I36" s="25"/>
      <c r="J36" s="33" t="e">
        <f aca="false">+#REF!-#REF!</f>
        <v>#REF!</v>
      </c>
      <c r="M36" s="34" t="e">
        <f aca="false">+#REF!-#REF!</f>
        <v>#REF!</v>
      </c>
      <c r="O36" s="29"/>
      <c r="Q36" s="30"/>
      <c r="U36" s="29"/>
    </row>
    <row r="37" customFormat="false" ht="6.95" hidden="false" customHeight="true" outlineLevel="0" collapsed="false">
      <c r="D37" s="31"/>
      <c r="E37" s="31"/>
      <c r="F37" s="31"/>
      <c r="G37" s="31"/>
      <c r="I37" s="25"/>
      <c r="J37" s="25"/>
      <c r="K37" s="39"/>
      <c r="M37" s="25"/>
      <c r="O37" s="29"/>
      <c r="U37" s="29"/>
    </row>
    <row r="38" customFormat="false" ht="12.75" hidden="false" customHeight="false" outlineLevel="0" collapsed="false">
      <c r="D38" s="25"/>
      <c r="E38" s="25"/>
      <c r="F38" s="25"/>
      <c r="G38" s="25"/>
      <c r="I38" s="25"/>
      <c r="J38" s="25"/>
      <c r="M38" s="25"/>
      <c r="O38" s="29"/>
      <c r="U38" s="29"/>
    </row>
    <row r="39" customFormat="false" ht="13.5" hidden="false" customHeight="false" outlineLevel="0" collapsed="false">
      <c r="B39" s="26" t="s">
        <v>34</v>
      </c>
      <c r="D39" s="40" t="n">
        <f aca="false">D22+D36</f>
        <v>8593</v>
      </c>
      <c r="E39" s="28"/>
      <c r="F39" s="40" t="e">
        <f aca="false">+F36+F34+F22</f>
        <v>#REF!</v>
      </c>
      <c r="G39" s="28"/>
      <c r="I39" s="28"/>
      <c r="J39" s="40" t="e">
        <f aca="false">+J36+J34+J22</f>
        <v>#REF!</v>
      </c>
      <c r="M39" s="40" t="e">
        <f aca="false">+M36+M34+M22</f>
        <v>#REF!</v>
      </c>
      <c r="O39" s="29"/>
      <c r="U39" s="29"/>
    </row>
    <row r="40" customFormat="false" ht="13.5" hidden="false" customHeight="false" outlineLevel="0" collapsed="false">
      <c r="D40" s="25"/>
      <c r="E40" s="25"/>
      <c r="F40" s="25"/>
      <c r="G40" s="25"/>
      <c r="I40" s="25"/>
      <c r="J40" s="25"/>
      <c r="M40" s="25"/>
      <c r="O40" s="29"/>
      <c r="U40" s="29"/>
    </row>
    <row r="41" customFormat="false" ht="12.75" hidden="false" customHeight="false" outlineLevel="0" collapsed="false">
      <c r="B41" s="15" t="s">
        <v>35</v>
      </c>
      <c r="C41" s="15"/>
      <c r="D41" s="25"/>
      <c r="E41" s="25"/>
      <c r="F41" s="25"/>
      <c r="G41" s="25"/>
      <c r="I41" s="25"/>
      <c r="J41" s="25"/>
      <c r="M41" s="25"/>
      <c r="O41" s="29"/>
      <c r="U41" s="29"/>
    </row>
    <row r="42" customFormat="false" ht="12.75" hidden="false" customHeight="false" outlineLevel="0" collapsed="false">
      <c r="B42" s="14"/>
      <c r="C42" s="9"/>
      <c r="D42" s="25"/>
      <c r="E42" s="25"/>
      <c r="F42" s="25"/>
      <c r="G42" s="25"/>
      <c r="I42" s="25"/>
      <c r="J42" s="25"/>
      <c r="M42" s="25"/>
      <c r="O42" s="29"/>
      <c r="U42" s="29"/>
    </row>
    <row r="43" customFormat="false" ht="12.75" hidden="false" customHeight="false" outlineLevel="0" collapsed="false">
      <c r="B43" s="26" t="s">
        <v>36</v>
      </c>
      <c r="D43" s="41"/>
      <c r="E43" s="25"/>
      <c r="F43" s="25"/>
      <c r="G43" s="25"/>
      <c r="I43" s="25"/>
      <c r="J43" s="25"/>
      <c r="M43" s="25"/>
      <c r="O43" s="29"/>
      <c r="U43" s="29"/>
    </row>
    <row r="44" customFormat="false" ht="12.75" hidden="false" customHeight="false" outlineLevel="0" collapsed="false">
      <c r="D44" s="41"/>
      <c r="E44" s="25"/>
      <c r="F44" s="25"/>
      <c r="G44" s="25"/>
      <c r="I44" s="25"/>
      <c r="J44" s="25"/>
      <c r="M44" s="25"/>
      <c r="O44" s="29"/>
      <c r="U44" s="29"/>
    </row>
    <row r="45" customFormat="false" ht="12.75" hidden="false" customHeight="false" outlineLevel="0" collapsed="false">
      <c r="C45" s="10" t="s">
        <v>37</v>
      </c>
      <c r="D45" s="30" t="n">
        <f aca="false">'[1]Balance Sheet'!$W$56</f>
        <v>1114</v>
      </c>
      <c r="E45" s="25"/>
      <c r="F45" s="25"/>
      <c r="G45" s="25"/>
      <c r="I45" s="25"/>
      <c r="J45" s="25"/>
      <c r="M45" s="25"/>
      <c r="O45" s="29"/>
      <c r="U45" s="29"/>
    </row>
    <row r="46" customFormat="false" ht="12.75" hidden="false" customHeight="false" outlineLevel="0" collapsed="false">
      <c r="C46" s="10" t="s">
        <v>38</v>
      </c>
      <c r="D46" s="30" t="n">
        <f aca="false">'[1]Balance Sheet'!$W$57</f>
        <v>1500</v>
      </c>
      <c r="E46" s="25"/>
      <c r="F46" s="25"/>
      <c r="G46" s="25"/>
      <c r="I46" s="25"/>
      <c r="J46" s="25"/>
      <c r="M46" s="25"/>
      <c r="O46" s="29"/>
      <c r="U46" s="29"/>
    </row>
    <row r="47" customFormat="false" ht="6" hidden="false" customHeight="true" outlineLevel="0" collapsed="false">
      <c r="D47" s="30"/>
      <c r="E47" s="25"/>
      <c r="F47" s="25"/>
      <c r="G47" s="25"/>
      <c r="I47" s="25"/>
      <c r="J47" s="25"/>
      <c r="M47" s="25"/>
      <c r="O47" s="29"/>
      <c r="U47" s="29"/>
    </row>
    <row r="48" customFormat="false" ht="12.75" hidden="false" customHeight="false" outlineLevel="0" collapsed="false">
      <c r="B48" s="10" t="s">
        <v>39</v>
      </c>
      <c r="D48" s="33" t="n">
        <f aca="false">SUM(D45:D47)</f>
        <v>2614</v>
      </c>
      <c r="E48" s="25"/>
      <c r="F48" s="25"/>
      <c r="G48" s="25"/>
      <c r="I48" s="25"/>
      <c r="J48" s="25"/>
      <c r="M48" s="25"/>
      <c r="O48" s="29"/>
      <c r="U48" s="29"/>
    </row>
    <row r="49" customFormat="false" ht="12.75" hidden="false" customHeight="false" outlineLevel="0" collapsed="false">
      <c r="D49" s="36"/>
      <c r="E49" s="25"/>
      <c r="F49" s="25"/>
      <c r="G49" s="25"/>
      <c r="I49" s="25"/>
      <c r="J49" s="25"/>
      <c r="M49" s="25"/>
      <c r="O49" s="29"/>
      <c r="U49" s="29"/>
    </row>
    <row r="50" customFormat="false" ht="6" hidden="false" customHeight="true" outlineLevel="0" collapsed="false">
      <c r="D50" s="36"/>
      <c r="E50" s="25"/>
      <c r="F50" s="41"/>
      <c r="G50" s="25"/>
      <c r="I50" s="41"/>
      <c r="J50" s="41"/>
      <c r="M50" s="41"/>
      <c r="O50" s="29"/>
      <c r="U50" s="29"/>
    </row>
    <row r="51" customFormat="false" ht="12.75" hidden="true" customHeight="false" outlineLevel="0" collapsed="false">
      <c r="C51" s="10" t="s">
        <v>40</v>
      </c>
      <c r="D51" s="36"/>
      <c r="E51" s="25"/>
      <c r="F51" s="41"/>
      <c r="G51" s="25"/>
      <c r="I51" s="41"/>
      <c r="J51" s="41"/>
      <c r="M51" s="41"/>
      <c r="O51" s="29"/>
      <c r="U51" s="29"/>
    </row>
    <row r="52" customFormat="false" ht="3.75" hidden="true" customHeight="true" outlineLevel="0" collapsed="false">
      <c r="C52" s="10" t="s">
        <v>41</v>
      </c>
      <c r="D52" s="36"/>
      <c r="E52" s="25"/>
      <c r="F52" s="41"/>
      <c r="G52" s="25"/>
      <c r="I52" s="41"/>
      <c r="J52" s="41"/>
      <c r="M52" s="41"/>
      <c r="O52" s="29"/>
      <c r="U52" s="29"/>
    </row>
    <row r="53" customFormat="false" ht="12.75" hidden="true" customHeight="false" outlineLevel="0" collapsed="false">
      <c r="C53" s="42" t="s">
        <v>42</v>
      </c>
      <c r="D53" s="30" t="n">
        <f aca="false">'[4]Balance Sheet'!$H$58</f>
        <v>3338</v>
      </c>
      <c r="E53" s="28"/>
      <c r="F53" s="30"/>
      <c r="G53" s="28"/>
      <c r="I53" s="30"/>
      <c r="J53" s="30" t="n">
        <v>41474</v>
      </c>
      <c r="M53" s="30" t="n">
        <f aca="false">+F53-H53</f>
        <v>0</v>
      </c>
      <c r="O53" s="29"/>
      <c r="U53" s="29"/>
    </row>
    <row r="54" customFormat="false" ht="12.75" hidden="true" customHeight="true" outlineLevel="0" collapsed="false">
      <c r="C54" s="42" t="s">
        <v>43</v>
      </c>
      <c r="D54" s="36" t="n">
        <f aca="false">'[4]Balance Sheet'!$N$59</f>
        <v>55</v>
      </c>
      <c r="E54" s="31"/>
      <c r="F54" s="36"/>
      <c r="G54" s="31"/>
      <c r="I54" s="41"/>
      <c r="J54" s="41" t="n">
        <v>62858</v>
      </c>
      <c r="M54" s="41" t="n">
        <f aca="false">+F54-H54</f>
        <v>0</v>
      </c>
      <c r="O54" s="29"/>
      <c r="U54" s="29"/>
    </row>
    <row r="55" customFormat="false" ht="12.75" hidden="true" customHeight="true" outlineLevel="0" collapsed="false">
      <c r="C55" s="42" t="s">
        <v>44</v>
      </c>
      <c r="D55" s="36" t="n">
        <f aca="false">'[4]Balance Sheet'!$N$56+'[4]Balance Sheet'!$N$60</f>
        <v>927</v>
      </c>
      <c r="E55" s="31"/>
      <c r="F55" s="36" t="n">
        <v>0</v>
      </c>
      <c r="G55" s="31"/>
      <c r="I55" s="41"/>
      <c r="J55" s="41"/>
      <c r="M55" s="41" t="n">
        <f aca="false">+F55-H55</f>
        <v>0</v>
      </c>
      <c r="O55" s="29"/>
      <c r="U55" s="29"/>
    </row>
    <row r="56" customFormat="false" ht="12.75" hidden="true" customHeight="false" outlineLevel="0" collapsed="false">
      <c r="C56" s="42"/>
      <c r="D56" s="36"/>
      <c r="E56" s="31"/>
      <c r="F56" s="36"/>
      <c r="G56" s="31"/>
      <c r="I56" s="41"/>
      <c r="J56" s="41" t="n">
        <v>885</v>
      </c>
      <c r="M56" s="41" t="n">
        <f aca="false">+F56-H56</f>
        <v>0</v>
      </c>
      <c r="O56" s="29"/>
      <c r="U56" s="29"/>
    </row>
    <row r="57" customFormat="false" ht="12.75" hidden="true" customHeight="false" outlineLevel="0" collapsed="false">
      <c r="B57" s="10" t="s">
        <v>39</v>
      </c>
      <c r="D57" s="33" t="n">
        <f aca="false">SUM(D53:D55)</f>
        <v>4320</v>
      </c>
      <c r="E57" s="31"/>
      <c r="F57" s="36"/>
      <c r="G57" s="31"/>
      <c r="I57" s="41"/>
      <c r="J57" s="41"/>
      <c r="M57" s="41" t="n">
        <f aca="false">+F57-H57</f>
        <v>0</v>
      </c>
      <c r="O57" s="29"/>
      <c r="U57" s="29"/>
    </row>
    <row r="58" customFormat="false" ht="12.75" hidden="true" customHeight="false" outlineLevel="0" collapsed="false">
      <c r="C58" s="10" t="s">
        <v>41</v>
      </c>
      <c r="D58" s="36"/>
      <c r="E58" s="31"/>
      <c r="F58" s="36"/>
      <c r="G58" s="31"/>
      <c r="I58" s="41"/>
      <c r="J58" s="41" t="n">
        <v>27732</v>
      </c>
      <c r="M58" s="41"/>
      <c r="N58" s="36"/>
      <c r="O58" s="29"/>
      <c r="U58" s="29"/>
    </row>
    <row r="59" customFormat="false" ht="12.75" hidden="true" customHeight="false" outlineLevel="0" collapsed="false">
      <c r="C59" s="42" t="s">
        <v>42</v>
      </c>
      <c r="D59" s="30"/>
      <c r="E59" s="28"/>
      <c r="F59" s="30"/>
      <c r="G59" s="28"/>
      <c r="I59" s="41"/>
      <c r="J59" s="36" t="n">
        <v>0</v>
      </c>
      <c r="M59" s="41" t="n">
        <f aca="false">+F59-H59</f>
        <v>0</v>
      </c>
      <c r="O59" s="29"/>
      <c r="Q59" s="30" t="n">
        <f aca="false">H59-D59</f>
        <v>0</v>
      </c>
      <c r="U59" s="29"/>
    </row>
    <row r="60" customFormat="false" ht="12.75" hidden="true" customHeight="false" outlineLevel="0" collapsed="false">
      <c r="C60" s="42" t="s">
        <v>43</v>
      </c>
      <c r="D60" s="36"/>
      <c r="E60" s="31"/>
      <c r="F60" s="36"/>
      <c r="G60" s="31"/>
      <c r="I60" s="41"/>
      <c r="J60" s="36"/>
      <c r="M60" s="41"/>
      <c r="O60" s="29"/>
      <c r="Q60" s="30" t="n">
        <f aca="false">H60-D60</f>
        <v>0</v>
      </c>
      <c r="U60" s="29"/>
    </row>
    <row r="61" customFormat="false" ht="12.75" hidden="true" customHeight="false" outlineLevel="0" collapsed="false">
      <c r="C61" s="42" t="s">
        <v>44</v>
      </c>
      <c r="D61" s="36"/>
      <c r="E61" s="31"/>
      <c r="F61" s="36"/>
      <c r="G61" s="31"/>
      <c r="I61" s="41"/>
      <c r="J61" s="41"/>
      <c r="M61" s="41"/>
      <c r="O61" s="29"/>
      <c r="Q61" s="30" t="n">
        <f aca="false">H61-D61</f>
        <v>0</v>
      </c>
      <c r="U61" s="29"/>
    </row>
    <row r="62" customFormat="false" ht="4.5" hidden="true" customHeight="true" outlineLevel="0" collapsed="false">
      <c r="C62" s="42"/>
      <c r="D62" s="36"/>
      <c r="E62" s="31"/>
      <c r="F62" s="36"/>
      <c r="G62" s="31"/>
      <c r="I62" s="41"/>
      <c r="J62" s="41"/>
      <c r="M62" s="41"/>
      <c r="O62" s="29"/>
      <c r="U62" s="29"/>
    </row>
    <row r="63" customFormat="false" ht="12.75" hidden="true" customHeight="false" outlineLevel="0" collapsed="false">
      <c r="B63" s="10" t="s">
        <v>39</v>
      </c>
      <c r="D63" s="33" t="n">
        <f aca="false">SUM(D59:D61)</f>
        <v>0</v>
      </c>
      <c r="E63" s="25"/>
      <c r="F63" s="33" t="n">
        <f aca="false">SUM(F53:F59)</f>
        <v>0</v>
      </c>
      <c r="G63" s="25"/>
      <c r="I63" s="41"/>
      <c r="J63" s="33" t="n">
        <f aca="false">SUM(J53:J59)</f>
        <v>132949</v>
      </c>
      <c r="M63" s="33" t="n">
        <f aca="false">SUM(M53:M59)</f>
        <v>0</v>
      </c>
      <c r="O63" s="29"/>
      <c r="Q63" s="30" t="n">
        <f aca="false">H63-D63</f>
        <v>0</v>
      </c>
      <c r="U63" s="29"/>
    </row>
    <row r="64" customFormat="false" ht="6.95" hidden="true" customHeight="true" outlineLevel="0" collapsed="false">
      <c r="D64" s="41"/>
      <c r="E64" s="25"/>
      <c r="F64" s="41"/>
      <c r="G64" s="25"/>
      <c r="I64" s="41"/>
      <c r="J64" s="41"/>
      <c r="M64" s="41"/>
      <c r="O64" s="29"/>
      <c r="U64" s="29"/>
    </row>
    <row r="65" customFormat="false" ht="4.5" hidden="true" customHeight="true" outlineLevel="0" collapsed="false">
      <c r="D65" s="41"/>
      <c r="E65" s="25"/>
      <c r="F65" s="41"/>
      <c r="G65" s="25"/>
      <c r="J65" s="41"/>
      <c r="M65" s="41"/>
      <c r="O65" s="29"/>
      <c r="U65" s="29"/>
    </row>
    <row r="66" customFormat="false" ht="12.75" hidden="true" customHeight="false" outlineLevel="0" collapsed="false">
      <c r="C66" s="10" t="s">
        <v>42</v>
      </c>
      <c r="D66" s="36"/>
      <c r="E66" s="25"/>
      <c r="F66" s="36"/>
      <c r="G66" s="25"/>
      <c r="J66" s="36" t="n">
        <v>0</v>
      </c>
      <c r="M66" s="41" t="n">
        <f aca="false">+F66-H66</f>
        <v>0</v>
      </c>
      <c r="O66" s="29"/>
      <c r="Q66" s="30" t="n">
        <f aca="false">H66-D66</f>
        <v>0</v>
      </c>
      <c r="U66" s="29"/>
    </row>
    <row r="67" customFormat="false" ht="12.75" hidden="true" customHeight="false" outlineLevel="0" collapsed="false">
      <c r="C67" s="10" t="s">
        <v>40</v>
      </c>
      <c r="D67" s="36" t="str">
        <f aca="false">+'[2]Balance Sheet'!C65</f>
        <v>Accrued Taxes Payable - Other</v>
      </c>
      <c r="E67" s="31"/>
      <c r="F67" s="36" t="n">
        <v>0</v>
      </c>
      <c r="G67" s="31"/>
      <c r="J67" s="41" t="n">
        <v>4618</v>
      </c>
      <c r="M67" s="41" t="n">
        <f aca="false">+F67-H67</f>
        <v>0</v>
      </c>
      <c r="O67" s="29"/>
      <c r="U67" s="29"/>
    </row>
    <row r="68" customFormat="false" ht="12.75" hidden="true" customHeight="false" outlineLevel="0" collapsed="false">
      <c r="C68" s="10" t="s">
        <v>45</v>
      </c>
      <c r="D68" s="36" t="str">
        <f aca="false">+'[2]Balance Sheet'!C66</f>
        <v>Price Risk Management</v>
      </c>
      <c r="E68" s="25"/>
      <c r="F68" s="36" t="n">
        <v>0</v>
      </c>
      <c r="G68" s="25"/>
      <c r="J68" s="41" t="n">
        <v>522</v>
      </c>
      <c r="M68" s="41" t="n">
        <f aca="false">+F68-H68</f>
        <v>0</v>
      </c>
      <c r="O68" s="29"/>
      <c r="U68" s="29"/>
    </row>
    <row r="69" customFormat="false" ht="12.75" hidden="true" customHeight="false" outlineLevel="0" collapsed="false">
      <c r="C69" s="10" t="s">
        <v>46</v>
      </c>
      <c r="D69" s="36" t="n">
        <f aca="false">+'[5]Formal BS'!E65</f>
        <v>0</v>
      </c>
      <c r="E69" s="25"/>
      <c r="F69" s="36" t="n">
        <v>88</v>
      </c>
      <c r="G69" s="25"/>
      <c r="J69" s="41"/>
      <c r="M69" s="41"/>
      <c r="O69" s="29"/>
      <c r="U69" s="29"/>
    </row>
    <row r="70" customFormat="false" ht="4.5" hidden="true" customHeight="true" outlineLevel="0" collapsed="false">
      <c r="D70" s="41"/>
      <c r="E70" s="25"/>
      <c r="F70" s="41"/>
      <c r="G70" s="25"/>
      <c r="J70" s="41"/>
      <c r="M70" s="41"/>
      <c r="O70" s="29"/>
      <c r="U70" s="29"/>
    </row>
    <row r="71" customFormat="false" ht="12.75" hidden="true" customHeight="false" outlineLevel="0" collapsed="false">
      <c r="B71" s="10" t="s">
        <v>47</v>
      </c>
      <c r="D71" s="33" t="n">
        <f aca="false">D66</f>
        <v>0</v>
      </c>
      <c r="E71" s="25"/>
      <c r="F71" s="33" t="n">
        <f aca="false">SUM(F66:F69)</f>
        <v>88</v>
      </c>
      <c r="G71" s="25"/>
      <c r="J71" s="33" t="n">
        <f aca="false">SUM(J66:J68)</f>
        <v>5140</v>
      </c>
      <c r="M71" s="33" t="n">
        <f aca="false">SUM(M66:M68)</f>
        <v>0</v>
      </c>
      <c r="O71" s="29"/>
      <c r="U71" s="29"/>
    </row>
    <row r="72" customFormat="false" ht="6.95" hidden="true" customHeight="true" outlineLevel="0" collapsed="false">
      <c r="D72" s="25"/>
      <c r="E72" s="25"/>
      <c r="F72" s="25"/>
      <c r="G72" s="25"/>
      <c r="J72" s="25"/>
      <c r="M72" s="25"/>
      <c r="O72" s="29"/>
      <c r="U72" s="29"/>
    </row>
    <row r="73" customFormat="false" ht="12.75" hidden="true" customHeight="false" outlineLevel="0" collapsed="false">
      <c r="B73" s="26" t="s">
        <v>48</v>
      </c>
      <c r="D73" s="25"/>
      <c r="E73" s="25"/>
      <c r="F73" s="25"/>
      <c r="G73" s="25"/>
      <c r="J73" s="25"/>
      <c r="M73" s="25" t="n">
        <f aca="false">+F73-H73</f>
        <v>0</v>
      </c>
      <c r="O73" s="29"/>
      <c r="U73" s="29"/>
    </row>
    <row r="74" customFormat="false" ht="6.95" hidden="true" customHeight="true" outlineLevel="0" collapsed="false">
      <c r="D74" s="25"/>
      <c r="E74" s="25"/>
      <c r="F74" s="25"/>
      <c r="G74" s="25"/>
      <c r="J74" s="25"/>
      <c r="M74" s="25" t="n">
        <f aca="false">+F74-H74</f>
        <v>0</v>
      </c>
      <c r="O74" s="29"/>
      <c r="U74" s="29"/>
    </row>
    <row r="75" customFormat="false" ht="12.75" hidden="true" customHeight="false" outlineLevel="0" collapsed="false">
      <c r="B75" s="26" t="s">
        <v>49</v>
      </c>
      <c r="D75" s="36" t="n">
        <v>0</v>
      </c>
      <c r="E75" s="25"/>
      <c r="F75" s="36" t="n">
        <v>0</v>
      </c>
      <c r="G75" s="25"/>
      <c r="J75" s="25"/>
      <c r="M75" s="25" t="n">
        <f aca="false">+F75-H75</f>
        <v>0</v>
      </c>
      <c r="N75" s="36"/>
      <c r="O75" s="29"/>
      <c r="U75" s="29"/>
    </row>
    <row r="76" customFormat="false" ht="6.95" hidden="true" customHeight="true" outlineLevel="0" collapsed="false">
      <c r="D76" s="41"/>
      <c r="E76" s="25"/>
      <c r="F76" s="41"/>
      <c r="G76" s="25"/>
      <c r="J76" s="41"/>
      <c r="M76" s="41"/>
      <c r="O76" s="29"/>
      <c r="U76" s="29"/>
    </row>
    <row r="77" customFormat="false" ht="13.5" hidden="false" customHeight="true" outlineLevel="0" collapsed="false">
      <c r="B77" s="26" t="s">
        <v>50</v>
      </c>
      <c r="D77" s="41"/>
      <c r="E77" s="25"/>
      <c r="F77" s="41"/>
      <c r="G77" s="25"/>
      <c r="J77" s="41"/>
      <c r="M77" s="41"/>
      <c r="O77" s="29"/>
      <c r="U77" s="29"/>
    </row>
    <row r="78" customFormat="false" ht="4.5" hidden="false" customHeight="true" outlineLevel="0" collapsed="false">
      <c r="D78" s="41"/>
      <c r="E78" s="25"/>
      <c r="F78" s="41"/>
      <c r="G78" s="25"/>
      <c r="J78" s="41"/>
      <c r="M78" s="41"/>
      <c r="O78" s="29"/>
      <c r="U78" s="29"/>
    </row>
    <row r="79" customFormat="false" ht="12.75" hidden="false" customHeight="false" outlineLevel="0" collapsed="false">
      <c r="C79" s="10" t="s">
        <v>51</v>
      </c>
      <c r="D79" s="36" t="n">
        <f aca="false">'[1]Balance Sheet'!$W$84</f>
        <v>58500</v>
      </c>
      <c r="E79" s="31"/>
      <c r="F79" s="36"/>
      <c r="G79" s="31"/>
      <c r="J79" s="36"/>
      <c r="M79" s="36" t="n">
        <f aca="false">+F79-H79</f>
        <v>0</v>
      </c>
      <c r="O79" s="29"/>
      <c r="Q79" s="30" t="n">
        <f aca="false">H79-D79</f>
        <v>-58500</v>
      </c>
      <c r="U79" s="29"/>
    </row>
    <row r="80" customFormat="false" ht="14.25" hidden="true" customHeight="true" outlineLevel="0" collapsed="false">
      <c r="C80" s="10" t="s">
        <v>52</v>
      </c>
      <c r="D80" s="41"/>
      <c r="E80" s="25"/>
      <c r="F80" s="41"/>
      <c r="G80" s="25"/>
      <c r="J80" s="41"/>
      <c r="M80" s="41" t="n">
        <f aca="false">+F80-H80</f>
        <v>0</v>
      </c>
      <c r="O80" s="29"/>
      <c r="U80" s="29"/>
    </row>
    <row r="81" customFormat="false" ht="12.75" hidden="false" customHeight="false" outlineLevel="0" collapsed="false">
      <c r="C81" s="10" t="s">
        <v>53</v>
      </c>
      <c r="D81" s="41" t="n">
        <f aca="false">'[1]Balance Sheet'!$W$85</f>
        <v>-50000</v>
      </c>
      <c r="E81" s="25"/>
      <c r="F81" s="41"/>
      <c r="G81" s="25"/>
      <c r="J81" s="41"/>
      <c r="M81" s="41" t="n">
        <f aca="false">+F81-H81</f>
        <v>0</v>
      </c>
      <c r="O81" s="29"/>
      <c r="Q81" s="30" t="n">
        <f aca="false">H81-D81</f>
        <v>50000</v>
      </c>
      <c r="U81" s="29"/>
    </row>
    <row r="82" customFormat="false" ht="12.75" hidden="false" customHeight="false" outlineLevel="0" collapsed="false">
      <c r="C82" s="10" t="s">
        <v>54</v>
      </c>
      <c r="D82" s="41" t="n">
        <f aca="false">'[1]Balance Sheet'!$W$86</f>
        <v>-1500</v>
      </c>
      <c r="E82" s="25"/>
      <c r="F82" s="41"/>
      <c r="G82" s="25"/>
      <c r="J82" s="41"/>
      <c r="M82" s="41"/>
      <c r="O82" s="29"/>
      <c r="Q82" s="30"/>
      <c r="U82" s="29"/>
    </row>
    <row r="83" customFormat="false" ht="12.75" hidden="false" customHeight="false" outlineLevel="0" collapsed="false">
      <c r="C83" s="10" t="s">
        <v>55</v>
      </c>
      <c r="D83" s="31" t="n">
        <f aca="false">'Formal IS'!C45</f>
        <v>-1021</v>
      </c>
      <c r="E83" s="31"/>
      <c r="F83" s="31"/>
      <c r="G83" s="31"/>
      <c r="I83" s="36"/>
      <c r="J83" s="36"/>
      <c r="K83" s="36"/>
      <c r="L83" s="36"/>
      <c r="M83" s="36" t="n">
        <f aca="false">+F83-H83</f>
        <v>0</v>
      </c>
      <c r="N83" s="36"/>
      <c r="O83" s="38"/>
      <c r="P83" s="36"/>
      <c r="Q83" s="30" t="n">
        <f aca="false">H83-D83</f>
        <v>1021</v>
      </c>
      <c r="U83" s="29"/>
    </row>
    <row r="84" customFormat="false" ht="4.5" hidden="false" customHeight="true" outlineLevel="0" collapsed="false">
      <c r="D84" s="43"/>
      <c r="E84" s="25"/>
      <c r="F84" s="43"/>
      <c r="G84" s="25"/>
      <c r="J84" s="41"/>
      <c r="M84" s="41"/>
      <c r="O84" s="29"/>
      <c r="Q84" s="36" t="n">
        <f aca="false">H84-D84</f>
        <v>0</v>
      </c>
      <c r="U84" s="29"/>
    </row>
    <row r="85" customFormat="false" ht="12.75" hidden="false" customHeight="false" outlineLevel="0" collapsed="false">
      <c r="B85" s="10" t="s">
        <v>56</v>
      </c>
      <c r="D85" s="43" t="n">
        <f aca="false">SUM(D79:D83)</f>
        <v>5979</v>
      </c>
      <c r="E85" s="25"/>
      <c r="F85" s="43" t="n">
        <f aca="false">SUM(F79:F83)</f>
        <v>0</v>
      </c>
      <c r="G85" s="25"/>
      <c r="J85" s="43" t="n">
        <v>82442</v>
      </c>
      <c r="M85" s="43" t="n">
        <f aca="false">+F85-H85</f>
        <v>0</v>
      </c>
      <c r="O85" s="29"/>
      <c r="U85" s="29"/>
    </row>
    <row r="86" customFormat="false" ht="6.95" hidden="false" customHeight="true" outlineLevel="0" collapsed="false">
      <c r="D86" s="41"/>
      <c r="E86" s="25"/>
      <c r="F86" s="41"/>
      <c r="G86" s="25"/>
      <c r="J86" s="41"/>
      <c r="M86" s="41"/>
      <c r="O86" s="29"/>
      <c r="U86" s="29"/>
    </row>
    <row r="87" customFormat="false" ht="12.75" hidden="false" customHeight="false" outlineLevel="0" collapsed="false">
      <c r="D87" s="41"/>
      <c r="E87" s="25"/>
      <c r="F87" s="41"/>
      <c r="G87" s="25"/>
      <c r="J87" s="41"/>
      <c r="M87" s="41"/>
      <c r="O87" s="29"/>
      <c r="U87" s="29"/>
    </row>
    <row r="88" customFormat="false" ht="13.5" hidden="false" customHeight="false" outlineLevel="0" collapsed="false">
      <c r="B88" s="26" t="s">
        <v>57</v>
      </c>
      <c r="D88" s="40" t="n">
        <f aca="false">D48+D85</f>
        <v>8593</v>
      </c>
      <c r="E88" s="28"/>
      <c r="F88" s="40" t="n">
        <f aca="false">+F85+F75+F71+F63</f>
        <v>88</v>
      </c>
      <c r="G88" s="28"/>
      <c r="I88" s="30"/>
      <c r="J88" s="40" t="n">
        <f aca="false">+J85+J71+J63</f>
        <v>220531</v>
      </c>
      <c r="M88" s="40" t="n">
        <f aca="false">+M85+M71+M63+M75</f>
        <v>0</v>
      </c>
      <c r="O88" s="29"/>
      <c r="Q88" s="30" t="n">
        <f aca="false">SUM(Q20:Q87)</f>
        <v>-7479</v>
      </c>
      <c r="U88" s="29"/>
    </row>
    <row r="89" customFormat="false" ht="6.75" hidden="false" customHeight="true" outlineLevel="0" collapsed="false">
      <c r="D89" s="41"/>
      <c r="E89" s="25"/>
      <c r="F89" s="41"/>
      <c r="G89" s="25"/>
      <c r="J89" s="41"/>
      <c r="M89" s="41"/>
      <c r="O89" s="29"/>
      <c r="U89" s="29"/>
    </row>
    <row r="90" customFormat="false" ht="15.75" hidden="false" customHeight="true" outlineLevel="0" collapsed="false">
      <c r="B90" s="10" t="s">
        <v>58</v>
      </c>
      <c r="C90" s="10" t="s">
        <v>59</v>
      </c>
      <c r="D90" s="41"/>
      <c r="E90" s="25"/>
      <c r="F90" s="41"/>
      <c r="G90" s="25"/>
      <c r="J90" s="41"/>
      <c r="M90" s="41"/>
      <c r="O90" s="29"/>
      <c r="U90" s="29"/>
    </row>
    <row r="91" customFormat="false" ht="13.5" hidden="false" customHeight="true" outlineLevel="0" collapsed="false">
      <c r="B91" s="44"/>
      <c r="C91" s="45" t="s">
        <v>60</v>
      </c>
      <c r="D91" s="0"/>
      <c r="E91" s="0"/>
      <c r="F91" s="0"/>
      <c r="G91" s="0"/>
      <c r="J91" s="41"/>
      <c r="M91" s="41"/>
      <c r="O91" s="29"/>
      <c r="U91" s="29"/>
    </row>
    <row r="92" customFormat="false" ht="12" hidden="false" customHeight="true" outlineLevel="0" collapsed="false">
      <c r="C92" s="0" t="s">
        <v>61</v>
      </c>
      <c r="D92" s="0"/>
      <c r="E92" s="0"/>
      <c r="F92" s="0"/>
      <c r="G92" s="0"/>
      <c r="J92" s="41"/>
      <c r="M92" s="41"/>
      <c r="O92" s="29"/>
      <c r="U92" s="29"/>
    </row>
    <row r="93" customFormat="false" ht="12.75" hidden="false" customHeight="false" outlineLevel="0" collapsed="false">
      <c r="A93" s="0"/>
      <c r="B93" s="0" t="s">
        <v>62</v>
      </c>
      <c r="C93" s="0" t="s">
        <v>63</v>
      </c>
      <c r="D93" s="0"/>
      <c r="E93" s="0"/>
      <c r="F93" s="0"/>
      <c r="G93" s="0"/>
      <c r="I93" s="0"/>
      <c r="J93" s="0"/>
      <c r="K93" s="0"/>
      <c r="L93" s="0"/>
      <c r="M93" s="0"/>
      <c r="N93" s="0"/>
      <c r="O93" s="0"/>
      <c r="P93" s="0"/>
      <c r="Q93" s="0"/>
      <c r="R93" s="0"/>
      <c r="S93" s="0"/>
      <c r="T93" s="0"/>
      <c r="U93" s="0"/>
      <c r="V93" s="0"/>
      <c r="W93" s="0"/>
      <c r="X93" s="0"/>
      <c r="Y93" s="0"/>
      <c r="Z93" s="0"/>
      <c r="AA93" s="0"/>
      <c r="AB93" s="0"/>
      <c r="AC93" s="0"/>
      <c r="AD93" s="0"/>
      <c r="AE93" s="0"/>
      <c r="AF93" s="0"/>
      <c r="AG93" s="0"/>
      <c r="AH93" s="0"/>
      <c r="AI93" s="0"/>
      <c r="AJ93" s="0"/>
      <c r="AK93" s="0"/>
      <c r="AL93" s="0"/>
      <c r="AM93" s="0"/>
      <c r="AN93" s="0"/>
      <c r="AO93" s="0"/>
      <c r="AP93" s="0"/>
      <c r="AQ93" s="0"/>
      <c r="AR93" s="0"/>
      <c r="AS93" s="0"/>
      <c r="AT93" s="0"/>
      <c r="AU93" s="0"/>
      <c r="AV93" s="0"/>
      <c r="AW93" s="0"/>
      <c r="AX93" s="0"/>
      <c r="AY93" s="0"/>
      <c r="AZ93" s="0"/>
      <c r="BA93" s="0"/>
      <c r="BB93" s="0"/>
      <c r="BC93" s="0"/>
      <c r="BD93" s="0"/>
      <c r="BE93" s="0"/>
      <c r="BF93" s="0"/>
      <c r="BG93" s="0"/>
      <c r="BH93" s="0"/>
      <c r="BI93" s="0"/>
      <c r="BJ93" s="0"/>
      <c r="BK93" s="0"/>
      <c r="BL93" s="0"/>
      <c r="BM93" s="0"/>
      <c r="BN93" s="0"/>
      <c r="BO93" s="0"/>
      <c r="BP93" s="0"/>
      <c r="BQ93" s="0"/>
      <c r="BR93" s="0"/>
      <c r="BS93" s="0"/>
      <c r="BT93" s="0"/>
      <c r="BU93" s="0"/>
      <c r="BV93" s="0"/>
      <c r="BW93" s="0"/>
      <c r="BX93" s="0"/>
      <c r="BY93" s="0"/>
      <c r="BZ93" s="0"/>
      <c r="CA93" s="0"/>
      <c r="CB93" s="0"/>
      <c r="CC93" s="0"/>
      <c r="CD93" s="0"/>
      <c r="CE93" s="0"/>
      <c r="CF93" s="0"/>
      <c r="CG93" s="0"/>
      <c r="CH93" s="0"/>
      <c r="CI93" s="0"/>
      <c r="CJ93" s="0"/>
      <c r="CK93" s="0"/>
      <c r="CL93" s="0"/>
      <c r="CM93" s="0"/>
      <c r="CN93" s="0"/>
      <c r="CO93" s="0"/>
      <c r="CP93" s="0"/>
      <c r="CQ93" s="0"/>
      <c r="CR93" s="0"/>
      <c r="CS93" s="0"/>
      <c r="CT93" s="0"/>
      <c r="CU93" s="0"/>
      <c r="CV93" s="0"/>
      <c r="CW93" s="0"/>
      <c r="CX93" s="0"/>
      <c r="CY93" s="0"/>
      <c r="CZ93" s="0"/>
      <c r="DA93" s="0"/>
      <c r="DB93" s="0"/>
      <c r="DC93" s="0"/>
      <c r="DD93" s="0"/>
      <c r="DE93" s="0"/>
      <c r="DF93" s="0"/>
      <c r="DG93" s="0"/>
      <c r="DH93" s="0"/>
      <c r="DI93" s="0"/>
      <c r="DJ93" s="0"/>
      <c r="DK93" s="0"/>
      <c r="DL93" s="0"/>
      <c r="DM93" s="0"/>
      <c r="DN93" s="0"/>
      <c r="DO93" s="0"/>
      <c r="DP93" s="0"/>
      <c r="DQ93" s="0"/>
      <c r="DR93" s="0"/>
      <c r="DS93" s="0"/>
      <c r="DT93" s="0"/>
      <c r="DU93" s="0"/>
      <c r="DV93" s="0"/>
      <c r="DW93" s="0"/>
      <c r="DX93" s="0"/>
      <c r="DY93" s="0"/>
      <c r="DZ93" s="0"/>
      <c r="EA93" s="0"/>
      <c r="EB93" s="0"/>
      <c r="EC93" s="0"/>
      <c r="ED93" s="0"/>
      <c r="EE93" s="0"/>
      <c r="EF93" s="0"/>
      <c r="EG93" s="0"/>
      <c r="EH93" s="0"/>
      <c r="EI93" s="0"/>
      <c r="EJ93" s="0"/>
      <c r="EK93" s="0"/>
      <c r="EL93" s="0"/>
      <c r="EM93" s="0"/>
      <c r="EN93" s="0"/>
      <c r="EO93" s="0"/>
      <c r="EP93" s="0"/>
      <c r="EQ93" s="0"/>
      <c r="ER93" s="0"/>
      <c r="ES93" s="0"/>
      <c r="ET93" s="0"/>
      <c r="EU93" s="0"/>
      <c r="EV93" s="0"/>
      <c r="EW93" s="0"/>
      <c r="EX93" s="0"/>
      <c r="EY93" s="0"/>
      <c r="EZ93" s="0"/>
      <c r="FA93" s="0"/>
      <c r="FB93" s="0"/>
      <c r="FC93" s="0"/>
      <c r="FD93" s="0"/>
      <c r="FE93" s="0"/>
      <c r="FF93" s="0"/>
      <c r="FG93" s="0"/>
      <c r="FH93" s="0"/>
      <c r="FI93" s="0"/>
      <c r="FJ93" s="0"/>
      <c r="FK93" s="0"/>
      <c r="FL93" s="0"/>
      <c r="FM93" s="0"/>
      <c r="FN93" s="0"/>
      <c r="FO93" s="0"/>
      <c r="FP93" s="0"/>
      <c r="FQ93" s="0"/>
      <c r="FR93" s="0"/>
      <c r="FS93" s="0"/>
      <c r="FT93" s="0"/>
      <c r="FU93" s="0"/>
      <c r="FV93" s="0"/>
      <c r="FW93" s="0"/>
      <c r="FX93" s="0"/>
      <c r="FY93" s="0"/>
      <c r="FZ93" s="0"/>
      <c r="GA93" s="0"/>
      <c r="GB93" s="0"/>
      <c r="GC93" s="0"/>
      <c r="GD93" s="0"/>
      <c r="GE93" s="0"/>
      <c r="GF93" s="0"/>
      <c r="GG93" s="0"/>
      <c r="GH93" s="0"/>
      <c r="GI93" s="0"/>
      <c r="GJ93" s="0"/>
      <c r="GK93" s="0"/>
      <c r="GL93" s="0"/>
      <c r="GM93" s="0"/>
      <c r="GN93" s="0"/>
      <c r="GO93" s="0"/>
      <c r="GP93" s="0"/>
      <c r="GQ93" s="0"/>
      <c r="GR93" s="0"/>
      <c r="GS93" s="0"/>
      <c r="GT93" s="0"/>
      <c r="GU93" s="0"/>
      <c r="GV93" s="0"/>
      <c r="GW93" s="0"/>
      <c r="GX93" s="0"/>
      <c r="GY93" s="0"/>
      <c r="GZ93" s="0"/>
      <c r="HA93" s="0"/>
      <c r="HB93" s="0"/>
      <c r="HC93" s="0"/>
      <c r="HD93" s="0"/>
      <c r="HE93" s="0"/>
      <c r="HF93" s="0"/>
      <c r="HG93" s="0"/>
      <c r="HH93" s="0"/>
      <c r="HI93" s="0"/>
      <c r="HJ93" s="0"/>
      <c r="HK93" s="0"/>
      <c r="HL93" s="0"/>
      <c r="HM93" s="0"/>
      <c r="HN93" s="0"/>
      <c r="HO93" s="0"/>
      <c r="HP93" s="0"/>
      <c r="HQ93" s="0"/>
      <c r="HR93" s="0"/>
      <c r="HS93" s="0"/>
      <c r="HT93" s="0"/>
      <c r="HU93" s="0"/>
      <c r="HV93" s="0"/>
      <c r="HW93" s="0"/>
      <c r="HX93" s="0"/>
      <c r="HY93" s="0"/>
      <c r="HZ93" s="0"/>
      <c r="IA93" s="0"/>
      <c r="IB93" s="0"/>
      <c r="IC93" s="0"/>
      <c r="ID93" s="0"/>
      <c r="IE93" s="0"/>
      <c r="IF93" s="0"/>
      <c r="IG93" s="0"/>
      <c r="IH93" s="0"/>
      <c r="II93" s="0"/>
      <c r="IJ93" s="0"/>
      <c r="IK93" s="0"/>
      <c r="IL93" s="0"/>
      <c r="IM93" s="0"/>
      <c r="IN93" s="0"/>
      <c r="IO93" s="0"/>
      <c r="IP93" s="0"/>
      <c r="IQ93" s="0"/>
      <c r="IR93" s="0"/>
      <c r="IS93" s="0"/>
      <c r="IT93" s="0"/>
      <c r="IU93" s="0"/>
      <c r="IV93" s="0"/>
      <c r="IW93" s="0"/>
    </row>
    <row r="94" customFormat="false" ht="12.75" hidden="false" customHeight="false" outlineLevel="0" collapsed="false">
      <c r="A94" s="0"/>
      <c r="B94" s="0"/>
      <c r="C94" s="0" t="s">
        <v>64</v>
      </c>
      <c r="D94" s="0"/>
      <c r="E94" s="0"/>
      <c r="F94" s="0"/>
      <c r="G94" s="0"/>
      <c r="I94" s="0"/>
      <c r="J94" s="0"/>
      <c r="K94" s="0"/>
      <c r="L94" s="0"/>
      <c r="M94" s="0"/>
      <c r="N94" s="0"/>
      <c r="O94" s="0"/>
      <c r="P94" s="0"/>
      <c r="Q94" s="0"/>
      <c r="R94" s="0"/>
      <c r="S94" s="0"/>
      <c r="T94" s="0"/>
      <c r="U94" s="0"/>
      <c r="V94" s="0"/>
      <c r="W94" s="0"/>
      <c r="X94" s="0"/>
      <c r="Y94" s="0"/>
      <c r="Z94" s="0"/>
      <c r="AA94" s="0"/>
      <c r="AB94" s="0"/>
      <c r="AC94" s="0"/>
      <c r="AD94" s="0"/>
      <c r="AE94" s="0"/>
      <c r="AF94" s="0"/>
      <c r="AG94" s="0"/>
      <c r="AH94" s="0"/>
      <c r="AI94" s="0"/>
      <c r="AJ94" s="0"/>
      <c r="AK94" s="0"/>
      <c r="AL94" s="0"/>
      <c r="AM94" s="0"/>
      <c r="AN94" s="0"/>
      <c r="AO94" s="0"/>
      <c r="AP94" s="0"/>
      <c r="AQ94" s="0"/>
      <c r="AR94" s="0"/>
      <c r="AS94" s="0"/>
      <c r="AT94" s="0"/>
      <c r="AU94" s="0"/>
      <c r="AV94" s="0"/>
      <c r="AW94" s="0"/>
      <c r="AX94" s="0"/>
      <c r="AY94" s="0"/>
      <c r="AZ94" s="0"/>
      <c r="BA94" s="0"/>
      <c r="BB94" s="0"/>
      <c r="BC94" s="0"/>
      <c r="BD94" s="0"/>
      <c r="BE94" s="0"/>
      <c r="BF94" s="0"/>
      <c r="BG94" s="0"/>
      <c r="BH94" s="0"/>
      <c r="BI94" s="0"/>
      <c r="BJ94" s="0"/>
      <c r="BK94" s="0"/>
      <c r="BL94" s="0"/>
      <c r="BM94" s="0"/>
      <c r="BN94" s="0"/>
      <c r="BO94" s="0"/>
      <c r="BP94" s="0"/>
      <c r="BQ94" s="0"/>
      <c r="BR94" s="0"/>
      <c r="BS94" s="0"/>
      <c r="BT94" s="0"/>
      <c r="BU94" s="0"/>
      <c r="BV94" s="0"/>
      <c r="BW94" s="0"/>
      <c r="BX94" s="0"/>
      <c r="BY94" s="0"/>
      <c r="BZ94" s="0"/>
      <c r="CA94" s="0"/>
      <c r="CB94" s="0"/>
      <c r="CC94" s="0"/>
      <c r="CD94" s="0"/>
      <c r="CE94" s="0"/>
      <c r="CF94" s="0"/>
      <c r="CG94" s="0"/>
      <c r="CH94" s="0"/>
      <c r="CI94" s="0"/>
      <c r="CJ94" s="0"/>
      <c r="CK94" s="0"/>
      <c r="CL94" s="0"/>
      <c r="CM94" s="0"/>
      <c r="CN94" s="0"/>
      <c r="CO94" s="0"/>
      <c r="CP94" s="0"/>
      <c r="CQ94" s="0"/>
      <c r="CR94" s="0"/>
      <c r="CS94" s="0"/>
      <c r="CT94" s="0"/>
      <c r="CU94" s="0"/>
      <c r="CV94" s="0"/>
      <c r="CW94" s="0"/>
      <c r="CX94" s="0"/>
      <c r="CY94" s="0"/>
      <c r="CZ94" s="0"/>
      <c r="DA94" s="0"/>
      <c r="DB94" s="0"/>
      <c r="DC94" s="0"/>
      <c r="DD94" s="0"/>
      <c r="DE94" s="0"/>
      <c r="DF94" s="0"/>
      <c r="DG94" s="0"/>
      <c r="DH94" s="0"/>
      <c r="DI94" s="0"/>
      <c r="DJ94" s="0"/>
      <c r="DK94" s="0"/>
      <c r="DL94" s="0"/>
      <c r="DM94" s="0"/>
      <c r="DN94" s="0"/>
      <c r="DO94" s="0"/>
      <c r="DP94" s="0"/>
      <c r="DQ94" s="0"/>
      <c r="DR94" s="0"/>
      <c r="DS94" s="0"/>
      <c r="DT94" s="0"/>
      <c r="DU94" s="0"/>
      <c r="DV94" s="0"/>
      <c r="DW94" s="0"/>
      <c r="DX94" s="0"/>
      <c r="DY94" s="0"/>
      <c r="DZ94" s="0"/>
      <c r="EA94" s="0"/>
      <c r="EB94" s="0"/>
      <c r="EC94" s="0"/>
      <c r="ED94" s="0"/>
      <c r="EE94" s="0"/>
      <c r="EF94" s="0"/>
      <c r="EG94" s="0"/>
      <c r="EH94" s="0"/>
      <c r="EI94" s="0"/>
      <c r="EJ94" s="0"/>
      <c r="EK94" s="0"/>
      <c r="EL94" s="0"/>
      <c r="EM94" s="0"/>
      <c r="EN94" s="0"/>
      <c r="EO94" s="0"/>
      <c r="EP94" s="0"/>
      <c r="EQ94" s="0"/>
      <c r="ER94" s="0"/>
      <c r="ES94" s="0"/>
      <c r="ET94" s="0"/>
      <c r="EU94" s="0"/>
      <c r="EV94" s="0"/>
      <c r="EW94" s="0"/>
      <c r="EX94" s="0"/>
      <c r="EY94" s="0"/>
      <c r="EZ94" s="0"/>
      <c r="FA94" s="0"/>
      <c r="FB94" s="0"/>
      <c r="FC94" s="0"/>
      <c r="FD94" s="0"/>
      <c r="FE94" s="0"/>
      <c r="FF94" s="0"/>
      <c r="FG94" s="0"/>
      <c r="FH94" s="0"/>
      <c r="FI94" s="0"/>
      <c r="FJ94" s="0"/>
      <c r="FK94" s="0"/>
      <c r="FL94" s="0"/>
      <c r="FM94" s="0"/>
      <c r="FN94" s="0"/>
      <c r="FO94" s="0"/>
      <c r="FP94" s="0"/>
      <c r="FQ94" s="0"/>
      <c r="FR94" s="0"/>
      <c r="FS94" s="0"/>
      <c r="FT94" s="0"/>
      <c r="FU94" s="0"/>
      <c r="FV94" s="0"/>
      <c r="FW94" s="0"/>
      <c r="FX94" s="0"/>
      <c r="FY94" s="0"/>
      <c r="FZ94" s="0"/>
      <c r="GA94" s="0"/>
      <c r="GB94" s="0"/>
      <c r="GC94" s="0"/>
      <c r="GD94" s="0"/>
      <c r="GE94" s="0"/>
      <c r="GF94" s="0"/>
      <c r="GG94" s="0"/>
      <c r="GH94" s="0"/>
      <c r="GI94" s="0"/>
      <c r="GJ94" s="0"/>
      <c r="GK94" s="0"/>
      <c r="GL94" s="0"/>
      <c r="GM94" s="0"/>
      <c r="GN94" s="0"/>
      <c r="GO94" s="0"/>
      <c r="GP94" s="0"/>
      <c r="GQ94" s="0"/>
      <c r="GR94" s="0"/>
      <c r="GS94" s="0"/>
      <c r="GT94" s="0"/>
      <c r="GU94" s="0"/>
      <c r="GV94" s="0"/>
      <c r="GW94" s="0"/>
      <c r="GX94" s="0"/>
      <c r="GY94" s="0"/>
      <c r="GZ94" s="0"/>
      <c r="HA94" s="0"/>
      <c r="HB94" s="0"/>
      <c r="HC94" s="0"/>
      <c r="HD94" s="0"/>
      <c r="HE94" s="0"/>
      <c r="HF94" s="0"/>
      <c r="HG94" s="0"/>
      <c r="HH94" s="0"/>
      <c r="HI94" s="0"/>
      <c r="HJ94" s="0"/>
      <c r="HK94" s="0"/>
      <c r="HL94" s="0"/>
      <c r="HM94" s="0"/>
      <c r="HN94" s="0"/>
      <c r="HO94" s="0"/>
      <c r="HP94" s="0"/>
      <c r="HQ94" s="0"/>
      <c r="HR94" s="0"/>
      <c r="HS94" s="0"/>
      <c r="HT94" s="0"/>
      <c r="HU94" s="0"/>
      <c r="HV94" s="0"/>
      <c r="HW94" s="0"/>
      <c r="HX94" s="0"/>
      <c r="HY94" s="0"/>
      <c r="HZ94" s="0"/>
      <c r="IA94" s="0"/>
      <c r="IB94" s="0"/>
      <c r="IC94" s="0"/>
      <c r="ID94" s="0"/>
      <c r="IE94" s="0"/>
      <c r="IF94" s="0"/>
      <c r="IG94" s="0"/>
      <c r="IH94" s="0"/>
      <c r="II94" s="0"/>
      <c r="IJ94" s="0"/>
      <c r="IK94" s="0"/>
      <c r="IL94" s="0"/>
      <c r="IM94" s="0"/>
      <c r="IN94" s="0"/>
      <c r="IO94" s="0"/>
      <c r="IP94" s="0"/>
      <c r="IQ94" s="0"/>
      <c r="IR94" s="0"/>
      <c r="IS94" s="0"/>
      <c r="IT94" s="0"/>
      <c r="IU94" s="0"/>
      <c r="IV94" s="0"/>
      <c r="IW94" s="0"/>
    </row>
    <row r="95" customFormat="false" ht="12.75" hidden="false" customHeight="false" outlineLevel="0" collapsed="false">
      <c r="A95" s="0"/>
      <c r="B95" s="0"/>
      <c r="C95" s="0"/>
      <c r="D95" s="0"/>
      <c r="E95" s="0"/>
      <c r="F95" s="0"/>
      <c r="G95" s="0"/>
      <c r="I95" s="0"/>
      <c r="J95" s="0"/>
      <c r="K95" s="0"/>
      <c r="L95" s="0"/>
      <c r="M95" s="0"/>
      <c r="N95" s="0"/>
      <c r="O95" s="0"/>
      <c r="P95" s="0"/>
      <c r="Q95" s="0"/>
      <c r="R95" s="0"/>
      <c r="S95" s="0"/>
      <c r="T95" s="0"/>
      <c r="U95" s="0"/>
      <c r="V95" s="0"/>
      <c r="W95" s="0"/>
      <c r="X95" s="0"/>
      <c r="Y95" s="0"/>
      <c r="Z95" s="0"/>
      <c r="AA95" s="0"/>
      <c r="AB95" s="0"/>
      <c r="AC95" s="0"/>
      <c r="AD95" s="0"/>
      <c r="AE95" s="0"/>
      <c r="AF95" s="0"/>
      <c r="AG95" s="0"/>
      <c r="AH95" s="0"/>
      <c r="AI95" s="0"/>
      <c r="AJ95" s="0"/>
      <c r="AK95" s="0"/>
      <c r="AL95" s="0"/>
      <c r="AM95" s="0"/>
      <c r="AN95" s="0"/>
      <c r="AO95" s="0"/>
      <c r="AP95" s="0"/>
      <c r="AQ95" s="0"/>
      <c r="AR95" s="0"/>
      <c r="AS95" s="0"/>
      <c r="AT95" s="0"/>
      <c r="AU95" s="0"/>
      <c r="AV95" s="0"/>
      <c r="AW95" s="0"/>
      <c r="AX95" s="0"/>
      <c r="AY95" s="0"/>
      <c r="AZ95" s="0"/>
      <c r="BA95" s="0"/>
      <c r="BB95" s="0"/>
      <c r="BC95" s="0"/>
      <c r="BD95" s="0"/>
      <c r="BE95" s="0"/>
      <c r="BF95" s="0"/>
      <c r="BG95" s="0"/>
      <c r="BH95" s="0"/>
      <c r="BI95" s="0"/>
      <c r="BJ95" s="0"/>
      <c r="BK95" s="0"/>
      <c r="BL95" s="0"/>
      <c r="BM95" s="0"/>
      <c r="BN95" s="0"/>
      <c r="BO95" s="0"/>
      <c r="BP95" s="0"/>
      <c r="BQ95" s="0"/>
      <c r="BR95" s="0"/>
      <c r="BS95" s="0"/>
      <c r="BT95" s="0"/>
      <c r="BU95" s="0"/>
      <c r="BV95" s="0"/>
      <c r="BW95" s="0"/>
      <c r="BX95" s="0"/>
      <c r="BY95" s="0"/>
      <c r="BZ95" s="0"/>
      <c r="CA95" s="0"/>
      <c r="CB95" s="0"/>
      <c r="CC95" s="0"/>
      <c r="CD95" s="0"/>
      <c r="CE95" s="0"/>
      <c r="CF95" s="0"/>
      <c r="CG95" s="0"/>
      <c r="CH95" s="0"/>
      <c r="CI95" s="0"/>
      <c r="CJ95" s="0"/>
      <c r="CK95" s="0"/>
      <c r="CL95" s="0"/>
      <c r="CM95" s="0"/>
      <c r="CN95" s="0"/>
      <c r="CO95" s="0"/>
      <c r="CP95" s="0"/>
      <c r="CQ95" s="0"/>
      <c r="CR95" s="0"/>
      <c r="CS95" s="0"/>
      <c r="CT95" s="0"/>
      <c r="CU95" s="0"/>
      <c r="CV95" s="0"/>
      <c r="CW95" s="0"/>
      <c r="CX95" s="0"/>
      <c r="CY95" s="0"/>
      <c r="CZ95" s="0"/>
      <c r="DA95" s="0"/>
      <c r="DB95" s="0"/>
      <c r="DC95" s="0"/>
      <c r="DD95" s="0"/>
      <c r="DE95" s="0"/>
      <c r="DF95" s="0"/>
      <c r="DG95" s="0"/>
      <c r="DH95" s="0"/>
      <c r="DI95" s="0"/>
      <c r="DJ95" s="0"/>
      <c r="DK95" s="0"/>
      <c r="DL95" s="0"/>
      <c r="DM95" s="0"/>
      <c r="DN95" s="0"/>
      <c r="DO95" s="0"/>
      <c r="DP95" s="0"/>
      <c r="DQ95" s="0"/>
      <c r="DR95" s="0"/>
      <c r="DS95" s="0"/>
      <c r="DT95" s="0"/>
      <c r="DU95" s="0"/>
      <c r="DV95" s="0"/>
      <c r="DW95" s="0"/>
      <c r="DX95" s="0"/>
      <c r="DY95" s="0"/>
      <c r="DZ95" s="0"/>
      <c r="EA95" s="0"/>
      <c r="EB95" s="0"/>
      <c r="EC95" s="0"/>
      <c r="ED95" s="0"/>
      <c r="EE95" s="0"/>
      <c r="EF95" s="0"/>
      <c r="EG95" s="0"/>
      <c r="EH95" s="0"/>
      <c r="EI95" s="0"/>
      <c r="EJ95" s="0"/>
      <c r="EK95" s="0"/>
      <c r="EL95" s="0"/>
      <c r="EM95" s="0"/>
      <c r="EN95" s="0"/>
      <c r="EO95" s="0"/>
      <c r="EP95" s="0"/>
      <c r="EQ95" s="0"/>
      <c r="ER95" s="0"/>
      <c r="ES95" s="0"/>
      <c r="ET95" s="0"/>
      <c r="EU95" s="0"/>
      <c r="EV95" s="0"/>
      <c r="EW95" s="0"/>
      <c r="EX95" s="0"/>
      <c r="EY95" s="0"/>
      <c r="EZ95" s="0"/>
      <c r="FA95" s="0"/>
      <c r="FB95" s="0"/>
      <c r="FC95" s="0"/>
      <c r="FD95" s="0"/>
      <c r="FE95" s="0"/>
      <c r="FF95" s="0"/>
      <c r="FG95" s="0"/>
      <c r="FH95" s="0"/>
      <c r="FI95" s="0"/>
      <c r="FJ95" s="0"/>
      <c r="FK95" s="0"/>
      <c r="FL95" s="0"/>
      <c r="FM95" s="0"/>
      <c r="FN95" s="0"/>
      <c r="FO95" s="0"/>
      <c r="FP95" s="0"/>
      <c r="FQ95" s="0"/>
      <c r="FR95" s="0"/>
      <c r="FS95" s="0"/>
      <c r="FT95" s="0"/>
      <c r="FU95" s="0"/>
      <c r="FV95" s="0"/>
      <c r="FW95" s="0"/>
      <c r="FX95" s="0"/>
      <c r="FY95" s="0"/>
      <c r="FZ95" s="0"/>
      <c r="GA95" s="0"/>
      <c r="GB95" s="0"/>
      <c r="GC95" s="0"/>
      <c r="GD95" s="0"/>
      <c r="GE95" s="0"/>
      <c r="GF95" s="0"/>
      <c r="GG95" s="0"/>
      <c r="GH95" s="0"/>
      <c r="GI95" s="0"/>
      <c r="GJ95" s="0"/>
      <c r="GK95" s="0"/>
      <c r="GL95" s="0"/>
      <c r="GM95" s="0"/>
      <c r="GN95" s="0"/>
      <c r="GO95" s="0"/>
      <c r="GP95" s="0"/>
      <c r="GQ95" s="0"/>
      <c r="GR95" s="0"/>
      <c r="GS95" s="0"/>
      <c r="GT95" s="0"/>
      <c r="GU95" s="0"/>
      <c r="GV95" s="0"/>
      <c r="GW95" s="0"/>
      <c r="GX95" s="0"/>
      <c r="GY95" s="0"/>
      <c r="GZ95" s="0"/>
      <c r="HA95" s="0"/>
      <c r="HB95" s="0"/>
      <c r="HC95" s="0"/>
      <c r="HD95" s="0"/>
      <c r="HE95" s="0"/>
      <c r="HF95" s="0"/>
      <c r="HG95" s="0"/>
      <c r="HH95" s="0"/>
      <c r="HI95" s="0"/>
      <c r="HJ95" s="0"/>
      <c r="HK95" s="0"/>
      <c r="HL95" s="0"/>
      <c r="HM95" s="0"/>
      <c r="HN95" s="0"/>
      <c r="HO95" s="0"/>
      <c r="HP95" s="0"/>
      <c r="HQ95" s="0"/>
      <c r="HR95" s="0"/>
      <c r="HS95" s="0"/>
      <c r="HT95" s="0"/>
      <c r="HU95" s="0"/>
      <c r="HV95" s="0"/>
      <c r="HW95" s="0"/>
      <c r="HX95" s="0"/>
      <c r="HY95" s="0"/>
      <c r="HZ95" s="0"/>
      <c r="IA95" s="0"/>
      <c r="IB95" s="0"/>
      <c r="IC95" s="0"/>
      <c r="ID95" s="0"/>
      <c r="IE95" s="0"/>
      <c r="IF95" s="0"/>
      <c r="IG95" s="0"/>
      <c r="IH95" s="0"/>
      <c r="II95" s="0"/>
      <c r="IJ95" s="0"/>
      <c r="IK95" s="0"/>
      <c r="IL95" s="0"/>
      <c r="IM95" s="0"/>
      <c r="IN95" s="0"/>
      <c r="IO95" s="0"/>
      <c r="IP95" s="0"/>
      <c r="IQ95" s="0"/>
      <c r="IR95" s="0"/>
      <c r="IS95" s="0"/>
      <c r="IT95" s="0"/>
      <c r="IU95" s="0"/>
      <c r="IV95" s="0"/>
      <c r="IW95" s="0"/>
    </row>
  </sheetData>
  <mergeCells count="7">
    <mergeCell ref="A1:G1"/>
    <mergeCell ref="A3:G3"/>
    <mergeCell ref="A4:G4"/>
    <mergeCell ref="A5:G5"/>
    <mergeCell ref="A6:G6"/>
    <mergeCell ref="B14:C14"/>
    <mergeCell ref="B41:C41"/>
  </mergeCells>
  <printOptions headings="false" gridLines="false" gridLinesSet="true" horizontalCentered="true" verticalCentered="false"/>
  <pageMargins left="0.5" right="0.25" top="0.5" bottom="0"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39" activeCellId="0" sqref="C39"/>
    </sheetView>
  </sheetViews>
  <sheetFormatPr defaultColWidth="9.32421875" defaultRowHeight="12.75" customHeight="true" zeroHeight="false" outlineLevelRow="0" outlineLevelCol="0"/>
  <cols>
    <col collapsed="false" customWidth="true" hidden="false" outlineLevel="0" max="1" min="1" style="23" width="3.15"/>
    <col collapsed="false" customWidth="true" hidden="false" outlineLevel="0" max="2" min="2" style="23" width="53.49"/>
    <col collapsed="false" customWidth="true" hidden="false" outlineLevel="0" max="8" min="3" style="23" width="17.15"/>
    <col collapsed="false" customWidth="true" hidden="false" outlineLevel="0" max="9" min="9" style="23" width="13.82"/>
    <col collapsed="false" customWidth="true" hidden="false" outlineLevel="0" max="10" min="10" style="46" width="3.82"/>
    <col collapsed="false" customWidth="true" hidden="false" outlineLevel="0" max="11" min="11" style="23" width="13.82"/>
    <col collapsed="false" customWidth="true" hidden="false" outlineLevel="0" max="12" min="12" style="23" width="3.82"/>
    <col collapsed="false" customWidth="true" hidden="false" outlineLevel="0" max="13" min="13" style="23" width="13.82"/>
    <col collapsed="false" customWidth="true" hidden="false" outlineLevel="0" max="14" min="14" style="23" width="3.82"/>
    <col collapsed="false" customWidth="true" hidden="false" outlineLevel="0" max="15" min="15" style="23" width="13.82"/>
    <col collapsed="false" customWidth="true" hidden="false" outlineLevel="0" max="16" min="16" style="23" width="3.82"/>
    <col collapsed="false" customWidth="true" hidden="false" outlineLevel="0" max="17" min="17" style="23" width="9.82"/>
    <col collapsed="false" customWidth="false" hidden="false" outlineLevel="0" max="257" min="18" style="23" width="9.32"/>
  </cols>
  <sheetData>
    <row r="1" customFormat="false" ht="12.75" hidden="false" customHeight="false" outlineLevel="0" collapsed="false">
      <c r="A1" s="12" t="s">
        <v>9</v>
      </c>
      <c r="B1" s="12"/>
      <c r="C1" s="12"/>
      <c r="D1" s="12"/>
      <c r="E1" s="12"/>
      <c r="F1" s="12"/>
      <c r="G1" s="12"/>
      <c r="J1" s="23"/>
    </row>
    <row r="2" customFormat="false" ht="12.75" hidden="false" customHeight="false" outlineLevel="0" collapsed="false">
      <c r="J2" s="23"/>
    </row>
    <row r="3" customFormat="false" ht="12.75" hidden="false" customHeight="false" outlineLevel="0" collapsed="false">
      <c r="A3" s="12" t="s">
        <v>65</v>
      </c>
      <c r="B3" s="12"/>
      <c r="C3" s="12"/>
      <c r="D3" s="12"/>
      <c r="E3" s="12"/>
      <c r="F3" s="12"/>
      <c r="G3" s="12"/>
      <c r="J3" s="23"/>
    </row>
    <row r="4" customFormat="false" ht="12.75" hidden="false" customHeight="false" outlineLevel="0" collapsed="false">
      <c r="A4" s="12" t="s">
        <v>66</v>
      </c>
      <c r="B4" s="12"/>
      <c r="C4" s="12"/>
      <c r="D4" s="12"/>
      <c r="E4" s="12"/>
      <c r="F4" s="12"/>
      <c r="G4" s="12"/>
      <c r="J4" s="23"/>
    </row>
    <row r="5" customFormat="false" ht="12.75" hidden="false" customHeight="false" outlineLevel="0" collapsed="false">
      <c r="A5" s="12" t="s">
        <v>12</v>
      </c>
      <c r="B5" s="12"/>
      <c r="C5" s="12"/>
      <c r="D5" s="12"/>
      <c r="E5" s="12"/>
      <c r="F5" s="12"/>
      <c r="G5" s="12"/>
      <c r="J5" s="23"/>
    </row>
    <row r="6" customFormat="false" ht="12.75" hidden="false" customHeight="true" outlineLevel="0" collapsed="false">
      <c r="A6" s="12" t="s">
        <v>13</v>
      </c>
      <c r="B6" s="12"/>
      <c r="C6" s="12"/>
      <c r="D6" s="12"/>
      <c r="E6" s="12"/>
      <c r="F6" s="12"/>
      <c r="G6" s="12"/>
      <c r="J6" s="23"/>
    </row>
    <row r="7" customFormat="false" ht="12.75" hidden="false" customHeight="false" outlineLevel="0" collapsed="false">
      <c r="J7" s="23"/>
    </row>
    <row r="8" customFormat="false" ht="12.75" hidden="false" customHeight="false" outlineLevel="0" collapsed="false">
      <c r="J8" s="23"/>
    </row>
    <row r="9" customFormat="false" ht="12.75" hidden="false" customHeight="false" outlineLevel="0" collapsed="false">
      <c r="C9" s="47"/>
      <c r="D9" s="47"/>
      <c r="E9" s="47"/>
      <c r="F9" s="47"/>
      <c r="G9" s="47"/>
      <c r="H9" s="47"/>
      <c r="I9" s="48"/>
      <c r="J9" s="20"/>
      <c r="K9" s="48"/>
      <c r="M9" s="47" t="s">
        <v>67</v>
      </c>
      <c r="N9" s="47"/>
      <c r="O9" s="47"/>
    </row>
    <row r="10" customFormat="false" ht="13.5" hidden="false" customHeight="true" outlineLevel="0" collapsed="false">
      <c r="C10" s="12" t="s">
        <v>68</v>
      </c>
      <c r="D10" s="12"/>
      <c r="E10" s="12" t="s">
        <v>69</v>
      </c>
      <c r="F10" s="12"/>
      <c r="G10" s="12"/>
      <c r="H10" s="12"/>
      <c r="I10" s="12"/>
      <c r="J10" s="12"/>
      <c r="K10" s="12"/>
      <c r="L10" s="46"/>
      <c r="M10" s="12"/>
      <c r="N10" s="20"/>
      <c r="O10" s="12"/>
    </row>
    <row r="11" customFormat="false" ht="15" hidden="false" customHeight="true" outlineLevel="0" collapsed="false">
      <c r="C11" s="21" t="s">
        <v>15</v>
      </c>
      <c r="D11" s="21"/>
      <c r="E11" s="21" t="s">
        <v>70</v>
      </c>
      <c r="F11" s="22"/>
      <c r="G11" s="22"/>
      <c r="H11" s="22"/>
      <c r="I11" s="22"/>
      <c r="J11" s="49"/>
      <c r="K11" s="22"/>
      <c r="L11" s="50"/>
      <c r="M11" s="22"/>
      <c r="N11" s="22"/>
      <c r="O11" s="22"/>
    </row>
    <row r="12" customFormat="false" ht="12.75" hidden="false" customHeight="false" outlineLevel="0" collapsed="false">
      <c r="A12" s="51" t="s">
        <v>71</v>
      </c>
      <c r="F12" s="46"/>
      <c r="G12" s="46"/>
      <c r="H12" s="46"/>
      <c r="I12" s="20"/>
      <c r="K12" s="46"/>
      <c r="L12" s="46"/>
      <c r="M12" s="46"/>
      <c r="N12" s="46"/>
      <c r="O12" s="46"/>
    </row>
    <row r="13" customFormat="false" ht="3.95" hidden="false" customHeight="true" outlineLevel="0" collapsed="false">
      <c r="F13" s="46"/>
      <c r="G13" s="46"/>
      <c r="H13" s="46"/>
      <c r="I13" s="46"/>
      <c r="K13" s="46"/>
      <c r="L13" s="46"/>
      <c r="M13" s="46"/>
      <c r="N13" s="46"/>
      <c r="O13" s="46"/>
    </row>
    <row r="14" customFormat="false" ht="12.75" hidden="true" customHeight="false" outlineLevel="0" collapsed="false">
      <c r="B14" s="23" t="s">
        <v>72</v>
      </c>
      <c r="C14" s="52"/>
      <c r="D14" s="53"/>
      <c r="E14" s="54" t="n">
        <f aca="false">[2]IS!$F$20</f>
        <v>0</v>
      </c>
      <c r="F14" s="55"/>
      <c r="G14" s="55"/>
      <c r="H14" s="55"/>
      <c r="I14" s="55"/>
      <c r="J14" s="55"/>
      <c r="K14" s="55"/>
      <c r="L14" s="55"/>
      <c r="M14" s="46"/>
      <c r="N14" s="46"/>
      <c r="O14" s="55"/>
    </row>
    <row r="15" customFormat="false" ht="12.75" hidden="true" customHeight="false" outlineLevel="0" collapsed="false">
      <c r="B15" s="23" t="s">
        <v>73</v>
      </c>
      <c r="C15" s="56"/>
      <c r="D15" s="53"/>
      <c r="E15" s="55"/>
      <c r="F15" s="55"/>
      <c r="G15" s="55"/>
      <c r="H15" s="55"/>
      <c r="I15" s="55"/>
      <c r="J15" s="55"/>
      <c r="K15" s="55"/>
      <c r="L15" s="55"/>
      <c r="M15" s="46"/>
      <c r="N15" s="46"/>
      <c r="O15" s="55"/>
    </row>
    <row r="16" customFormat="false" ht="3.95" hidden="false" customHeight="true" outlineLevel="0" collapsed="false">
      <c r="A16" s="46"/>
      <c r="B16" s="46"/>
      <c r="C16" s="57"/>
      <c r="D16" s="57"/>
      <c r="E16" s="57"/>
      <c r="F16" s="57"/>
      <c r="G16" s="57"/>
      <c r="H16" s="57"/>
      <c r="I16" s="57"/>
      <c r="J16" s="52"/>
      <c r="K16" s="57"/>
      <c r="L16" s="58"/>
      <c r="M16" s="46"/>
      <c r="N16" s="46"/>
      <c r="O16" s="52"/>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c r="EE16" s="46"/>
      <c r="EF16" s="46"/>
      <c r="EG16" s="46"/>
      <c r="EH16" s="46"/>
      <c r="EI16" s="46"/>
      <c r="EJ16" s="46"/>
      <c r="EK16" s="46"/>
      <c r="EL16" s="46"/>
      <c r="EM16" s="46"/>
      <c r="EN16" s="46"/>
      <c r="EO16" s="46"/>
      <c r="EP16" s="46"/>
      <c r="EQ16" s="46"/>
      <c r="ER16" s="46"/>
      <c r="ES16" s="46"/>
      <c r="ET16" s="46"/>
      <c r="EU16" s="46"/>
      <c r="EV16" s="46"/>
      <c r="EW16" s="46"/>
      <c r="EX16" s="46"/>
      <c r="EY16" s="46"/>
      <c r="EZ16" s="46"/>
      <c r="FA16" s="46"/>
      <c r="FB16" s="46"/>
      <c r="FC16" s="46"/>
      <c r="FD16" s="46"/>
      <c r="FE16" s="46"/>
      <c r="FF16" s="46"/>
      <c r="FG16" s="46"/>
      <c r="FH16" s="46"/>
      <c r="FI16" s="46"/>
      <c r="FJ16" s="46"/>
      <c r="FK16" s="46"/>
      <c r="FL16" s="46"/>
      <c r="FM16" s="46"/>
      <c r="FN16" s="46"/>
      <c r="FO16" s="46"/>
      <c r="FP16" s="46"/>
      <c r="FQ16" s="46"/>
      <c r="FR16" s="46"/>
      <c r="FS16" s="46"/>
      <c r="FT16" s="46"/>
      <c r="FU16" s="46"/>
      <c r="FV16" s="46"/>
      <c r="FW16" s="46"/>
      <c r="FX16" s="46"/>
      <c r="FY16" s="46"/>
      <c r="FZ16" s="46"/>
      <c r="GA16" s="46"/>
      <c r="GB16" s="46"/>
      <c r="GC16" s="46"/>
      <c r="GD16" s="46"/>
      <c r="GE16" s="46"/>
      <c r="GF16" s="46"/>
      <c r="GG16" s="46"/>
      <c r="GH16" s="46"/>
      <c r="GI16" s="46"/>
      <c r="GJ16" s="46"/>
      <c r="GK16" s="46"/>
      <c r="GL16" s="46"/>
      <c r="GM16" s="46"/>
      <c r="GN16" s="46"/>
      <c r="GO16" s="46"/>
      <c r="GP16" s="46"/>
      <c r="GQ16" s="46"/>
      <c r="GR16" s="46"/>
      <c r="GS16" s="46"/>
      <c r="GT16" s="46"/>
      <c r="GU16" s="46"/>
      <c r="GV16" s="46"/>
      <c r="GW16" s="46"/>
      <c r="GX16" s="46"/>
      <c r="GY16" s="46"/>
      <c r="GZ16" s="46"/>
      <c r="HA16" s="46"/>
      <c r="HB16" s="46"/>
      <c r="HC16" s="46"/>
      <c r="HD16" s="46"/>
      <c r="HE16" s="46"/>
      <c r="HF16" s="46"/>
      <c r="HG16" s="46"/>
      <c r="HH16" s="46"/>
      <c r="HI16" s="46"/>
      <c r="HJ16" s="46"/>
      <c r="HK16" s="46"/>
      <c r="HL16" s="46"/>
      <c r="HM16" s="46"/>
      <c r="HN16" s="46"/>
      <c r="HO16" s="46"/>
      <c r="HP16" s="46"/>
      <c r="HQ16" s="46"/>
      <c r="HR16" s="46"/>
      <c r="HS16" s="46"/>
      <c r="HT16" s="46"/>
      <c r="HU16" s="46"/>
      <c r="HV16" s="46"/>
      <c r="HW16" s="46"/>
      <c r="HX16" s="46"/>
      <c r="HY16" s="46"/>
      <c r="HZ16" s="46"/>
      <c r="IA16" s="46"/>
      <c r="IB16" s="46"/>
      <c r="IC16" s="46"/>
      <c r="ID16" s="46"/>
      <c r="IE16" s="46"/>
      <c r="IF16" s="46"/>
      <c r="IG16" s="46"/>
      <c r="IH16" s="46"/>
      <c r="II16" s="46"/>
      <c r="IJ16" s="46"/>
      <c r="IK16" s="46"/>
      <c r="IL16" s="46"/>
      <c r="IM16" s="46"/>
      <c r="IN16" s="46"/>
      <c r="IO16" s="46"/>
      <c r="IP16" s="46"/>
      <c r="IQ16" s="46"/>
      <c r="IR16" s="46"/>
      <c r="IS16" s="46"/>
      <c r="IT16" s="46"/>
      <c r="IU16" s="46"/>
      <c r="IV16" s="46"/>
      <c r="IW16" s="46"/>
    </row>
    <row r="17" customFormat="false" ht="12.75" hidden="false" customHeight="false" outlineLevel="0" collapsed="false">
      <c r="A17" s="46"/>
      <c r="B17" s="59" t="s">
        <v>74</v>
      </c>
      <c r="C17" s="54" t="n">
        <f aca="false">SUM(C14:C15)</f>
        <v>0</v>
      </c>
      <c r="D17" s="57"/>
      <c r="E17" s="57"/>
      <c r="F17" s="57"/>
      <c r="G17" s="57"/>
      <c r="H17" s="57"/>
      <c r="I17" s="57"/>
      <c r="J17" s="57"/>
      <c r="K17" s="57"/>
      <c r="L17" s="57"/>
      <c r="M17" s="46"/>
      <c r="N17" s="46"/>
      <c r="O17" s="57"/>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46"/>
      <c r="DS17" s="46"/>
      <c r="DT17" s="46"/>
      <c r="DU17" s="46"/>
      <c r="DV17" s="46"/>
      <c r="DW17" s="46"/>
      <c r="DX17" s="46"/>
      <c r="DY17" s="46"/>
      <c r="DZ17" s="46"/>
      <c r="EA17" s="46"/>
      <c r="EB17" s="46"/>
      <c r="EC17" s="46"/>
      <c r="ED17" s="46"/>
      <c r="EE17" s="46"/>
      <c r="EF17" s="46"/>
      <c r="EG17" s="46"/>
      <c r="EH17" s="46"/>
      <c r="EI17" s="46"/>
      <c r="EJ17" s="46"/>
      <c r="EK17" s="46"/>
      <c r="EL17" s="46"/>
      <c r="EM17" s="46"/>
      <c r="EN17" s="46"/>
      <c r="EO17" s="46"/>
      <c r="EP17" s="46"/>
      <c r="EQ17" s="46"/>
      <c r="ER17" s="46"/>
      <c r="ES17" s="46"/>
      <c r="ET17" s="46"/>
      <c r="EU17" s="46"/>
      <c r="EV17" s="46"/>
      <c r="EW17" s="46"/>
      <c r="EX17" s="46"/>
      <c r="EY17" s="46"/>
      <c r="EZ17" s="46"/>
      <c r="FA17" s="46"/>
      <c r="FB17" s="46"/>
      <c r="FC17" s="46"/>
      <c r="FD17" s="46"/>
      <c r="FE17" s="46"/>
      <c r="FF17" s="46"/>
      <c r="FG17" s="46"/>
      <c r="FH17" s="46"/>
      <c r="FI17" s="46"/>
      <c r="FJ17" s="46"/>
      <c r="FK17" s="46"/>
      <c r="FL17" s="46"/>
      <c r="FM17" s="46"/>
      <c r="FN17" s="46"/>
      <c r="FO17" s="46"/>
      <c r="FP17" s="46"/>
      <c r="FQ17" s="46"/>
      <c r="FR17" s="46"/>
      <c r="FS17" s="46"/>
      <c r="FT17" s="46"/>
      <c r="FU17" s="46"/>
      <c r="FV17" s="46"/>
      <c r="FW17" s="46"/>
      <c r="FX17" s="46"/>
      <c r="FY17" s="46"/>
      <c r="FZ17" s="46"/>
      <c r="GA17" s="46"/>
      <c r="GB17" s="46"/>
      <c r="GC17" s="46"/>
      <c r="GD17" s="46"/>
      <c r="GE17" s="46"/>
      <c r="GF17" s="46"/>
      <c r="GG17" s="46"/>
      <c r="GH17" s="46"/>
      <c r="GI17" s="46"/>
      <c r="GJ17" s="46"/>
      <c r="GK17" s="46"/>
      <c r="GL17" s="46"/>
      <c r="GM17" s="46"/>
      <c r="GN17" s="46"/>
      <c r="GO17" s="46"/>
      <c r="GP17" s="46"/>
      <c r="GQ17" s="46"/>
      <c r="GR17" s="46"/>
      <c r="GS17" s="46"/>
      <c r="GT17" s="46"/>
      <c r="GU17" s="46"/>
      <c r="GV17" s="46"/>
      <c r="GW17" s="46"/>
      <c r="GX17" s="46"/>
      <c r="GY17" s="46"/>
      <c r="GZ17" s="46"/>
      <c r="HA17" s="46"/>
      <c r="HB17" s="46"/>
      <c r="HC17" s="46"/>
      <c r="HD17" s="46"/>
      <c r="HE17" s="46"/>
      <c r="HF17" s="46"/>
      <c r="HG17" s="46"/>
      <c r="HH17" s="46"/>
      <c r="HI17" s="46"/>
      <c r="HJ17" s="46"/>
      <c r="HK17" s="46"/>
      <c r="HL17" s="46"/>
      <c r="HM17" s="46"/>
      <c r="HN17" s="46"/>
      <c r="HO17" s="46"/>
      <c r="HP17" s="46"/>
      <c r="HQ17" s="46"/>
      <c r="HR17" s="46"/>
      <c r="HS17" s="46"/>
      <c r="HT17" s="46"/>
      <c r="HU17" s="46"/>
      <c r="HV17" s="46"/>
      <c r="HW17" s="46"/>
      <c r="HX17" s="46"/>
      <c r="HY17" s="46"/>
      <c r="HZ17" s="46"/>
      <c r="IA17" s="46"/>
      <c r="IB17" s="46"/>
      <c r="IC17" s="46"/>
      <c r="ID17" s="46"/>
      <c r="IE17" s="46"/>
      <c r="IF17" s="46"/>
      <c r="IG17" s="46"/>
      <c r="IH17" s="46"/>
      <c r="II17" s="46"/>
      <c r="IJ17" s="46"/>
      <c r="IK17" s="46"/>
      <c r="IL17" s="46"/>
      <c r="IM17" s="46"/>
      <c r="IN17" s="46"/>
      <c r="IO17" s="46"/>
      <c r="IP17" s="46"/>
      <c r="IQ17" s="46"/>
      <c r="IR17" s="46"/>
      <c r="IS17" s="46"/>
      <c r="IT17" s="46"/>
      <c r="IU17" s="46"/>
      <c r="IV17" s="46"/>
      <c r="IW17" s="46"/>
    </row>
    <row r="18" customFormat="false" ht="12.75" hidden="false" customHeight="false" outlineLevel="0" collapsed="false">
      <c r="C18" s="60"/>
      <c r="D18" s="60"/>
      <c r="E18" s="60"/>
      <c r="F18" s="57"/>
      <c r="G18" s="57"/>
      <c r="H18" s="57"/>
      <c r="I18" s="57"/>
      <c r="J18" s="57"/>
      <c r="K18" s="57"/>
      <c r="L18" s="57"/>
      <c r="M18" s="46"/>
      <c r="N18" s="46"/>
      <c r="O18" s="57"/>
    </row>
    <row r="19" customFormat="false" ht="12.75" hidden="false" customHeight="false" outlineLevel="0" collapsed="false">
      <c r="A19" s="51" t="s">
        <v>75</v>
      </c>
      <c r="C19" s="60" t="n">
        <f aca="false">[1]IS!$P$18+[1]IS!$P$25</f>
        <v>1114</v>
      </c>
      <c r="D19" s="60" t="s">
        <v>58</v>
      </c>
      <c r="E19" s="60"/>
      <c r="F19" s="57"/>
      <c r="G19" s="57"/>
      <c r="H19" s="57"/>
      <c r="I19" s="57"/>
      <c r="J19" s="57"/>
      <c r="K19" s="57"/>
      <c r="L19" s="57"/>
      <c r="M19" s="46"/>
      <c r="N19" s="46"/>
      <c r="O19" s="57"/>
    </row>
    <row r="20" customFormat="false" ht="3.95" hidden="false" customHeight="true" outlineLevel="0" collapsed="false">
      <c r="C20" s="60"/>
      <c r="D20" s="60"/>
      <c r="E20" s="60"/>
      <c r="F20" s="57"/>
      <c r="G20" s="57"/>
      <c r="H20" s="57"/>
      <c r="I20" s="57"/>
      <c r="J20" s="57"/>
      <c r="K20" s="57"/>
      <c r="L20" s="57"/>
      <c r="M20" s="46"/>
      <c r="N20" s="46"/>
      <c r="O20" s="57"/>
    </row>
    <row r="21" customFormat="false" ht="12.75" hidden="true" customHeight="false" outlineLevel="0" collapsed="false">
      <c r="B21" s="23" t="s">
        <v>76</v>
      </c>
      <c r="C21" s="52" t="n">
        <f aca="false">[6]IS!$P$30</f>
        <v>0</v>
      </c>
      <c r="D21" s="61"/>
      <c r="E21" s="56"/>
      <c r="F21" s="52"/>
      <c r="G21" s="52"/>
      <c r="H21" s="52"/>
      <c r="I21" s="52"/>
      <c r="J21" s="57"/>
      <c r="K21" s="52"/>
      <c r="L21" s="57"/>
      <c r="M21" s="46"/>
      <c r="N21" s="46"/>
      <c r="O21" s="57"/>
    </row>
    <row r="22" customFormat="false" ht="12.75" hidden="true" customHeight="false" outlineLevel="0" collapsed="false">
      <c r="B22" s="23" t="s">
        <v>77</v>
      </c>
      <c r="C22" s="52" t="e">
        <f aca="false">'[6]'!$F$27</f>
        <v>#N/A</v>
      </c>
      <c r="D22" s="61"/>
      <c r="E22" s="56"/>
      <c r="F22" s="52"/>
      <c r="G22" s="52"/>
      <c r="H22" s="52"/>
      <c r="I22" s="52"/>
      <c r="J22" s="57"/>
      <c r="K22" s="52"/>
      <c r="L22" s="57"/>
      <c r="M22" s="46"/>
      <c r="N22" s="46"/>
      <c r="O22" s="57"/>
    </row>
    <row r="23" customFormat="false" ht="12.75" hidden="true" customHeight="false" outlineLevel="0" collapsed="false">
      <c r="B23" s="23" t="s">
        <v>78</v>
      </c>
      <c r="C23" s="52"/>
      <c r="D23" s="61"/>
      <c r="E23" s="56"/>
      <c r="F23" s="52"/>
      <c r="G23" s="52"/>
      <c r="H23" s="52"/>
      <c r="I23" s="52"/>
      <c r="J23" s="57"/>
      <c r="K23" s="52"/>
      <c r="L23" s="57"/>
      <c r="M23" s="46"/>
      <c r="N23" s="46"/>
      <c r="O23" s="57"/>
    </row>
    <row r="24" customFormat="false" ht="12.75" hidden="true" customHeight="false" outlineLevel="0" collapsed="false">
      <c r="B24" s="62" t="s">
        <v>79</v>
      </c>
      <c r="C24" s="56"/>
      <c r="D24" s="61"/>
      <c r="E24" s="52"/>
      <c r="F24" s="52"/>
      <c r="G24" s="52"/>
      <c r="H24" s="52"/>
      <c r="I24" s="52"/>
      <c r="J24" s="57"/>
      <c r="K24" s="52"/>
      <c r="L24" s="57"/>
      <c r="M24" s="46"/>
      <c r="N24" s="46"/>
      <c r="O24" s="57"/>
    </row>
    <row r="25" customFormat="false" ht="3.95" hidden="false" customHeight="true" outlineLevel="0" collapsed="false">
      <c r="A25" s="46"/>
      <c r="B25" s="46"/>
      <c r="C25" s="57"/>
      <c r="D25" s="57"/>
      <c r="E25" s="57"/>
      <c r="F25" s="57"/>
      <c r="G25" s="57"/>
      <c r="H25" s="57"/>
      <c r="I25" s="57"/>
      <c r="J25" s="57"/>
      <c r="K25" s="57"/>
      <c r="L25" s="57"/>
      <c r="M25" s="46"/>
      <c r="N25" s="46"/>
      <c r="O25" s="57"/>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46"/>
      <c r="BD25" s="46"/>
      <c r="BE25" s="46"/>
      <c r="BF25" s="46"/>
      <c r="BG25" s="46"/>
      <c r="BH25" s="46"/>
      <c r="BI25" s="46"/>
      <c r="BJ25" s="46"/>
      <c r="BK25" s="46"/>
      <c r="BL25" s="46"/>
      <c r="BM25" s="46"/>
      <c r="BN25" s="46"/>
      <c r="BO25" s="46"/>
      <c r="BP25" s="46"/>
      <c r="BQ25" s="46"/>
      <c r="BR25" s="46"/>
      <c r="BS25" s="46"/>
      <c r="BT25" s="46"/>
      <c r="BU25" s="46"/>
      <c r="BV25" s="46"/>
      <c r="BW25" s="46"/>
      <c r="BX25" s="46"/>
      <c r="BY25" s="46"/>
      <c r="BZ25" s="46"/>
      <c r="CA25" s="46"/>
      <c r="CB25" s="46"/>
      <c r="CC25" s="46"/>
      <c r="CD25" s="46"/>
      <c r="CE25" s="46"/>
      <c r="CF25" s="46"/>
      <c r="CG25" s="46"/>
      <c r="CH25" s="46"/>
      <c r="CI25" s="46"/>
      <c r="CJ25" s="46"/>
      <c r="CK25" s="46"/>
      <c r="CL25" s="46"/>
      <c r="CM25" s="46"/>
      <c r="CN25" s="46"/>
      <c r="CO25" s="46"/>
      <c r="CP25" s="46"/>
      <c r="CQ25" s="46"/>
      <c r="CR25" s="46"/>
      <c r="CS25" s="46"/>
      <c r="CT25" s="46"/>
      <c r="CU25" s="46"/>
      <c r="CV25" s="46"/>
      <c r="CW25" s="46"/>
      <c r="CX25" s="46"/>
      <c r="CY25" s="46"/>
      <c r="CZ25" s="46"/>
      <c r="DA25" s="46"/>
      <c r="DB25" s="46"/>
      <c r="DC25" s="46"/>
      <c r="DD25" s="46"/>
      <c r="DE25" s="46"/>
      <c r="DF25" s="46"/>
      <c r="DG25" s="46"/>
      <c r="DH25" s="46"/>
      <c r="DI25" s="46"/>
      <c r="DJ25" s="46"/>
      <c r="DK25" s="46"/>
      <c r="DL25" s="46"/>
      <c r="DM25" s="46"/>
      <c r="DN25" s="46"/>
      <c r="DO25" s="46"/>
      <c r="DP25" s="46"/>
      <c r="DQ25" s="46"/>
      <c r="DR25" s="46"/>
      <c r="DS25" s="46"/>
      <c r="DT25" s="46"/>
      <c r="DU25" s="46"/>
      <c r="DV25" s="46"/>
      <c r="DW25" s="46"/>
      <c r="DX25" s="46"/>
      <c r="DY25" s="46"/>
      <c r="DZ25" s="46"/>
      <c r="EA25" s="46"/>
      <c r="EB25" s="46"/>
      <c r="EC25" s="46"/>
      <c r="ED25" s="46"/>
      <c r="EE25" s="46"/>
      <c r="EF25" s="46"/>
      <c r="EG25" s="46"/>
      <c r="EH25" s="46"/>
      <c r="EI25" s="46"/>
      <c r="EJ25" s="46"/>
      <c r="EK25" s="46"/>
      <c r="EL25" s="46"/>
      <c r="EM25" s="46"/>
      <c r="EN25" s="46"/>
      <c r="EO25" s="46"/>
      <c r="EP25" s="46"/>
      <c r="EQ25" s="46"/>
      <c r="ER25" s="46"/>
      <c r="ES25" s="46"/>
      <c r="ET25" s="46"/>
      <c r="EU25" s="46"/>
      <c r="EV25" s="46"/>
      <c r="EW25" s="46"/>
      <c r="EX25" s="46"/>
      <c r="EY25" s="46"/>
      <c r="EZ25" s="46"/>
      <c r="FA25" s="46"/>
      <c r="FB25" s="46"/>
      <c r="FC25" s="46"/>
      <c r="FD25" s="46"/>
      <c r="FE25" s="46"/>
      <c r="FF25" s="46"/>
      <c r="FG25" s="46"/>
      <c r="FH25" s="46"/>
      <c r="FI25" s="46"/>
      <c r="FJ25" s="46"/>
      <c r="FK25" s="46"/>
      <c r="FL25" s="46"/>
      <c r="FM25" s="46"/>
      <c r="FN25" s="46"/>
      <c r="FO25" s="46"/>
      <c r="FP25" s="46"/>
      <c r="FQ25" s="46"/>
      <c r="FR25" s="46"/>
      <c r="FS25" s="46"/>
      <c r="FT25" s="46"/>
      <c r="FU25" s="46"/>
      <c r="FV25" s="46"/>
      <c r="FW25" s="46"/>
      <c r="FX25" s="46"/>
      <c r="FY25" s="46"/>
      <c r="FZ25" s="46"/>
      <c r="GA25" s="46"/>
      <c r="GB25" s="46"/>
      <c r="GC25" s="46"/>
      <c r="GD25" s="46"/>
      <c r="GE25" s="46"/>
      <c r="GF25" s="46"/>
      <c r="GG25" s="46"/>
      <c r="GH25" s="46"/>
      <c r="GI25" s="46"/>
      <c r="GJ25" s="46"/>
      <c r="GK25" s="46"/>
      <c r="GL25" s="46"/>
      <c r="GM25" s="46"/>
      <c r="GN25" s="46"/>
      <c r="GO25" s="46"/>
      <c r="GP25" s="46"/>
      <c r="GQ25" s="46"/>
      <c r="GR25" s="46"/>
      <c r="GS25" s="46"/>
      <c r="GT25" s="46"/>
      <c r="GU25" s="46"/>
      <c r="GV25" s="46"/>
      <c r="GW25" s="46"/>
      <c r="GX25" s="46"/>
      <c r="GY25" s="46"/>
      <c r="GZ25" s="46"/>
      <c r="HA25" s="46"/>
      <c r="HB25" s="46"/>
      <c r="HC25" s="46"/>
      <c r="HD25" s="46"/>
      <c r="HE25" s="46"/>
      <c r="HF25" s="46"/>
      <c r="HG25" s="46"/>
      <c r="HH25" s="46"/>
      <c r="HI25" s="46"/>
      <c r="HJ25" s="46"/>
      <c r="HK25" s="46"/>
      <c r="HL25" s="46"/>
      <c r="HM25" s="46"/>
      <c r="HN25" s="46"/>
      <c r="HO25" s="46"/>
      <c r="HP25" s="46"/>
      <c r="HQ25" s="46"/>
      <c r="HR25" s="46"/>
      <c r="HS25" s="46"/>
      <c r="HT25" s="46"/>
      <c r="HU25" s="46"/>
      <c r="HV25" s="46"/>
      <c r="HW25" s="46"/>
      <c r="HX25" s="46"/>
      <c r="HY25" s="46"/>
      <c r="HZ25" s="46"/>
      <c r="IA25" s="46"/>
      <c r="IB25" s="46"/>
      <c r="IC25" s="46"/>
      <c r="ID25" s="46"/>
      <c r="IE25" s="46"/>
      <c r="IF25" s="46"/>
      <c r="IG25" s="46"/>
      <c r="IH25" s="46"/>
      <c r="II25" s="46"/>
      <c r="IJ25" s="46"/>
      <c r="IK25" s="46"/>
      <c r="IL25" s="46"/>
      <c r="IM25" s="46"/>
      <c r="IN25" s="46"/>
      <c r="IO25" s="46"/>
      <c r="IP25" s="46"/>
      <c r="IQ25" s="46"/>
      <c r="IR25" s="46"/>
      <c r="IS25" s="46"/>
      <c r="IT25" s="46"/>
      <c r="IU25" s="46"/>
      <c r="IV25" s="46"/>
      <c r="IW25" s="46"/>
    </row>
    <row r="26" customFormat="false" ht="12.75" hidden="false" customHeight="false" outlineLevel="0" collapsed="false">
      <c r="A26" s="51" t="s">
        <v>80</v>
      </c>
      <c r="C26" s="54" t="n">
        <f aca="false">C17-C23-C24</f>
        <v>0</v>
      </c>
      <c r="D26" s="60"/>
      <c r="E26" s="63"/>
      <c r="F26" s="57"/>
      <c r="G26" s="57"/>
      <c r="H26" s="57"/>
      <c r="I26" s="57"/>
      <c r="J26" s="57"/>
      <c r="K26" s="57"/>
      <c r="L26" s="57"/>
      <c r="M26" s="46"/>
      <c r="N26" s="46"/>
      <c r="O26" s="57"/>
    </row>
    <row r="27" customFormat="false" ht="12.75" hidden="true" customHeight="false" outlineLevel="0" collapsed="false">
      <c r="C27" s="60"/>
      <c r="D27" s="60"/>
      <c r="E27" s="60"/>
      <c r="F27" s="57"/>
      <c r="G27" s="57"/>
      <c r="H27" s="57"/>
      <c r="I27" s="57"/>
      <c r="J27" s="57"/>
      <c r="K27" s="57"/>
      <c r="L27" s="57"/>
      <c r="M27" s="46"/>
      <c r="N27" s="46"/>
      <c r="O27" s="57"/>
    </row>
    <row r="28" customFormat="false" ht="12.75" hidden="true" customHeight="false" outlineLevel="0" collapsed="false">
      <c r="C28" s="60"/>
      <c r="D28" s="60"/>
      <c r="E28" s="60"/>
      <c r="F28" s="57"/>
      <c r="G28" s="57"/>
      <c r="H28" s="57"/>
      <c r="I28" s="57"/>
      <c r="J28" s="57"/>
      <c r="K28" s="57"/>
      <c r="L28" s="57"/>
      <c r="M28" s="46"/>
      <c r="N28" s="46"/>
      <c r="O28" s="57"/>
    </row>
    <row r="29" customFormat="false" ht="12.75" hidden="true" customHeight="false" outlineLevel="0" collapsed="false">
      <c r="C29" s="60"/>
      <c r="D29" s="60"/>
      <c r="E29" s="60"/>
      <c r="F29" s="57"/>
      <c r="G29" s="57"/>
      <c r="H29" s="57"/>
      <c r="I29" s="57"/>
      <c r="J29" s="57"/>
      <c r="K29" s="57"/>
      <c r="L29" s="57"/>
      <c r="M29" s="46"/>
      <c r="N29" s="46"/>
      <c r="O29" s="57"/>
    </row>
    <row r="30" customFormat="false" ht="12.75" hidden="true" customHeight="false" outlineLevel="0" collapsed="false">
      <c r="C30" s="60"/>
      <c r="D30" s="60"/>
      <c r="E30" s="60"/>
      <c r="F30" s="57"/>
      <c r="G30" s="57"/>
      <c r="H30" s="57"/>
      <c r="I30" s="57"/>
      <c r="J30" s="57"/>
      <c r="K30" s="57"/>
      <c r="L30" s="57"/>
      <c r="M30" s="46"/>
      <c r="N30" s="46"/>
      <c r="O30" s="57"/>
    </row>
    <row r="31" customFormat="false" ht="12.75" hidden="true" customHeight="false" outlineLevel="0" collapsed="false">
      <c r="C31" s="60"/>
      <c r="D31" s="60"/>
      <c r="E31" s="60"/>
      <c r="F31" s="57"/>
      <c r="G31" s="57"/>
      <c r="H31" s="57"/>
      <c r="I31" s="57"/>
      <c r="J31" s="57"/>
      <c r="K31" s="57"/>
      <c r="L31" s="57"/>
      <c r="M31" s="46"/>
      <c r="N31" s="46"/>
      <c r="O31" s="57"/>
    </row>
    <row r="32" customFormat="false" ht="12.75" hidden="false" customHeight="false" outlineLevel="0" collapsed="false">
      <c r="C32" s="60"/>
      <c r="D32" s="60"/>
      <c r="E32" s="60"/>
      <c r="F32" s="57"/>
      <c r="G32" s="57"/>
      <c r="H32" s="57"/>
      <c r="I32" s="57"/>
      <c r="J32" s="57"/>
      <c r="K32" s="57"/>
      <c r="L32" s="57"/>
      <c r="M32" s="46"/>
      <c r="N32" s="46"/>
      <c r="O32" s="57"/>
    </row>
    <row r="33" customFormat="false" ht="12.75" hidden="true" customHeight="false" outlineLevel="0" collapsed="false">
      <c r="C33" s="60"/>
      <c r="D33" s="60"/>
      <c r="E33" s="60"/>
      <c r="F33" s="57"/>
      <c r="G33" s="57"/>
      <c r="H33" s="57"/>
      <c r="I33" s="57"/>
      <c r="J33" s="57"/>
      <c r="K33" s="57"/>
      <c r="L33" s="57"/>
      <c r="M33" s="46"/>
      <c r="N33" s="46"/>
      <c r="O33" s="57"/>
    </row>
    <row r="34" customFormat="false" ht="12.75" hidden="true" customHeight="false" outlineLevel="0" collapsed="false">
      <c r="C34" s="60"/>
      <c r="D34" s="60"/>
      <c r="E34" s="60"/>
      <c r="F34" s="57"/>
      <c r="G34" s="57"/>
      <c r="H34" s="57"/>
      <c r="I34" s="57"/>
      <c r="J34" s="57"/>
      <c r="K34" s="57"/>
      <c r="L34" s="57"/>
      <c r="M34" s="46"/>
      <c r="N34" s="46"/>
      <c r="O34" s="57"/>
    </row>
    <row r="35" customFormat="false" ht="12.75" hidden="true" customHeight="false" outlineLevel="0" collapsed="false">
      <c r="B35" s="23" t="s">
        <v>81</v>
      </c>
      <c r="C35" s="60"/>
      <c r="D35" s="60"/>
      <c r="E35" s="60"/>
      <c r="F35" s="57"/>
      <c r="G35" s="57"/>
      <c r="H35" s="57"/>
      <c r="I35" s="57"/>
      <c r="J35" s="57"/>
      <c r="K35" s="57"/>
      <c r="L35" s="57"/>
      <c r="M35" s="46"/>
      <c r="N35" s="46"/>
      <c r="O35" s="57"/>
    </row>
    <row r="36" customFormat="false" ht="12.75" hidden="true" customHeight="false" outlineLevel="0" collapsed="false">
      <c r="B36" s="23" t="s">
        <v>82</v>
      </c>
      <c r="C36" s="60"/>
      <c r="D36" s="60"/>
      <c r="E36" s="60"/>
      <c r="F36" s="57"/>
      <c r="G36" s="57"/>
      <c r="H36" s="57"/>
      <c r="I36" s="57"/>
      <c r="J36" s="57"/>
      <c r="K36" s="57"/>
      <c r="L36" s="57"/>
      <c r="M36" s="46"/>
      <c r="N36" s="46"/>
      <c r="O36" s="57"/>
    </row>
    <row r="37" customFormat="false" ht="12.75" hidden="true" customHeight="false" outlineLevel="0" collapsed="false">
      <c r="B37" s="23" t="s">
        <v>83</v>
      </c>
      <c r="C37" s="60"/>
      <c r="D37" s="60"/>
      <c r="E37" s="60"/>
      <c r="F37" s="57"/>
      <c r="G37" s="57"/>
      <c r="H37" s="57"/>
      <c r="I37" s="57"/>
      <c r="J37" s="57"/>
      <c r="K37" s="57"/>
      <c r="L37" s="57"/>
      <c r="M37" s="46"/>
      <c r="N37" s="46"/>
      <c r="O37" s="57"/>
    </row>
    <row r="38" customFormat="false" ht="12.75" hidden="true" customHeight="false" outlineLevel="0" collapsed="false">
      <c r="C38" s="60"/>
      <c r="D38" s="60"/>
      <c r="E38" s="60"/>
      <c r="F38" s="57"/>
      <c r="G38" s="57"/>
      <c r="H38" s="57"/>
      <c r="I38" s="57"/>
      <c r="J38" s="57"/>
      <c r="K38" s="57"/>
      <c r="L38" s="57"/>
      <c r="M38" s="46"/>
      <c r="N38" s="46"/>
      <c r="O38" s="57"/>
    </row>
    <row r="39" customFormat="false" ht="12.75" hidden="false" customHeight="false" outlineLevel="0" collapsed="false">
      <c r="A39" s="51" t="s">
        <v>84</v>
      </c>
      <c r="C39" s="61" t="n">
        <f aca="false">[1]IS!$P$38</f>
        <v>93</v>
      </c>
      <c r="D39" s="60"/>
      <c r="E39" s="61"/>
      <c r="F39" s="57"/>
      <c r="G39" s="57"/>
      <c r="H39" s="57"/>
      <c r="I39" s="57"/>
      <c r="J39" s="57"/>
      <c r="K39" s="57"/>
      <c r="L39" s="57"/>
      <c r="M39" s="46"/>
      <c r="N39" s="46"/>
      <c r="O39" s="57"/>
    </row>
    <row r="40" customFormat="false" ht="12.75" hidden="false" customHeight="false" outlineLevel="0" collapsed="false">
      <c r="C40" s="60"/>
      <c r="D40" s="60"/>
      <c r="E40" s="60"/>
      <c r="F40" s="57"/>
      <c r="G40" s="57"/>
      <c r="H40" s="57"/>
      <c r="I40" s="57"/>
      <c r="J40" s="57"/>
      <c r="K40" s="57"/>
      <c r="L40" s="57"/>
      <c r="M40" s="46"/>
      <c r="N40" s="46"/>
      <c r="O40" s="57"/>
    </row>
    <row r="41" customFormat="false" ht="12.75" hidden="false" customHeight="false" outlineLevel="0" collapsed="false">
      <c r="A41" s="51" t="s">
        <v>85</v>
      </c>
      <c r="C41" s="39"/>
      <c r="D41" s="39"/>
      <c r="E41" s="39"/>
      <c r="F41" s="39"/>
      <c r="G41" s="39"/>
      <c r="H41" s="39"/>
      <c r="I41" s="39"/>
      <c r="J41" s="39"/>
      <c r="K41" s="39"/>
      <c r="L41" s="46"/>
      <c r="M41" s="46"/>
      <c r="N41" s="46"/>
      <c r="O41" s="39"/>
    </row>
    <row r="42" customFormat="false" ht="3.95" hidden="false" customHeight="true" outlineLevel="0" collapsed="false">
      <c r="C42" s="39"/>
      <c r="D42" s="39"/>
      <c r="E42" s="39"/>
      <c r="F42" s="39"/>
      <c r="G42" s="39"/>
      <c r="H42" s="39"/>
      <c r="I42" s="39"/>
      <c r="J42" s="39"/>
      <c r="K42" s="39"/>
      <c r="L42" s="46"/>
      <c r="M42" s="46"/>
      <c r="N42" s="46"/>
      <c r="O42" s="39"/>
    </row>
    <row r="43" customFormat="false" ht="12.75" hidden="false" customHeight="false" outlineLevel="0" collapsed="false">
      <c r="B43" s="23" t="s">
        <v>86</v>
      </c>
      <c r="C43" s="52" t="n">
        <f aca="false">[6]IS!$P$63</f>
        <v>0</v>
      </c>
      <c r="D43" s="61"/>
      <c r="E43" s="61"/>
      <c r="F43" s="52"/>
      <c r="G43" s="52"/>
      <c r="H43" s="52"/>
      <c r="I43" s="52"/>
      <c r="J43" s="57"/>
      <c r="K43" s="52"/>
      <c r="L43" s="46"/>
      <c r="M43" s="46"/>
      <c r="N43" s="46"/>
      <c r="O43" s="57"/>
    </row>
    <row r="44" customFormat="false" ht="12.75" hidden="false" customHeight="false" outlineLevel="0" collapsed="false">
      <c r="C44" s="61"/>
      <c r="D44" s="61"/>
      <c r="E44" s="61"/>
      <c r="F44" s="52"/>
      <c r="G44" s="52"/>
      <c r="H44" s="52"/>
      <c r="I44" s="52"/>
      <c r="J44" s="57"/>
      <c r="K44" s="52"/>
      <c r="L44" s="46"/>
      <c r="M44" s="46"/>
      <c r="N44" s="46"/>
      <c r="O44" s="57"/>
    </row>
    <row r="45" customFormat="false" ht="13.5" hidden="false" customHeight="false" outlineLevel="0" collapsed="false">
      <c r="A45" s="51" t="s">
        <v>87</v>
      </c>
      <c r="C45" s="64" t="n">
        <f aca="false">C39-C19</f>
        <v>-1021</v>
      </c>
      <c r="D45" s="64"/>
      <c r="E45" s="64" t="n">
        <f aca="false">SUM(E26:E40)-E43</f>
        <v>0</v>
      </c>
      <c r="F45" s="55"/>
      <c r="G45" s="55"/>
      <c r="H45" s="55"/>
      <c r="I45" s="55"/>
      <c r="J45" s="55"/>
      <c r="K45" s="55"/>
      <c r="L45" s="55"/>
      <c r="M45" s="46"/>
      <c r="N45" s="46"/>
      <c r="O45" s="55"/>
    </row>
    <row r="46" customFormat="false" ht="13.5" hidden="false" customHeight="false" outlineLevel="0" collapsed="false">
      <c r="C46" s="60"/>
      <c r="D46" s="60"/>
      <c r="E46" s="60"/>
      <c r="F46" s="60"/>
      <c r="G46" s="60"/>
      <c r="H46" s="57"/>
      <c r="I46" s="57"/>
      <c r="K46" s="57"/>
      <c r="L46" s="57"/>
      <c r="M46" s="46"/>
      <c r="N46" s="46"/>
      <c r="O46" s="57"/>
    </row>
    <row r="47" customFormat="false" ht="12.75" hidden="false" customHeight="false" outlineLevel="0" collapsed="false">
      <c r="C47" s="60"/>
      <c r="D47" s="60"/>
      <c r="E47" s="60"/>
      <c r="F47" s="60"/>
      <c r="G47" s="60"/>
      <c r="H47" s="60"/>
      <c r="I47" s="60"/>
      <c r="K47" s="60"/>
      <c r="L47" s="60"/>
      <c r="O47" s="60"/>
    </row>
    <row r="48" customFormat="false" ht="12.75" hidden="false" customHeight="false" outlineLevel="0" collapsed="false">
      <c r="B48" s="65" t="s">
        <v>58</v>
      </c>
      <c r="C48" s="60" t="s">
        <v>88</v>
      </c>
      <c r="D48" s="60"/>
      <c r="E48" s="60"/>
      <c r="F48" s="60"/>
      <c r="G48" s="60"/>
      <c r="H48" s="60"/>
      <c r="I48" s="60"/>
      <c r="K48" s="60"/>
      <c r="L48" s="60"/>
      <c r="O48" s="60"/>
    </row>
    <row r="49" customFormat="false" ht="13.5" hidden="true" customHeight="false" outlineLevel="0" collapsed="false">
      <c r="A49" s="66" t="s">
        <v>89</v>
      </c>
      <c r="C49" s="60"/>
      <c r="D49" s="60"/>
      <c r="E49" s="60"/>
      <c r="F49" s="60"/>
      <c r="G49" s="60"/>
      <c r="H49" s="60"/>
      <c r="I49" s="60"/>
      <c r="K49" s="60"/>
      <c r="L49" s="60"/>
      <c r="O49" s="60"/>
    </row>
    <row r="50" customFormat="false" ht="12.75" hidden="true" customHeight="false" outlineLevel="0" collapsed="false">
      <c r="A50" s="23" t="s">
        <v>90</v>
      </c>
      <c r="C50" s="60"/>
      <c r="D50" s="60"/>
      <c r="E50" s="60"/>
      <c r="F50" s="60"/>
      <c r="G50" s="60"/>
      <c r="H50" s="60"/>
      <c r="I50" s="60"/>
      <c r="K50" s="60"/>
      <c r="L50" s="60"/>
      <c r="O50" s="60"/>
    </row>
    <row r="51" customFormat="false" ht="12.75" hidden="false" customHeight="false" outlineLevel="0" collapsed="false">
      <c r="C51" s="60" t="s">
        <v>91</v>
      </c>
      <c r="D51" s="60"/>
      <c r="E51" s="60"/>
      <c r="F51" s="60" t="n">
        <f aca="false">[1]IS!$P$18</f>
        <v>1047</v>
      </c>
      <c r="G51" s="60"/>
      <c r="H51" s="60"/>
      <c r="I51" s="60"/>
      <c r="K51" s="60"/>
      <c r="L51" s="60"/>
      <c r="O51" s="60"/>
    </row>
    <row r="52" customFormat="false" ht="12.75" hidden="false" customHeight="false" outlineLevel="0" collapsed="false">
      <c r="C52" s="60" t="s">
        <v>92</v>
      </c>
      <c r="D52" s="60"/>
      <c r="E52" s="60"/>
      <c r="F52" s="67" t="n">
        <f aca="false">[1]IS!$P$25</f>
        <v>67</v>
      </c>
      <c r="G52" s="60"/>
      <c r="H52" s="60"/>
      <c r="I52" s="60"/>
      <c r="K52" s="60"/>
      <c r="L52" s="60"/>
      <c r="O52" s="60"/>
    </row>
    <row r="53" customFormat="false" ht="12.75" hidden="false" customHeight="false" outlineLevel="0" collapsed="false">
      <c r="C53" s="60"/>
      <c r="D53" s="60"/>
      <c r="E53" s="60"/>
      <c r="F53" s="60" t="n">
        <f aca="false">SUM(F51:F52)</f>
        <v>1114</v>
      </c>
      <c r="G53" s="60"/>
      <c r="H53" s="60"/>
      <c r="I53" s="60"/>
      <c r="K53" s="60"/>
      <c r="L53" s="60"/>
      <c r="O53" s="60"/>
    </row>
    <row r="54" customFormat="false" ht="12.75" hidden="false" customHeight="false" outlineLevel="0" collapsed="false">
      <c r="C54" s="60"/>
      <c r="D54" s="60"/>
      <c r="E54" s="60"/>
      <c r="F54" s="60"/>
      <c r="G54" s="60"/>
      <c r="H54" s="60"/>
      <c r="I54" s="60"/>
      <c r="K54" s="60"/>
      <c r="L54" s="60"/>
      <c r="O54" s="60"/>
    </row>
    <row r="55" customFormat="false" ht="12.75" hidden="false" customHeight="false" outlineLevel="0" collapsed="false">
      <c r="C55" s="60"/>
      <c r="D55" s="60"/>
      <c r="E55" s="60"/>
      <c r="F55" s="60"/>
      <c r="G55" s="60"/>
      <c r="H55" s="60"/>
      <c r="I55" s="60"/>
      <c r="K55" s="60"/>
      <c r="L55" s="60"/>
      <c r="O55" s="60"/>
    </row>
    <row r="56" customFormat="false" ht="12.75" hidden="false" customHeight="false" outlineLevel="0" collapsed="false">
      <c r="C56" s="60"/>
      <c r="D56" s="60"/>
      <c r="E56" s="60"/>
      <c r="F56" s="60"/>
      <c r="G56" s="60"/>
      <c r="H56" s="60"/>
      <c r="I56" s="60"/>
      <c r="K56" s="60"/>
      <c r="L56" s="60"/>
      <c r="O56" s="60"/>
    </row>
    <row r="57" customFormat="false" ht="12.75" hidden="false" customHeight="false" outlineLevel="0" collapsed="false">
      <c r="C57" s="60"/>
      <c r="D57" s="60"/>
      <c r="E57" s="60"/>
      <c r="F57" s="60"/>
      <c r="G57" s="60"/>
      <c r="H57" s="60"/>
      <c r="I57" s="60"/>
      <c r="K57" s="60"/>
      <c r="L57" s="60"/>
      <c r="O57" s="60"/>
    </row>
    <row r="58" customFormat="false" ht="12.75" hidden="false" customHeight="false" outlineLevel="0" collapsed="false">
      <c r="C58" s="60"/>
      <c r="D58" s="60"/>
      <c r="E58" s="60"/>
      <c r="F58" s="60"/>
      <c r="G58" s="60"/>
      <c r="H58" s="60"/>
      <c r="I58" s="60"/>
      <c r="K58" s="60"/>
      <c r="L58" s="60"/>
      <c r="O58" s="60"/>
    </row>
    <row r="59" customFormat="false" ht="12.75" hidden="false" customHeight="false" outlineLevel="0" collapsed="false">
      <c r="C59" s="60"/>
      <c r="D59" s="60"/>
      <c r="E59" s="60"/>
      <c r="F59" s="60"/>
      <c r="G59" s="60"/>
      <c r="H59" s="60"/>
      <c r="I59" s="60"/>
      <c r="K59" s="60"/>
      <c r="L59" s="60"/>
      <c r="O59" s="60"/>
    </row>
    <row r="60" customFormat="false" ht="12.75" hidden="false" customHeight="false" outlineLevel="0" collapsed="false">
      <c r="C60" s="60"/>
      <c r="D60" s="60"/>
      <c r="E60" s="60"/>
      <c r="F60" s="60"/>
      <c r="G60" s="60"/>
      <c r="H60" s="60"/>
      <c r="I60" s="60"/>
      <c r="K60" s="60"/>
      <c r="L60" s="60"/>
      <c r="O60" s="60"/>
    </row>
    <row r="61" customFormat="false" ht="12.75" hidden="false" customHeight="false" outlineLevel="0" collapsed="false">
      <c r="C61" s="60"/>
      <c r="D61" s="60"/>
      <c r="E61" s="60"/>
      <c r="F61" s="60"/>
      <c r="G61" s="60"/>
      <c r="H61" s="60"/>
      <c r="I61" s="60"/>
      <c r="K61" s="60"/>
      <c r="L61" s="60"/>
      <c r="O61" s="60"/>
    </row>
    <row r="62" customFormat="false" ht="12.75" hidden="false" customHeight="false" outlineLevel="0" collapsed="false">
      <c r="C62" s="60"/>
      <c r="D62" s="60"/>
      <c r="E62" s="60"/>
      <c r="F62" s="60"/>
      <c r="G62" s="60"/>
      <c r="H62" s="60"/>
      <c r="I62" s="60"/>
      <c r="K62" s="60"/>
      <c r="L62" s="60"/>
      <c r="O62" s="60"/>
    </row>
    <row r="63" customFormat="false" ht="12.75" hidden="false" customHeight="false" outlineLevel="0" collapsed="false">
      <c r="A63" s="3"/>
      <c r="B63" s="3"/>
      <c r="C63" s="60"/>
      <c r="D63" s="60"/>
      <c r="E63" s="60"/>
      <c r="F63" s="60"/>
      <c r="G63" s="60"/>
      <c r="H63" s="60"/>
      <c r="I63" s="60"/>
      <c r="K63" s="60"/>
      <c r="L63" s="60"/>
      <c r="O63" s="60"/>
    </row>
    <row r="64" customFormat="false" ht="12.75" hidden="false" customHeight="false" outlineLevel="0" collapsed="false">
      <c r="C64" s="60"/>
      <c r="D64" s="60"/>
      <c r="E64" s="60"/>
      <c r="F64" s="60"/>
      <c r="G64" s="60"/>
      <c r="H64" s="60"/>
      <c r="I64" s="60"/>
      <c r="K64" s="60"/>
      <c r="L64" s="60"/>
      <c r="O64" s="60"/>
    </row>
    <row r="65" customFormat="false" ht="12.75" hidden="false" customHeight="false" outlineLevel="0" collapsed="false">
      <c r="C65" s="60"/>
      <c r="D65" s="60"/>
      <c r="E65" s="60"/>
      <c r="F65" s="60"/>
      <c r="G65" s="60"/>
      <c r="H65" s="60"/>
      <c r="I65" s="60"/>
      <c r="K65" s="60"/>
      <c r="L65" s="60"/>
      <c r="O65" s="60"/>
    </row>
    <row r="66" customFormat="false" ht="12.75" hidden="false" customHeight="false" outlineLevel="0" collapsed="false">
      <c r="C66" s="60"/>
      <c r="D66" s="60"/>
      <c r="E66" s="60"/>
      <c r="F66" s="60"/>
      <c r="G66" s="60"/>
      <c r="H66" s="60"/>
      <c r="I66" s="60"/>
      <c r="K66" s="60"/>
      <c r="L66" s="60"/>
      <c r="O66" s="60"/>
    </row>
    <row r="67" customFormat="false" ht="12.75" hidden="false" customHeight="false" outlineLevel="0" collapsed="false">
      <c r="C67" s="60"/>
      <c r="D67" s="60"/>
      <c r="E67" s="60"/>
      <c r="F67" s="60"/>
      <c r="G67" s="60"/>
      <c r="H67" s="60"/>
      <c r="I67" s="60"/>
      <c r="K67" s="60"/>
      <c r="L67" s="60"/>
      <c r="O67" s="60"/>
    </row>
    <row r="68" customFormat="false" ht="12.75" hidden="true" customHeight="false" outlineLevel="0" collapsed="false">
      <c r="C68" s="60"/>
      <c r="D68" s="60"/>
      <c r="E68" s="60"/>
      <c r="F68" s="60"/>
      <c r="G68" s="60"/>
      <c r="H68" s="60"/>
      <c r="I68" s="60"/>
      <c r="K68" s="60"/>
      <c r="L68" s="60"/>
      <c r="O68" s="60"/>
    </row>
    <row r="69" customFormat="false" ht="12.75" hidden="true" customHeight="false" outlineLevel="0" collapsed="false">
      <c r="C69" s="60"/>
      <c r="D69" s="60"/>
      <c r="E69" s="60"/>
      <c r="F69" s="60"/>
      <c r="G69" s="60"/>
      <c r="H69" s="60"/>
      <c r="I69" s="60"/>
      <c r="K69" s="60"/>
      <c r="L69" s="60"/>
      <c r="O69" s="60"/>
    </row>
    <row r="70" customFormat="false" ht="13.5" hidden="true" customHeight="false" outlineLevel="0" collapsed="false">
      <c r="B70" s="68" t="s">
        <v>93</v>
      </c>
      <c r="C70" s="60"/>
      <c r="D70" s="60"/>
      <c r="E70" s="60"/>
      <c r="F70" s="60"/>
      <c r="G70" s="60"/>
      <c r="H70" s="60"/>
      <c r="I70" s="60"/>
      <c r="K70" s="60"/>
      <c r="L70" s="60"/>
      <c r="O70" s="60"/>
    </row>
    <row r="71" customFormat="false" ht="12.75" hidden="true" customHeight="false" outlineLevel="0" collapsed="false">
      <c r="B71" s="23" t="s">
        <v>94</v>
      </c>
      <c r="C71" s="60"/>
      <c r="D71" s="60"/>
      <c r="E71" s="60"/>
      <c r="F71" s="60"/>
      <c r="G71" s="60"/>
      <c r="H71" s="60"/>
      <c r="I71" s="60"/>
      <c r="K71" s="60"/>
      <c r="L71" s="60"/>
      <c r="O71" s="60"/>
    </row>
    <row r="72" customFormat="false" ht="12.75" hidden="true" customHeight="false" outlineLevel="0" collapsed="false">
      <c r="B72" s="23" t="s">
        <v>95</v>
      </c>
      <c r="C72" s="60"/>
      <c r="D72" s="60"/>
      <c r="E72" s="60"/>
      <c r="F72" s="60"/>
      <c r="G72" s="60"/>
      <c r="H72" s="60"/>
      <c r="I72" s="60"/>
      <c r="K72" s="60"/>
      <c r="L72" s="60"/>
      <c r="O72" s="60"/>
    </row>
    <row r="73" customFormat="false" ht="12.75" hidden="true" customHeight="false" outlineLevel="0" collapsed="false">
      <c r="B73" s="23" t="s">
        <v>96</v>
      </c>
      <c r="C73" s="60"/>
      <c r="D73" s="60"/>
      <c r="E73" s="60"/>
      <c r="F73" s="60"/>
      <c r="G73" s="60"/>
      <c r="H73" s="60"/>
      <c r="I73" s="60"/>
      <c r="K73" s="60"/>
      <c r="L73" s="60"/>
      <c r="O73" s="60"/>
    </row>
    <row r="74" customFormat="false" ht="12.75" hidden="true" customHeight="false" outlineLevel="0" collapsed="false">
      <c r="B74" s="23" t="s">
        <v>97</v>
      </c>
      <c r="C74" s="60"/>
      <c r="D74" s="60"/>
      <c r="E74" s="60"/>
      <c r="F74" s="60"/>
      <c r="G74" s="60"/>
      <c r="H74" s="60"/>
      <c r="I74" s="60"/>
      <c r="K74" s="60"/>
      <c r="L74" s="60"/>
      <c r="O74" s="60"/>
    </row>
    <row r="75" customFormat="false" ht="12.75" hidden="true" customHeight="false" outlineLevel="0" collapsed="false">
      <c r="C75" s="60"/>
      <c r="D75" s="60"/>
      <c r="E75" s="60"/>
      <c r="F75" s="60"/>
      <c r="G75" s="60"/>
      <c r="H75" s="60"/>
      <c r="I75" s="60"/>
      <c r="K75" s="60"/>
      <c r="L75" s="60"/>
      <c r="O75" s="60"/>
    </row>
    <row r="76" customFormat="false" ht="12.75" hidden="true" customHeight="false" outlineLevel="0" collapsed="false">
      <c r="C76" s="60"/>
      <c r="D76" s="60"/>
      <c r="E76" s="60"/>
      <c r="F76" s="60"/>
      <c r="G76" s="60"/>
      <c r="H76" s="60"/>
      <c r="I76" s="60"/>
      <c r="K76" s="60"/>
      <c r="L76" s="60"/>
      <c r="O76" s="60"/>
    </row>
    <row r="77" customFormat="false" ht="13.5" hidden="true" customHeight="false" outlineLevel="0" collapsed="false">
      <c r="B77" s="68" t="s">
        <v>98</v>
      </c>
      <c r="C77" s="60"/>
      <c r="D77" s="60"/>
      <c r="E77" s="60"/>
      <c r="F77" s="60"/>
      <c r="G77" s="60"/>
      <c r="H77" s="60"/>
      <c r="I77" s="60"/>
      <c r="K77" s="60"/>
      <c r="L77" s="60"/>
      <c r="O77" s="60"/>
    </row>
    <row r="78" customFormat="false" ht="12.75" hidden="true" customHeight="false" outlineLevel="0" collapsed="false">
      <c r="B78" s="23" t="s">
        <v>99</v>
      </c>
      <c r="C78" s="60"/>
      <c r="D78" s="60"/>
      <c r="E78" s="60"/>
      <c r="F78" s="60"/>
      <c r="G78" s="60"/>
      <c r="H78" s="60"/>
      <c r="I78" s="60"/>
      <c r="K78" s="60"/>
      <c r="L78" s="60"/>
      <c r="O78" s="60"/>
    </row>
    <row r="79" customFormat="false" ht="12.75" hidden="true" customHeight="false" outlineLevel="0" collapsed="false">
      <c r="B79" s="23" t="s">
        <v>100</v>
      </c>
      <c r="C79" s="60"/>
      <c r="D79" s="60"/>
      <c r="E79" s="60"/>
      <c r="F79" s="60"/>
      <c r="G79" s="60"/>
      <c r="H79" s="60"/>
      <c r="I79" s="60"/>
      <c r="K79" s="60"/>
      <c r="L79" s="60"/>
      <c r="O79" s="60"/>
    </row>
    <row r="80" customFormat="false" ht="12.75" hidden="true" customHeight="false" outlineLevel="0" collapsed="false">
      <c r="B80" s="23" t="s">
        <v>101</v>
      </c>
    </row>
    <row r="81" customFormat="false" ht="12.75" hidden="true" customHeight="false" outlineLevel="0" collapsed="false">
      <c r="B81" s="23" t="s">
        <v>102</v>
      </c>
    </row>
    <row r="82" customFormat="false" ht="12.75" hidden="true" customHeight="false" outlineLevel="0" collapsed="false"/>
  </sheetData>
  <mergeCells count="6">
    <mergeCell ref="A1:G1"/>
    <mergeCell ref="A3:G3"/>
    <mergeCell ref="A4:G4"/>
    <mergeCell ref="A5:G5"/>
    <mergeCell ref="A6:G6"/>
    <mergeCell ref="M9:O9"/>
  </mergeCells>
  <printOptions headings="false" gridLines="false" gridLinesSet="true" horizontalCentered="true" verticalCentered="false"/>
  <pageMargins left="0.5" right="0.5"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R81"/>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P49" activeCellId="0" sqref="P49"/>
    </sheetView>
  </sheetViews>
  <sheetFormatPr defaultColWidth="9.0546875" defaultRowHeight="12.75" customHeight="true" zeroHeight="false" outlineLevelRow="0" outlineLevelCol="0"/>
  <cols>
    <col collapsed="false" customWidth="true" hidden="false" outlineLevel="0" max="2" min="2" style="0" width="49.82"/>
    <col collapsed="false" customWidth="true" hidden="true" outlineLevel="0" max="3" min="3" style="0" width="18.82"/>
    <col collapsed="false" customWidth="true" hidden="true" outlineLevel="0" max="4" min="4" style="0" width="12.82"/>
    <col collapsed="false" customWidth="true" hidden="true" outlineLevel="0" max="5" min="5" style="0" width="3.82"/>
    <col collapsed="false" customWidth="true" hidden="true" outlineLevel="0" max="6" min="6" style="0" width="12.82"/>
    <col collapsed="false" customWidth="true" hidden="true" outlineLevel="0" max="7" min="7" style="0" width="9.32"/>
    <col collapsed="false" customWidth="true" hidden="true" outlineLevel="0" max="8" min="8" style="0" width="12.82"/>
    <col collapsed="false" customWidth="true" hidden="true" outlineLevel="0" max="10" min="9" style="0" width="9.32"/>
    <col collapsed="false" customWidth="true" hidden="false" outlineLevel="0" max="11" min="11" style="0" width="1.82"/>
    <col collapsed="false" customWidth="true" hidden="false" outlineLevel="0" max="12" min="12" style="0" width="13.82"/>
    <col collapsed="false" customWidth="true" hidden="false" outlineLevel="0" max="13" min="13" style="0" width="1.82"/>
    <col collapsed="false" customWidth="true" hidden="false" outlineLevel="0" max="14" min="14" style="0" width="13.82"/>
    <col collapsed="false" customWidth="true" hidden="false" outlineLevel="0" max="15" min="15" style="0" width="1.15"/>
    <col collapsed="false" customWidth="true" hidden="false" outlineLevel="0" max="16" min="16" style="0" width="14.65"/>
    <col collapsed="false" customWidth="true" hidden="false" outlineLevel="0" max="17" min="17" style="0" width="1.49"/>
    <col collapsed="false" customWidth="true" hidden="false" outlineLevel="0" max="18" min="18" style="0" width="11.82"/>
  </cols>
  <sheetData>
    <row r="1" customFormat="false" ht="12.75" hidden="false" customHeight="false" outlineLevel="0" collapsed="false">
      <c r="A1" s="12" t="s">
        <v>9</v>
      </c>
      <c r="B1" s="12"/>
      <c r="C1" s="12"/>
      <c r="D1" s="12"/>
      <c r="E1" s="12"/>
      <c r="F1" s="12"/>
      <c r="G1" s="12"/>
      <c r="H1" s="12"/>
      <c r="I1" s="12"/>
      <c r="J1" s="12"/>
      <c r="K1" s="12"/>
      <c r="L1" s="12"/>
      <c r="M1" s="12"/>
      <c r="N1" s="12"/>
      <c r="O1" s="12"/>
      <c r="P1" s="12"/>
      <c r="Q1" s="12"/>
      <c r="R1" s="12"/>
    </row>
    <row r="2" customFormat="false" ht="12.75" hidden="false" customHeight="false" outlineLevel="0" collapsed="false">
      <c r="A2" s="12" t="s">
        <v>103</v>
      </c>
      <c r="B2" s="12"/>
      <c r="C2" s="12"/>
      <c r="D2" s="12"/>
      <c r="E2" s="12"/>
      <c r="F2" s="12"/>
      <c r="G2" s="12"/>
      <c r="H2" s="12"/>
      <c r="I2" s="12"/>
      <c r="J2" s="12"/>
      <c r="K2" s="12"/>
      <c r="L2" s="12"/>
      <c r="M2" s="12"/>
      <c r="N2" s="12"/>
      <c r="O2" s="12"/>
      <c r="P2" s="12"/>
      <c r="Q2" s="12"/>
      <c r="R2" s="12"/>
    </row>
    <row r="3" customFormat="false" ht="12.75" hidden="false" customHeight="false" outlineLevel="0" collapsed="false">
      <c r="A3" s="12"/>
      <c r="B3" s="12"/>
      <c r="C3" s="12"/>
      <c r="D3" s="12"/>
      <c r="E3" s="12"/>
      <c r="F3" s="12"/>
      <c r="G3" s="12"/>
      <c r="H3" s="12"/>
      <c r="I3" s="12"/>
      <c r="J3" s="12"/>
      <c r="K3" s="12"/>
      <c r="L3" s="12"/>
      <c r="M3" s="12"/>
      <c r="N3" s="12"/>
      <c r="O3" s="12"/>
      <c r="P3" s="12"/>
      <c r="Q3" s="12"/>
      <c r="R3" s="12"/>
    </row>
    <row r="4" customFormat="false" ht="12.75" hidden="false" customHeight="false" outlineLevel="0" collapsed="false">
      <c r="A4" s="16" t="s">
        <v>13</v>
      </c>
      <c r="B4" s="16"/>
      <c r="C4" s="16"/>
      <c r="D4" s="16"/>
      <c r="E4" s="16"/>
      <c r="F4" s="16"/>
      <c r="G4" s="16"/>
      <c r="H4" s="16"/>
      <c r="I4" s="16"/>
      <c r="J4" s="16"/>
      <c r="K4" s="16"/>
      <c r="L4" s="16"/>
      <c r="M4" s="16"/>
      <c r="N4" s="16"/>
      <c r="O4" s="16"/>
      <c r="P4" s="16"/>
      <c r="Q4" s="16"/>
      <c r="R4" s="16"/>
    </row>
    <row r="5" customFormat="false" ht="12.75" hidden="false" customHeight="false" outlineLevel="0" collapsed="false">
      <c r="B5" s="69"/>
      <c r="C5" s="69"/>
      <c r="D5" s="69"/>
      <c r="E5" s="69"/>
      <c r="F5" s="69"/>
      <c r="G5" s="69"/>
      <c r="H5" s="69"/>
      <c r="I5" s="69"/>
      <c r="J5" s="69"/>
      <c r="K5" s="69"/>
      <c r="L5" s="69"/>
      <c r="M5" s="69"/>
      <c r="N5" s="69"/>
      <c r="O5" s="69"/>
    </row>
    <row r="6" customFormat="false" ht="12.75" hidden="false" customHeight="false" outlineLevel="0" collapsed="false">
      <c r="A6" s="9"/>
      <c r="B6" s="69"/>
      <c r="C6" s="69"/>
      <c r="D6" s="69"/>
      <c r="E6" s="69"/>
      <c r="F6" s="69"/>
      <c r="G6" s="69"/>
      <c r="H6" s="69"/>
      <c r="I6" s="69"/>
      <c r="J6" s="69"/>
      <c r="K6" s="69"/>
      <c r="M6" s="3"/>
      <c r="O6" s="69"/>
      <c r="P6" s="4"/>
    </row>
    <row r="7" customFormat="false" ht="12.75" hidden="false" customHeight="false" outlineLevel="0" collapsed="false">
      <c r="A7" s="9"/>
      <c r="B7" s="69"/>
      <c r="C7" s="69"/>
      <c r="D7" s="69"/>
      <c r="E7" s="69"/>
      <c r="F7" s="69"/>
      <c r="G7" s="69"/>
      <c r="H7" s="69"/>
      <c r="I7" s="69"/>
      <c r="J7" s="69"/>
      <c r="K7" s="4"/>
      <c r="L7" s="4" t="s">
        <v>104</v>
      </c>
      <c r="M7" s="4"/>
      <c r="N7" s="4" t="s">
        <v>105</v>
      </c>
      <c r="O7" s="69"/>
      <c r="P7" s="4" t="s">
        <v>104</v>
      </c>
    </row>
    <row r="8" customFormat="false" ht="12.75" hidden="false" customHeight="false" outlineLevel="0" collapsed="false">
      <c r="A8" s="9"/>
      <c r="B8" s="69"/>
      <c r="C8" s="69"/>
      <c r="D8" s="69"/>
      <c r="E8" s="69"/>
      <c r="F8" s="69"/>
      <c r="G8" s="69"/>
      <c r="H8" s="69"/>
      <c r="I8" s="69"/>
      <c r="J8" s="69"/>
      <c r="K8" s="12"/>
      <c r="L8" s="70" t="s">
        <v>106</v>
      </c>
      <c r="M8" s="4"/>
      <c r="N8" s="70" t="s">
        <v>107</v>
      </c>
      <c r="O8" s="69"/>
      <c r="P8" s="70" t="s">
        <v>108</v>
      </c>
      <c r="R8" s="70" t="s">
        <v>109</v>
      </c>
    </row>
    <row r="9" customFormat="false" ht="13.5" hidden="false" customHeight="true" outlineLevel="0" collapsed="false">
      <c r="A9" s="71"/>
      <c r="B9" s="71"/>
      <c r="C9" s="71"/>
      <c r="D9" s="71"/>
      <c r="E9" s="71"/>
      <c r="F9" s="71"/>
      <c r="G9" s="71"/>
      <c r="H9" s="71"/>
      <c r="I9" s="71"/>
      <c r="J9" s="71"/>
      <c r="K9" s="71"/>
      <c r="L9" s="71"/>
      <c r="M9" s="71"/>
      <c r="N9" s="71"/>
      <c r="O9" s="71"/>
    </row>
    <row r="10" customFormat="false" ht="12.75" hidden="true" customHeight="false" outlineLevel="0" collapsed="false"/>
    <row r="11" customFormat="false" ht="12.75" hidden="true" customHeight="false" outlineLevel="0" collapsed="false"/>
    <row r="12" customFormat="false" ht="12.75" hidden="true" customHeight="false" outlineLevel="0" collapsed="false">
      <c r="H12" s="9" t="s">
        <v>110</v>
      </c>
      <c r="J12" s="9" t="s">
        <v>111</v>
      </c>
      <c r="K12" s="9"/>
      <c r="M12" s="9"/>
    </row>
    <row r="13" customFormat="false" ht="12.75" hidden="true" customHeight="false" outlineLevel="0" collapsed="false">
      <c r="D13" s="72" t="s">
        <v>112</v>
      </c>
      <c r="E13" s="72"/>
      <c r="F13" s="72"/>
      <c r="H13" s="9" t="s">
        <v>113</v>
      </c>
      <c r="J13" s="9" t="s">
        <v>114</v>
      </c>
      <c r="K13" s="9"/>
      <c r="M13" s="9"/>
    </row>
    <row r="14" customFormat="false" ht="12.75" hidden="true" customHeight="false" outlineLevel="0" collapsed="false">
      <c r="D14" s="72" t="s">
        <v>115</v>
      </c>
      <c r="E14" s="73"/>
      <c r="F14" s="72" t="s">
        <v>116</v>
      </c>
      <c r="H14" s="72" t="s">
        <v>117</v>
      </c>
      <c r="J14" s="72" t="s">
        <v>118</v>
      </c>
      <c r="K14" s="73"/>
      <c r="L14" s="73"/>
      <c r="M14" s="73"/>
      <c r="N14" s="73"/>
      <c r="O14" s="73"/>
    </row>
    <row r="15" customFormat="false" ht="12.75" hidden="true" customHeight="false" outlineLevel="0" collapsed="false">
      <c r="J15" s="9"/>
      <c r="K15" s="9"/>
      <c r="L15" s="74"/>
      <c r="M15" s="9"/>
      <c r="N15" s="74"/>
      <c r="O15" s="74"/>
    </row>
    <row r="16" customFormat="false" ht="12.75" hidden="true" customHeight="false" outlineLevel="0" collapsed="false">
      <c r="B16" s="0" t="s">
        <v>119</v>
      </c>
      <c r="D16" s="75" t="n">
        <v>1000</v>
      </c>
      <c r="E16" s="75"/>
      <c r="F16" s="76" t="n">
        <v>1</v>
      </c>
      <c r="G16" s="76"/>
      <c r="H16" s="76" t="n">
        <v>68961</v>
      </c>
      <c r="I16" s="76"/>
      <c r="J16" s="76" t="n">
        <v>-9952</v>
      </c>
      <c r="K16" s="76"/>
      <c r="L16" s="77"/>
      <c r="M16" s="76"/>
      <c r="N16" s="77"/>
      <c r="O16" s="77" t="n">
        <v>59010</v>
      </c>
      <c r="Q16" s="78"/>
    </row>
    <row r="17" customFormat="false" ht="12.75" hidden="true" customHeight="false" outlineLevel="0" collapsed="false">
      <c r="J17" s="9"/>
      <c r="K17" s="9"/>
      <c r="M17" s="9"/>
    </row>
    <row r="18" customFormat="false" ht="12.75" hidden="true" customHeight="false" outlineLevel="0" collapsed="false">
      <c r="B18" s="0" t="s">
        <v>120</v>
      </c>
      <c r="H18" s="75" t="n">
        <v>7130</v>
      </c>
      <c r="J18" s="9"/>
      <c r="K18" s="9"/>
      <c r="L18" s="78"/>
      <c r="M18" s="9"/>
      <c r="N18" s="78"/>
      <c r="O18" s="78" t="n">
        <v>7130</v>
      </c>
      <c r="Q18" s="78"/>
    </row>
    <row r="19" customFormat="false" ht="12.75" hidden="true" customHeight="false" outlineLevel="0" collapsed="false">
      <c r="G19" s="74"/>
      <c r="I19" s="74"/>
      <c r="J19" s="9"/>
      <c r="K19" s="9"/>
      <c r="M19" s="9"/>
    </row>
    <row r="20" customFormat="false" ht="12.75" hidden="true" customHeight="false" outlineLevel="0" collapsed="false">
      <c r="B20" s="0" t="s">
        <v>121</v>
      </c>
      <c r="G20" s="74"/>
      <c r="I20" s="74"/>
      <c r="J20" s="75" t="n">
        <v>5030</v>
      </c>
      <c r="K20" s="75"/>
      <c r="L20" s="78"/>
      <c r="M20" s="75"/>
      <c r="N20" s="78"/>
      <c r="O20" s="78" t="n">
        <v>5030</v>
      </c>
      <c r="Q20" s="78"/>
    </row>
    <row r="21" customFormat="false" ht="12.75" hidden="true" customHeight="false" outlineLevel="0" collapsed="false">
      <c r="D21" s="79"/>
      <c r="E21" s="74"/>
      <c r="F21" s="79" t="n">
        <v>90266</v>
      </c>
      <c r="G21" s="74"/>
      <c r="H21" s="79"/>
      <c r="I21" s="74"/>
      <c r="J21" s="72"/>
      <c r="K21" s="72"/>
      <c r="L21" s="79"/>
      <c r="M21" s="72"/>
      <c r="N21" s="79"/>
      <c r="O21" s="79"/>
    </row>
    <row r="22" customFormat="false" ht="12.75" hidden="true" customHeight="false" outlineLevel="0" collapsed="false">
      <c r="B22" s="0" t="s">
        <v>122</v>
      </c>
      <c r="D22" s="75" t="n">
        <v>1000</v>
      </c>
      <c r="E22" s="75"/>
      <c r="F22" s="75" t="n">
        <v>1</v>
      </c>
      <c r="G22" s="75"/>
      <c r="H22" s="75" t="n">
        <v>76091</v>
      </c>
      <c r="I22" s="75"/>
      <c r="J22" s="75" t="n">
        <v>-4922</v>
      </c>
      <c r="K22" s="75"/>
      <c r="L22" s="76"/>
      <c r="M22" s="75"/>
      <c r="N22" s="76"/>
      <c r="O22" s="76" t="n">
        <v>71170</v>
      </c>
      <c r="Q22" s="78"/>
    </row>
    <row r="23" customFormat="false" ht="12.75" hidden="true" customHeight="false" outlineLevel="0" collapsed="false">
      <c r="D23" s="75"/>
      <c r="E23" s="75"/>
      <c r="F23" s="75"/>
      <c r="G23" s="75"/>
      <c r="H23" s="76" t="n">
        <v>68961</v>
      </c>
      <c r="I23" s="75"/>
      <c r="J23" s="75"/>
      <c r="K23" s="75"/>
      <c r="M23" s="75"/>
    </row>
    <row r="24" customFormat="false" ht="12.75" hidden="true" customHeight="false" outlineLevel="0" collapsed="false">
      <c r="D24" s="75"/>
      <c r="E24" s="75"/>
      <c r="F24" s="75"/>
      <c r="G24" s="75"/>
      <c r="H24" s="75"/>
      <c r="I24" s="75"/>
      <c r="J24" s="75"/>
      <c r="K24" s="75"/>
      <c r="M24" s="75"/>
    </row>
    <row r="25" customFormat="false" ht="12.75" hidden="true" customHeight="false" outlineLevel="0" collapsed="false">
      <c r="D25" s="75"/>
      <c r="E25" s="75"/>
      <c r="F25" s="75"/>
      <c r="G25" s="75"/>
      <c r="H25" s="75"/>
      <c r="I25" s="75"/>
      <c r="J25" s="75"/>
      <c r="K25" s="75"/>
      <c r="M25" s="75"/>
    </row>
    <row r="26" customFormat="false" ht="12.75" hidden="true" customHeight="false" outlineLevel="0" collapsed="false">
      <c r="D26" s="75"/>
      <c r="E26" s="75"/>
      <c r="F26" s="75"/>
      <c r="G26" s="75"/>
      <c r="H26" s="75"/>
      <c r="I26" s="75"/>
      <c r="J26" s="75"/>
      <c r="K26" s="75"/>
      <c r="M26" s="75"/>
    </row>
    <row r="27" customFormat="false" ht="12.75" hidden="true" customHeight="false" outlineLevel="0" collapsed="false">
      <c r="D27" s="75"/>
      <c r="E27" s="75"/>
      <c r="F27" s="75"/>
      <c r="G27" s="75"/>
      <c r="H27" s="75"/>
      <c r="I27" s="75"/>
      <c r="J27" s="75"/>
      <c r="K27" s="75"/>
      <c r="M27" s="75"/>
    </row>
    <row r="28" customFormat="false" ht="12.75" hidden="true" customHeight="false" outlineLevel="0" collapsed="false">
      <c r="B28" s="0" t="s">
        <v>120</v>
      </c>
      <c r="D28" s="75"/>
      <c r="E28" s="75"/>
      <c r="F28" s="75"/>
      <c r="G28" s="75"/>
      <c r="H28" s="75" t="n">
        <v>34757</v>
      </c>
      <c r="I28" s="75"/>
      <c r="J28" s="75"/>
      <c r="K28" s="75"/>
      <c r="L28" s="78"/>
      <c r="M28" s="75"/>
      <c r="N28" s="78"/>
      <c r="O28" s="78" t="n">
        <v>34757</v>
      </c>
      <c r="Q28" s="78"/>
    </row>
    <row r="29" customFormat="false" ht="12.75" hidden="true" customHeight="false" outlineLevel="0" collapsed="false">
      <c r="D29" s="75"/>
      <c r="E29" s="75"/>
      <c r="F29" s="75"/>
      <c r="G29" s="75"/>
      <c r="H29" s="75"/>
      <c r="I29" s="75"/>
      <c r="J29" s="75"/>
      <c r="K29" s="75"/>
      <c r="M29" s="75"/>
    </row>
    <row r="30" customFormat="false" ht="12.75" hidden="true" customHeight="false" outlineLevel="0" collapsed="false">
      <c r="B30" s="0" t="s">
        <v>123</v>
      </c>
      <c r="D30" s="75"/>
      <c r="E30" s="75"/>
      <c r="F30" s="75"/>
      <c r="G30" s="75"/>
      <c r="H30" s="75"/>
      <c r="I30" s="75"/>
      <c r="J30" s="75" t="n">
        <v>-23806</v>
      </c>
      <c r="K30" s="75"/>
      <c r="L30" s="78"/>
      <c r="M30" s="75"/>
      <c r="N30" s="78"/>
      <c r="O30" s="78" t="n">
        <v>-23485</v>
      </c>
      <c r="Q30" s="78"/>
    </row>
    <row r="31" customFormat="false" ht="12.75" hidden="true" customHeight="false" outlineLevel="0" collapsed="false">
      <c r="D31" s="80"/>
      <c r="E31" s="75"/>
      <c r="F31" s="80"/>
      <c r="G31" s="75"/>
      <c r="H31" s="80"/>
      <c r="I31" s="75"/>
      <c r="J31" s="80"/>
      <c r="K31" s="80"/>
      <c r="L31" s="79"/>
      <c r="M31" s="80"/>
      <c r="N31" s="79"/>
      <c r="O31" s="79"/>
    </row>
    <row r="32" customFormat="false" ht="12.75" hidden="false" customHeight="false" outlineLevel="0" collapsed="false">
      <c r="B32" s="0" t="s">
        <v>124</v>
      </c>
      <c r="E32" s="74"/>
      <c r="I32" s="74"/>
      <c r="K32" s="75"/>
      <c r="L32" s="75" t="n">
        <v>0</v>
      </c>
      <c r="M32" s="75"/>
      <c r="N32" s="75" t="n">
        <v>0</v>
      </c>
      <c r="O32" s="75" t="n">
        <v>97081</v>
      </c>
      <c r="P32" s="75" t="n">
        <v>50000</v>
      </c>
      <c r="Q32" s="75"/>
      <c r="R32" s="75" t="n">
        <f aca="false">L32+N32+P32</f>
        <v>50000</v>
      </c>
    </row>
    <row r="33" customFormat="false" ht="12.75" hidden="false" customHeight="false" outlineLevel="0" collapsed="false">
      <c r="E33" s="74"/>
      <c r="I33" s="74"/>
      <c r="K33" s="75"/>
      <c r="L33" s="75"/>
      <c r="M33" s="75"/>
      <c r="N33" s="75"/>
      <c r="O33" s="75"/>
      <c r="P33" s="75"/>
      <c r="Q33" s="75"/>
      <c r="R33" s="75"/>
    </row>
    <row r="34" customFormat="false" ht="12.75" hidden="false" customHeight="false" outlineLevel="0" collapsed="false">
      <c r="B34" s="0" t="s">
        <v>125</v>
      </c>
      <c r="E34" s="74"/>
      <c r="I34" s="74"/>
      <c r="K34" s="75"/>
      <c r="L34" s="75"/>
      <c r="M34" s="75"/>
      <c r="N34" s="75" t="n">
        <v>-50000</v>
      </c>
      <c r="O34" s="75" t="n">
        <v>165000</v>
      </c>
      <c r="P34" s="75"/>
      <c r="Q34" s="75"/>
      <c r="R34" s="75" t="n">
        <f aca="false">L34+N34+P34</f>
        <v>-50000</v>
      </c>
    </row>
    <row r="35" customFormat="false" ht="12.75" hidden="false" customHeight="false" outlineLevel="0" collapsed="false">
      <c r="E35" s="74"/>
      <c r="I35" s="74"/>
      <c r="K35" s="75"/>
      <c r="L35" s="75"/>
      <c r="M35" s="75"/>
      <c r="N35" s="75"/>
      <c r="O35" s="75"/>
      <c r="P35" s="75"/>
      <c r="Q35" s="75"/>
      <c r="R35" s="75"/>
    </row>
    <row r="36" customFormat="false" ht="12.75" hidden="false" customHeight="false" outlineLevel="0" collapsed="false">
      <c r="B36" s="0" t="s">
        <v>126</v>
      </c>
      <c r="K36" s="75"/>
      <c r="L36" s="75" t="n">
        <v>4500</v>
      </c>
      <c r="M36" s="75"/>
      <c r="N36" s="75" t="n">
        <v>4000</v>
      </c>
      <c r="O36" s="75"/>
      <c r="P36" s="75" t="n">
        <v>0</v>
      </c>
      <c r="Q36" s="75"/>
      <c r="R36" s="75" t="n">
        <f aca="false">L36+N36+P36</f>
        <v>8500</v>
      </c>
    </row>
    <row r="38" customFormat="false" ht="12.75" hidden="false" customHeight="false" outlineLevel="0" collapsed="false">
      <c r="B38" s="0" t="s">
        <v>127</v>
      </c>
      <c r="K38" s="75"/>
      <c r="L38" s="75" t="n">
        <f aca="false">-'Formal IS'!F51*0.5</f>
        <v>-523.5</v>
      </c>
      <c r="M38" s="75"/>
      <c r="N38" s="75" t="n">
        <f aca="false">-'Formal IS'!F51*0.5</f>
        <v>-523.5</v>
      </c>
      <c r="O38" s="75"/>
      <c r="P38" s="75" t="n">
        <v>0</v>
      </c>
      <c r="Q38" s="75"/>
      <c r="R38" s="75" t="n">
        <f aca="false">SUM(L38:P38)</f>
        <v>-1047</v>
      </c>
    </row>
    <row r="39" customFormat="false" ht="12.75" hidden="false" customHeight="false" outlineLevel="0" collapsed="false">
      <c r="K39" s="75"/>
      <c r="L39" s="75"/>
      <c r="M39" s="75"/>
      <c r="N39" s="75"/>
      <c r="O39" s="75"/>
      <c r="P39" s="75"/>
      <c r="Q39" s="75"/>
      <c r="R39" s="75"/>
    </row>
    <row r="40" customFormat="false" ht="12.75" hidden="false" customHeight="false" outlineLevel="0" collapsed="false">
      <c r="B40" s="0" t="s">
        <v>128</v>
      </c>
      <c r="K40" s="78"/>
      <c r="L40" s="75" t="n">
        <f aca="false">'Formal IS'!C39*0.3</f>
        <v>27.9</v>
      </c>
      <c r="M40" s="75"/>
      <c r="N40" s="75" t="n">
        <v>0</v>
      </c>
      <c r="O40" s="75" t="n">
        <v>-83838</v>
      </c>
      <c r="P40" s="75" t="n">
        <f aca="false">'Formal IS'!C39*0.7</f>
        <v>65.1</v>
      </c>
      <c r="Q40" s="75"/>
      <c r="R40" s="75" t="n">
        <f aca="false">L40+N40+P40</f>
        <v>93</v>
      </c>
    </row>
    <row r="41" customFormat="false" ht="12.75" hidden="false" customHeight="false" outlineLevel="0" collapsed="false">
      <c r="K41" s="78"/>
      <c r="L41" s="75"/>
      <c r="M41" s="75"/>
      <c r="N41" s="75"/>
      <c r="O41" s="75"/>
      <c r="P41" s="75"/>
      <c r="Q41" s="75"/>
      <c r="R41" s="75"/>
    </row>
    <row r="42" customFormat="false" ht="12.75" hidden="false" customHeight="false" outlineLevel="0" collapsed="false">
      <c r="B42" s="0" t="s">
        <v>129</v>
      </c>
      <c r="K42" s="78"/>
      <c r="L42" s="75" t="n">
        <f aca="false">-'Formal IS'!F52*0.5</f>
        <v>-33.5</v>
      </c>
      <c r="M42" s="75"/>
      <c r="N42" s="75" t="n">
        <f aca="false">-'Formal IS'!F52*0.5</f>
        <v>-33.5</v>
      </c>
      <c r="O42" s="75"/>
      <c r="P42" s="75"/>
      <c r="Q42" s="75"/>
      <c r="R42" s="75" t="n">
        <f aca="false">SUM(L42:P42)</f>
        <v>-67</v>
      </c>
    </row>
    <row r="43" customFormat="false" ht="12.75" hidden="false" customHeight="false" outlineLevel="0" collapsed="false">
      <c r="K43" s="78"/>
      <c r="L43" s="75"/>
      <c r="M43" s="75"/>
      <c r="N43" s="75"/>
      <c r="O43" s="75"/>
      <c r="P43" s="75"/>
      <c r="Q43" s="75"/>
      <c r="R43" s="75"/>
    </row>
    <row r="44" customFormat="false" ht="12.75" hidden="false" customHeight="false" outlineLevel="0" collapsed="false">
      <c r="B44" s="0" t="s">
        <v>130</v>
      </c>
      <c r="K44" s="78"/>
      <c r="L44" s="75"/>
      <c r="M44" s="75"/>
      <c r="N44" s="75"/>
      <c r="O44" s="75"/>
      <c r="P44" s="75" t="n">
        <v>-1500</v>
      </c>
      <c r="Q44" s="75"/>
      <c r="R44" s="75" t="n">
        <f aca="false">SUM(L44:P44)</f>
        <v>-1500</v>
      </c>
    </row>
    <row r="45" customFormat="false" ht="12.75" hidden="false" customHeight="false" outlineLevel="0" collapsed="false">
      <c r="L45" s="75"/>
      <c r="M45" s="75"/>
      <c r="N45" s="75"/>
      <c r="O45" s="75"/>
      <c r="P45" s="75"/>
      <c r="Q45" s="75"/>
      <c r="R45" s="75" t="n">
        <f aca="false">L45+N45+P45</f>
        <v>0</v>
      </c>
    </row>
    <row r="46" customFormat="false" ht="13.5" hidden="false" customHeight="false" outlineLevel="0" collapsed="false">
      <c r="B46" s="51" t="s">
        <v>131</v>
      </c>
      <c r="K46" s="81"/>
      <c r="L46" s="82" t="n">
        <f aca="false">SUM(L32:L45)</f>
        <v>3970.9</v>
      </c>
      <c r="M46" s="75"/>
      <c r="N46" s="82" t="n">
        <f aca="false">SUM(N32:N45)</f>
        <v>-46557</v>
      </c>
      <c r="O46" s="75" t="n">
        <v>260685</v>
      </c>
      <c r="P46" s="82" t="n">
        <f aca="false">SUM(P32:P45)</f>
        <v>48565.1</v>
      </c>
      <c r="Q46" s="75"/>
      <c r="R46" s="82" t="n">
        <f aca="false">SUM(R32:R44)</f>
        <v>5979</v>
      </c>
    </row>
    <row r="47" customFormat="false" ht="14.25" hidden="false" customHeight="true" outlineLevel="0" collapsed="false"/>
    <row r="48" customFormat="false" ht="12.75" hidden="false" customHeight="false" outlineLevel="0" collapsed="false">
      <c r="R48" s="78"/>
    </row>
    <row r="49" customFormat="false" ht="107.25" hidden="false" customHeight="true" outlineLevel="0" collapsed="false">
      <c r="A49" s="83" t="s">
        <v>132</v>
      </c>
      <c r="B49" s="84" t="s">
        <v>133</v>
      </c>
      <c r="C49" s="84"/>
      <c r="D49" s="84"/>
      <c r="E49" s="84"/>
      <c r="F49" s="84"/>
      <c r="G49" s="84"/>
      <c r="H49" s="84"/>
      <c r="I49" s="84"/>
      <c r="J49" s="84"/>
      <c r="K49" s="84"/>
      <c r="L49" s="84"/>
      <c r="M49" s="84"/>
      <c r="N49" s="84"/>
    </row>
    <row r="50" customFormat="false" ht="1.5" hidden="false" customHeight="true" outlineLevel="0" collapsed="false"/>
    <row r="51" customFormat="false" ht="26.25" hidden="false" customHeight="true" outlineLevel="0" collapsed="false">
      <c r="A51" s="83" t="s">
        <v>134</v>
      </c>
      <c r="B51" s="84" t="s">
        <v>135</v>
      </c>
      <c r="C51" s="84"/>
      <c r="D51" s="84"/>
      <c r="E51" s="84"/>
      <c r="F51" s="84"/>
      <c r="G51" s="84"/>
      <c r="H51" s="84"/>
      <c r="I51" s="84"/>
      <c r="J51" s="84"/>
      <c r="K51" s="84"/>
      <c r="L51" s="84"/>
      <c r="M51" s="84"/>
      <c r="N51" s="84"/>
      <c r="R51" s="85"/>
    </row>
    <row r="52" customFormat="false" ht="12.75" hidden="false" customHeight="true" outlineLevel="0" collapsed="false">
      <c r="B52" s="84" t="s">
        <v>136</v>
      </c>
      <c r="C52" s="84"/>
      <c r="D52" s="84"/>
      <c r="E52" s="84"/>
      <c r="F52" s="84"/>
      <c r="G52" s="84"/>
      <c r="H52" s="84"/>
      <c r="I52" s="84"/>
      <c r="J52" s="84"/>
      <c r="K52" s="84"/>
      <c r="L52" s="84"/>
      <c r="M52" s="84"/>
      <c r="N52" s="84"/>
    </row>
    <row r="53" customFormat="false" ht="16.5" hidden="false" customHeight="true" outlineLevel="0" collapsed="false">
      <c r="A53" s="83" t="s">
        <v>137</v>
      </c>
      <c r="B53" s="84" t="s">
        <v>138</v>
      </c>
      <c r="C53" s="84"/>
      <c r="D53" s="84"/>
      <c r="E53" s="84"/>
      <c r="F53" s="84"/>
      <c r="G53" s="84"/>
      <c r="H53" s="84"/>
      <c r="I53" s="84"/>
      <c r="J53" s="84"/>
      <c r="K53" s="84"/>
      <c r="L53" s="84"/>
      <c r="M53" s="84"/>
      <c r="N53" s="84"/>
    </row>
    <row r="54" customFormat="false" ht="16.5" hidden="false" customHeight="true" outlineLevel="0" collapsed="false">
      <c r="A54" s="83" t="s">
        <v>139</v>
      </c>
      <c r="B54" s="86" t="s">
        <v>140</v>
      </c>
      <c r="C54" s="86"/>
      <c r="D54" s="86"/>
      <c r="E54" s="86"/>
      <c r="F54" s="86"/>
      <c r="G54" s="86"/>
      <c r="H54" s="86"/>
      <c r="I54" s="86"/>
      <c r="J54" s="86"/>
      <c r="K54" s="86"/>
      <c r="L54" s="86"/>
      <c r="M54" s="86"/>
      <c r="N54" s="86"/>
    </row>
    <row r="55" customFormat="false" ht="29.25" hidden="false" customHeight="true" outlineLevel="0" collapsed="false">
      <c r="A55" s="83" t="s">
        <v>141</v>
      </c>
      <c r="B55" s="84" t="s">
        <v>142</v>
      </c>
      <c r="C55" s="84"/>
      <c r="D55" s="84"/>
      <c r="E55" s="84"/>
      <c r="F55" s="84"/>
      <c r="G55" s="84"/>
      <c r="H55" s="84"/>
      <c r="I55" s="84"/>
      <c r="J55" s="84"/>
      <c r="K55" s="84"/>
      <c r="L55" s="84"/>
      <c r="M55" s="84"/>
      <c r="N55" s="84"/>
    </row>
    <row r="60" customFormat="false" ht="12.75" hidden="false" customHeight="false" outlineLevel="0" collapsed="false">
      <c r="B60" s="9"/>
    </row>
    <row r="81" customFormat="false" ht="12.75" hidden="false" customHeight="false" outlineLevel="0" collapsed="false">
      <c r="C81" s="0" t="s">
        <v>0</v>
      </c>
    </row>
  </sheetData>
  <mergeCells count="10">
    <mergeCell ref="A1:R1"/>
    <mergeCell ref="A2:R2"/>
    <mergeCell ref="A3:R3"/>
    <mergeCell ref="A4:R4"/>
    <mergeCell ref="D13:F13"/>
    <mergeCell ref="B49:N49"/>
    <mergeCell ref="B51:N51"/>
    <mergeCell ref="B52:N52"/>
    <mergeCell ref="B53:N53"/>
    <mergeCell ref="B55:N55"/>
  </mergeCells>
  <printOptions headings="false" gridLines="false" gridLinesSet="true" horizontalCentered="true" verticalCentered="false"/>
  <pageMargins left="0.5"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V6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F26" activeCellId="0" sqref="F26"/>
    </sheetView>
  </sheetViews>
  <sheetFormatPr defaultColWidth="9.0546875" defaultRowHeight="12.75" customHeight="true" zeroHeight="false" outlineLevelRow="0" outlineLevelCol="0"/>
  <cols>
    <col collapsed="false" customWidth="true" hidden="false" outlineLevel="0" max="3" min="3" style="0" width="39.15"/>
    <col collapsed="false" customWidth="true" hidden="false" outlineLevel="0" max="5" min="5" style="0" width="7.32"/>
    <col collapsed="false" customWidth="true" hidden="false" outlineLevel="0" max="6" min="6" style="87" width="17.15"/>
    <col collapsed="false" customWidth="true" hidden="true" outlineLevel="0" max="7" min="7" style="87" width="14.99"/>
    <col collapsed="false" customWidth="true" hidden="true" outlineLevel="0" max="8" min="8" style="0" width="5.82"/>
    <col collapsed="false" customWidth="true" hidden="true" outlineLevel="0" max="9" min="9" style="85" width="14.99"/>
    <col collapsed="false" customWidth="true" hidden="true" outlineLevel="0" max="10" min="10" style="0" width="5.82"/>
    <col collapsed="false" customWidth="true" hidden="true" outlineLevel="0" max="11" min="11" style="0" width="13.32"/>
    <col collapsed="false" customWidth="true" hidden="false" outlineLevel="0" max="14" min="12" style="0" width="13.32"/>
    <col collapsed="false" customWidth="true" hidden="false" outlineLevel="0" max="15" min="15" style="74" width="5.65"/>
    <col collapsed="false" customWidth="true" hidden="false" outlineLevel="0" max="16" min="16" style="0" width="13.32"/>
  </cols>
  <sheetData>
    <row r="1" customFormat="false" ht="12.75" hidden="false" customHeight="false" outlineLevel="0" collapsed="false">
      <c r="A1" s="12" t="s">
        <v>9</v>
      </c>
      <c r="B1" s="12"/>
      <c r="C1" s="12"/>
      <c r="D1" s="12"/>
      <c r="E1" s="12"/>
      <c r="F1" s="12"/>
      <c r="G1" s="12"/>
      <c r="H1" s="12"/>
      <c r="I1" s="12"/>
      <c r="J1" s="12"/>
      <c r="K1" s="12"/>
      <c r="L1" s="88" t="s">
        <v>143</v>
      </c>
      <c r="M1" s="88"/>
      <c r="N1" s="88"/>
      <c r="O1" s="88"/>
    </row>
    <row r="2" customFormat="false" ht="12.75" hidden="false" customHeight="false" outlineLevel="0" collapsed="false">
      <c r="A2" s="4"/>
      <c r="B2" s="9"/>
      <c r="C2" s="9"/>
      <c r="D2" s="9"/>
      <c r="E2" s="9"/>
      <c r="F2" s="89"/>
      <c r="G2" s="89"/>
      <c r="H2" s="9"/>
      <c r="I2" s="90"/>
      <c r="J2" s="9"/>
      <c r="K2" s="9"/>
      <c r="L2" s="9"/>
      <c r="M2" s="9"/>
      <c r="N2" s="9"/>
      <c r="O2" s="73"/>
    </row>
    <row r="3" customFormat="false" ht="12.75" hidden="false" customHeight="false" outlineLevel="0" collapsed="false">
      <c r="A3" s="12" t="s">
        <v>144</v>
      </c>
      <c r="B3" s="12"/>
      <c r="C3" s="12"/>
      <c r="D3" s="12"/>
      <c r="E3" s="12"/>
      <c r="F3" s="12"/>
      <c r="G3" s="12"/>
      <c r="H3" s="12"/>
      <c r="I3" s="12"/>
      <c r="J3" s="12"/>
      <c r="K3" s="12"/>
      <c r="L3" s="88" t="s">
        <v>143</v>
      </c>
      <c r="M3" s="88"/>
      <c r="N3" s="88"/>
      <c r="O3" s="88"/>
    </row>
    <row r="4" customFormat="false" ht="12.75" hidden="false" customHeight="false" outlineLevel="0" collapsed="false">
      <c r="A4" s="16" t="s">
        <v>145</v>
      </c>
      <c r="B4" s="16"/>
      <c r="C4" s="16"/>
      <c r="D4" s="16"/>
      <c r="E4" s="16"/>
      <c r="F4" s="16"/>
      <c r="G4" s="2"/>
      <c r="H4" s="2"/>
      <c r="I4" s="2"/>
      <c r="J4" s="2"/>
      <c r="K4" s="2"/>
      <c r="L4" s="20" t="s">
        <v>143</v>
      </c>
      <c r="M4" s="20"/>
      <c r="N4" s="20"/>
      <c r="O4" s="20"/>
    </row>
    <row r="5" customFormat="false" ht="12.75" hidden="false" customHeight="false" outlineLevel="0" collapsed="false">
      <c r="A5" s="12" t="s">
        <v>12</v>
      </c>
      <c r="B5" s="12"/>
      <c r="C5" s="12"/>
      <c r="D5" s="12"/>
      <c r="E5" s="12"/>
      <c r="F5" s="12"/>
      <c r="G5" s="12"/>
      <c r="H5" s="12"/>
      <c r="I5" s="12"/>
      <c r="J5" s="12"/>
      <c r="K5" s="12"/>
      <c r="L5" s="88" t="s">
        <v>146</v>
      </c>
      <c r="M5" s="88"/>
      <c r="N5" s="88"/>
      <c r="O5" s="88"/>
    </row>
    <row r="6" customFormat="false" ht="12.75" hidden="false" customHeight="false" outlineLevel="0" collapsed="false">
      <c r="A6" s="16" t="s">
        <v>13</v>
      </c>
      <c r="B6" s="16"/>
      <c r="C6" s="16"/>
      <c r="D6" s="16"/>
      <c r="E6" s="16"/>
      <c r="F6" s="16"/>
      <c r="G6" s="16"/>
      <c r="H6" s="16"/>
      <c r="I6" s="16"/>
      <c r="J6" s="16"/>
      <c r="K6" s="16"/>
      <c r="L6" s="88" t="s">
        <v>146</v>
      </c>
      <c r="M6" s="88"/>
      <c r="N6" s="88"/>
      <c r="O6" s="88"/>
    </row>
    <row r="7" customFormat="false" ht="12.75" hidden="false" customHeight="false" outlineLevel="0" collapsed="false">
      <c r="B7" s="9"/>
      <c r="C7" s="9"/>
      <c r="D7" s="9"/>
      <c r="E7" s="9"/>
      <c r="F7" s="89"/>
      <c r="G7" s="89"/>
      <c r="H7" s="9"/>
      <c r="I7" s="90"/>
      <c r="J7" s="9"/>
      <c r="K7" s="9"/>
      <c r="L7" s="9"/>
      <c r="M7" s="9"/>
      <c r="N7" s="9"/>
      <c r="O7" s="73"/>
    </row>
    <row r="8" customFormat="false" ht="12.75" hidden="false" customHeight="false" outlineLevel="0" collapsed="false">
      <c r="A8" s="4"/>
      <c r="B8" s="9"/>
      <c r="C8" s="9"/>
      <c r="D8" s="9"/>
      <c r="E8" s="9"/>
      <c r="F8" s="47"/>
      <c r="G8" s="89"/>
      <c r="H8" s="9"/>
      <c r="I8" s="90"/>
      <c r="J8" s="9"/>
      <c r="K8" s="9"/>
      <c r="L8" s="9"/>
      <c r="M8" s="9"/>
      <c r="N8" s="9"/>
      <c r="O8" s="73"/>
    </row>
    <row r="9" customFormat="false" ht="12.75" hidden="false" customHeight="true" outlineLevel="0" collapsed="false">
      <c r="A9" s="71"/>
      <c r="B9" s="71"/>
      <c r="C9" s="71"/>
      <c r="D9" s="71"/>
      <c r="E9" s="71"/>
      <c r="F9" s="12" t="s">
        <v>68</v>
      </c>
      <c r="G9" s="91"/>
      <c r="H9" s="9"/>
      <c r="I9" s="90"/>
      <c r="J9" s="9"/>
      <c r="K9" s="9"/>
      <c r="L9" s="9"/>
      <c r="M9" s="9"/>
      <c r="N9" s="9"/>
      <c r="O9" s="73"/>
    </row>
    <row r="10" customFormat="false" ht="12.75" hidden="false" customHeight="false" outlineLevel="0" collapsed="false">
      <c r="F10" s="92" t="s">
        <v>15</v>
      </c>
      <c r="G10" s="92"/>
      <c r="H10" s="70"/>
      <c r="I10" s="21"/>
      <c r="J10" s="70"/>
      <c r="K10" s="70"/>
      <c r="L10" s="12"/>
      <c r="M10" s="12"/>
      <c r="N10" s="12"/>
      <c r="O10" s="12"/>
    </row>
    <row r="11" customFormat="false" ht="12.75" hidden="false" customHeight="false" outlineLevel="0" collapsed="false">
      <c r="F11" s="93"/>
      <c r="G11" s="93"/>
      <c r="I11" s="94"/>
      <c r="K11" s="94"/>
      <c r="L11" s="95"/>
      <c r="M11" s="95"/>
      <c r="N11" s="95"/>
      <c r="O11" s="95"/>
    </row>
    <row r="12" customFormat="false" ht="12.75" hidden="false" customHeight="false" outlineLevel="0" collapsed="false">
      <c r="A12" s="51" t="s">
        <v>147</v>
      </c>
    </row>
    <row r="13" customFormat="false" ht="12.75" hidden="false" customHeight="false" outlineLevel="0" collapsed="false">
      <c r="B13" s="0" t="s">
        <v>87</v>
      </c>
      <c r="F13" s="77" t="n">
        <f aca="false">+'Formal IS'!C45</f>
        <v>-1021</v>
      </c>
      <c r="G13" s="77" t="n">
        <v>-45581</v>
      </c>
      <c r="I13" s="77"/>
      <c r="K13" s="77"/>
      <c r="L13" s="77"/>
      <c r="M13" s="77"/>
      <c r="N13" s="77"/>
      <c r="O13" s="96"/>
    </row>
    <row r="14" customFormat="false" ht="12.75" hidden="true" customHeight="false" outlineLevel="0" collapsed="false">
      <c r="A14" s="51" t="s">
        <v>148</v>
      </c>
      <c r="K14" s="85"/>
      <c r="L14" s="85"/>
      <c r="M14" s="85"/>
      <c r="N14" s="85"/>
      <c r="O14" s="97"/>
    </row>
    <row r="15" customFormat="false" ht="4.5" hidden="true" customHeight="true" outlineLevel="0" collapsed="false">
      <c r="K15" s="85"/>
      <c r="L15" s="85"/>
      <c r="M15" s="85"/>
      <c r="N15" s="85"/>
      <c r="O15" s="97"/>
    </row>
    <row r="16" customFormat="false" ht="12.75" hidden="true" customHeight="false" outlineLevel="0" collapsed="false">
      <c r="B16" s="0" t="s">
        <v>149</v>
      </c>
      <c r="F16" s="87" t="n">
        <f aca="false">'Formal IS'!C23</f>
        <v>0</v>
      </c>
      <c r="G16" s="87" t="n">
        <f aca="false">9765+1</f>
        <v>9766</v>
      </c>
      <c r="K16" s="85"/>
      <c r="L16" s="85" t="n">
        <f aca="false">F16-F17</f>
        <v>0</v>
      </c>
      <c r="M16" s="85"/>
      <c r="N16" s="85"/>
      <c r="O16" s="97"/>
    </row>
    <row r="17" customFormat="false" ht="12.75" hidden="true" customHeight="false" outlineLevel="0" collapsed="false">
      <c r="B17" s="0" t="s">
        <v>46</v>
      </c>
      <c r="F17" s="87" t="n">
        <f aca="false">'Formal IS'!C43</f>
        <v>0</v>
      </c>
      <c r="K17" s="85"/>
      <c r="L17" s="85"/>
      <c r="M17" s="85"/>
      <c r="N17" s="85"/>
      <c r="O17" s="97"/>
    </row>
    <row r="18" customFormat="false" ht="12.75" hidden="true" customHeight="false" outlineLevel="0" collapsed="false">
      <c r="K18" s="85"/>
      <c r="L18" s="85"/>
      <c r="M18" s="85"/>
      <c r="N18" s="85"/>
      <c r="O18" s="97"/>
    </row>
    <row r="19" customFormat="false" ht="12.75" hidden="true" customHeight="false" outlineLevel="0" collapsed="false">
      <c r="K19" s="85"/>
      <c r="L19" s="85"/>
      <c r="M19" s="85"/>
      <c r="N19" s="85"/>
      <c r="O19" s="97"/>
    </row>
    <row r="20" customFormat="false" ht="12.75" hidden="false" customHeight="false" outlineLevel="0" collapsed="false">
      <c r="B20" s="0" t="s">
        <v>150</v>
      </c>
      <c r="F20" s="87" t="n">
        <f aca="false">4188+373</f>
        <v>4561</v>
      </c>
      <c r="K20" s="85"/>
      <c r="L20" s="85"/>
      <c r="M20" s="85"/>
      <c r="N20" s="85"/>
      <c r="O20" s="97"/>
    </row>
    <row r="21" customFormat="false" ht="12.75" hidden="false" customHeight="false" outlineLevel="0" collapsed="false">
      <c r="B21" s="0" t="s">
        <v>151</v>
      </c>
      <c r="F21" s="87" t="n">
        <f aca="false">-4188-373</f>
        <v>-4561</v>
      </c>
      <c r="K21" s="85"/>
      <c r="L21" s="85"/>
      <c r="M21" s="85"/>
      <c r="N21" s="85"/>
      <c r="O21" s="97"/>
    </row>
    <row r="22" customFormat="false" ht="11.25" hidden="false" customHeight="true" outlineLevel="0" collapsed="false">
      <c r="K22" s="85"/>
      <c r="L22" s="85"/>
      <c r="M22" s="85"/>
      <c r="N22" s="85"/>
      <c r="O22" s="97"/>
    </row>
    <row r="23" customFormat="false" ht="12.75" hidden="false" customHeight="false" outlineLevel="0" collapsed="false">
      <c r="B23" s="51" t="s">
        <v>152</v>
      </c>
      <c r="K23" s="85"/>
      <c r="L23" s="85"/>
      <c r="M23" s="85"/>
      <c r="N23" s="85"/>
      <c r="O23" s="97"/>
    </row>
    <row r="24" customFormat="false" ht="12.75" hidden="false" customHeight="false" outlineLevel="0" collapsed="false">
      <c r="B24" s="0" t="str">
        <f aca="false">'Formal BS'!C45</f>
        <v>Accounts Payable</v>
      </c>
      <c r="F24" s="87" t="n">
        <f aca="false">'Formal BS'!D45</f>
        <v>1114</v>
      </c>
      <c r="K24" s="85"/>
      <c r="L24" s="85"/>
      <c r="M24" s="85"/>
      <c r="N24" s="85"/>
      <c r="O24" s="97"/>
    </row>
    <row r="25" customFormat="false" ht="4.5" hidden="false" customHeight="true" outlineLevel="0" collapsed="false">
      <c r="F25" s="98"/>
      <c r="G25" s="98"/>
      <c r="I25" s="97"/>
      <c r="K25" s="97"/>
      <c r="L25" s="97"/>
      <c r="M25" s="97"/>
      <c r="N25" s="97"/>
      <c r="O25" s="97"/>
      <c r="IV25" s="0" t="n">
        <v>0</v>
      </c>
    </row>
    <row r="26" customFormat="false" ht="12.75" hidden="false" customHeight="false" outlineLevel="0" collapsed="false">
      <c r="A26" s="51" t="s">
        <v>153</v>
      </c>
      <c r="F26" s="99" t="n">
        <f aca="false">SUM(F13:F24)</f>
        <v>93</v>
      </c>
      <c r="G26" s="100" t="n">
        <f aca="false">SUM(G13:G16)</f>
        <v>-35815</v>
      </c>
      <c r="I26" s="101"/>
      <c r="K26" s="101"/>
      <c r="L26" s="97"/>
      <c r="M26" s="97"/>
      <c r="N26" s="97"/>
      <c r="O26" s="97"/>
    </row>
    <row r="27" customFormat="false" ht="12.75" hidden="false" customHeight="false" outlineLevel="0" collapsed="false">
      <c r="K27" s="85"/>
      <c r="L27" s="85"/>
      <c r="M27" s="85"/>
      <c r="N27" s="85"/>
      <c r="O27" s="97"/>
    </row>
    <row r="28" customFormat="false" ht="12.75" hidden="false" customHeight="true" outlineLevel="0" collapsed="false">
      <c r="A28" s="51" t="s">
        <v>154</v>
      </c>
      <c r="K28" s="85"/>
      <c r="L28" s="85"/>
      <c r="M28" s="85"/>
      <c r="N28" s="85"/>
      <c r="O28" s="97"/>
      <c r="R28" s="87"/>
    </row>
    <row r="29" customFormat="false" ht="12.75" hidden="true" customHeight="true" outlineLevel="0" collapsed="false">
      <c r="B29" s="0" t="s">
        <v>155</v>
      </c>
      <c r="F29" s="98" t="n">
        <v>0</v>
      </c>
      <c r="G29" s="98" t="n">
        <v>0</v>
      </c>
      <c r="K29" s="98"/>
      <c r="L29" s="98"/>
      <c r="M29" s="98"/>
      <c r="N29" s="98"/>
      <c r="O29" s="98"/>
    </row>
    <row r="30" customFormat="false" ht="12.75" hidden="true" customHeight="true" outlineLevel="0" collapsed="false">
      <c r="F30" s="98"/>
      <c r="G30" s="98"/>
      <c r="K30" s="98"/>
      <c r="L30" s="98"/>
      <c r="M30" s="98"/>
      <c r="N30" s="98"/>
      <c r="O30" s="98"/>
    </row>
    <row r="31" customFormat="false" ht="11.25" hidden="false" customHeight="true" outlineLevel="0" collapsed="false">
      <c r="A31" s="51" t="s">
        <v>156</v>
      </c>
      <c r="F31" s="100" t="n">
        <f aca="false">SUM(F29)</f>
        <v>0</v>
      </c>
      <c r="G31" s="100" t="n">
        <f aca="false">SUM(G29)</f>
        <v>0</v>
      </c>
      <c r="I31" s="101"/>
      <c r="K31" s="101"/>
      <c r="L31" s="97"/>
      <c r="M31" s="97"/>
      <c r="N31" s="97"/>
      <c r="O31" s="97"/>
    </row>
    <row r="32" customFormat="false" ht="12.75" hidden="false" customHeight="false" outlineLevel="0" collapsed="false">
      <c r="F32" s="98"/>
      <c r="G32" s="98"/>
      <c r="I32" s="97"/>
      <c r="K32" s="97"/>
      <c r="L32" s="97"/>
      <c r="M32" s="97"/>
      <c r="N32" s="97"/>
      <c r="O32" s="97"/>
    </row>
    <row r="33" customFormat="false" ht="15" hidden="false" customHeight="true" outlineLevel="0" collapsed="false">
      <c r="A33" s="51" t="s">
        <v>157</v>
      </c>
      <c r="F33" s="98"/>
      <c r="G33" s="98"/>
      <c r="I33" s="97"/>
      <c r="K33" s="97"/>
      <c r="L33" s="97"/>
      <c r="M33" s="97"/>
      <c r="N33" s="97"/>
      <c r="O33" s="97"/>
    </row>
    <row r="34" customFormat="false" ht="15" hidden="false" customHeight="true" outlineLevel="0" collapsed="false">
      <c r="A34" s="51"/>
      <c r="B34" s="0" t="s">
        <v>158</v>
      </c>
      <c r="F34" s="98" t="n">
        <v>50000</v>
      </c>
      <c r="G34" s="98"/>
      <c r="I34" s="97"/>
      <c r="K34" s="97"/>
      <c r="L34" s="97"/>
      <c r="M34" s="97"/>
      <c r="N34" s="97"/>
      <c r="O34" s="97"/>
    </row>
    <row r="35" customFormat="false" ht="15" hidden="false" customHeight="true" outlineLevel="0" collapsed="false">
      <c r="A35" s="51"/>
      <c r="B35" s="10" t="s">
        <v>159</v>
      </c>
      <c r="F35" s="87" t="n">
        <f aca="false">'Formal BS'!D81</f>
        <v>-50000</v>
      </c>
      <c r="G35" s="98"/>
      <c r="I35" s="97"/>
      <c r="K35" s="97"/>
      <c r="L35" s="97"/>
      <c r="M35" s="97"/>
      <c r="N35" s="97"/>
      <c r="O35" s="97"/>
    </row>
    <row r="36" customFormat="false" ht="15" hidden="false" customHeight="true" outlineLevel="0" collapsed="false">
      <c r="A36" s="51"/>
      <c r="B36" s="10" t="s">
        <v>160</v>
      </c>
      <c r="F36" s="87" t="n">
        <v>8500</v>
      </c>
      <c r="G36" s="98"/>
      <c r="I36" s="97"/>
      <c r="K36" s="97"/>
      <c r="L36" s="97"/>
      <c r="M36" s="97"/>
      <c r="N36" s="97"/>
      <c r="O36" s="97"/>
    </row>
    <row r="37" customFormat="false" ht="4.5" hidden="false" customHeight="true" outlineLevel="0" collapsed="false">
      <c r="F37" s="98"/>
      <c r="G37" s="98"/>
      <c r="I37" s="97"/>
      <c r="K37" s="97"/>
      <c r="L37" s="97"/>
      <c r="M37" s="97"/>
      <c r="N37" s="97"/>
      <c r="O37" s="97"/>
    </row>
    <row r="38" customFormat="false" ht="6" hidden="false" customHeight="true" outlineLevel="0" collapsed="false">
      <c r="F38" s="78"/>
      <c r="G38" s="98" t="n">
        <v>71773</v>
      </c>
      <c r="I38" s="97"/>
      <c r="K38" s="97"/>
      <c r="L38" s="97"/>
      <c r="M38" s="97"/>
      <c r="N38" s="97"/>
      <c r="O38" s="97"/>
      <c r="Q38" s="87"/>
    </row>
    <row r="39" customFormat="false" ht="12.75" hidden="true" customHeight="false" outlineLevel="0" collapsed="false">
      <c r="B39" s="0" t="s">
        <v>161</v>
      </c>
      <c r="F39" s="98"/>
      <c r="G39" s="98" t="n">
        <f aca="false">'[7]1998'!$L$65+70355</f>
        <v>70355</v>
      </c>
      <c r="I39" s="98"/>
      <c r="K39" s="97"/>
      <c r="L39" s="97"/>
      <c r="M39" s="97"/>
      <c r="N39" s="97"/>
      <c r="O39" s="97"/>
    </row>
    <row r="40" customFormat="false" ht="12.75" hidden="false" customHeight="false" outlineLevel="0" collapsed="false">
      <c r="A40" s="51" t="s">
        <v>162</v>
      </c>
      <c r="F40" s="100" t="n">
        <f aca="false">SUM(F34:F39)</f>
        <v>8500</v>
      </c>
      <c r="G40" s="100" t="n">
        <f aca="false">SUM(G38:G39)</f>
        <v>142128</v>
      </c>
      <c r="I40" s="101"/>
      <c r="K40" s="101"/>
      <c r="L40" s="97"/>
      <c r="M40" s="97"/>
      <c r="N40" s="97"/>
      <c r="O40" s="97"/>
    </row>
    <row r="41" customFormat="false" ht="12.75" hidden="false" customHeight="false" outlineLevel="0" collapsed="false">
      <c r="F41" s="98"/>
      <c r="G41" s="98"/>
      <c r="I41" s="97"/>
      <c r="K41" s="97"/>
      <c r="L41" s="97"/>
      <c r="M41" s="97"/>
      <c r="N41" s="97"/>
      <c r="O41" s="97"/>
    </row>
    <row r="42" customFormat="false" ht="12.75" hidden="false" customHeight="false" outlineLevel="0" collapsed="false">
      <c r="A42" s="51" t="s">
        <v>163</v>
      </c>
      <c r="F42" s="98" t="n">
        <f aca="false">+F40+F31+F26</f>
        <v>8593</v>
      </c>
      <c r="G42" s="98" t="n">
        <f aca="false">+G40+G31+G26</f>
        <v>106313</v>
      </c>
      <c r="I42" s="97"/>
      <c r="K42" s="97"/>
      <c r="L42" s="97"/>
      <c r="M42" s="97"/>
      <c r="N42" s="97"/>
      <c r="O42" s="97"/>
    </row>
    <row r="43" customFormat="false" ht="4.5" hidden="false" customHeight="true" outlineLevel="0" collapsed="false">
      <c r="A43" s="51"/>
      <c r="F43" s="98"/>
      <c r="G43" s="98"/>
      <c r="H43" s="74"/>
      <c r="I43" s="97"/>
      <c r="J43" s="74"/>
      <c r="K43" s="97"/>
      <c r="L43" s="97"/>
      <c r="M43" s="97"/>
      <c r="N43" s="97"/>
      <c r="O43" s="97"/>
    </row>
    <row r="44" customFormat="false" ht="12.75" hidden="false" customHeight="false" outlineLevel="0" collapsed="false">
      <c r="A44" s="51" t="s">
        <v>164</v>
      </c>
      <c r="F44" s="102" t="n">
        <v>0</v>
      </c>
      <c r="G44" s="102" t="n">
        <v>0</v>
      </c>
      <c r="I44" s="103"/>
      <c r="K44" s="103"/>
      <c r="L44" s="97"/>
      <c r="M44" s="97"/>
      <c r="N44" s="97"/>
      <c r="O44" s="97"/>
    </row>
    <row r="45" customFormat="false" ht="4.5" hidden="false" customHeight="true" outlineLevel="0" collapsed="false">
      <c r="A45" s="51"/>
      <c r="F45" s="98"/>
      <c r="G45" s="98"/>
      <c r="I45" s="97"/>
      <c r="K45" s="97"/>
      <c r="L45" s="97"/>
      <c r="M45" s="97"/>
      <c r="N45" s="97"/>
      <c r="O45" s="97"/>
    </row>
    <row r="46" customFormat="false" ht="13.5" hidden="false" customHeight="false" outlineLevel="0" collapsed="false">
      <c r="A46" s="51" t="s">
        <v>165</v>
      </c>
      <c r="F46" s="104" t="n">
        <f aca="false">F42+F44</f>
        <v>8593</v>
      </c>
      <c r="G46" s="104" t="n">
        <f aca="false">G42+G44</f>
        <v>106313</v>
      </c>
      <c r="I46" s="104"/>
      <c r="K46" s="104"/>
      <c r="L46" s="96"/>
      <c r="M46" s="96" t="n">
        <f aca="false">'Formal BS'!D18</f>
        <v>8593</v>
      </c>
      <c r="N46" s="96"/>
      <c r="O46" s="96"/>
    </row>
    <row r="47" customFormat="false" ht="13.5" hidden="false" customHeight="false" outlineLevel="0" collapsed="false">
      <c r="F47" s="96"/>
      <c r="G47" s="96"/>
      <c r="I47" s="96"/>
      <c r="K47" s="96"/>
      <c r="L47" s="96"/>
      <c r="M47" s="96"/>
      <c r="N47" s="96"/>
      <c r="O47" s="96"/>
    </row>
    <row r="48" customFormat="false" ht="12.75" hidden="false" customHeight="false" outlineLevel="0" collapsed="false">
      <c r="F48" s="96"/>
      <c r="G48" s="96"/>
      <c r="I48" s="96"/>
      <c r="K48" s="96"/>
      <c r="L48" s="96"/>
      <c r="M48" s="96"/>
      <c r="N48" s="96"/>
      <c r="O48" s="96"/>
    </row>
    <row r="49" customFormat="false" ht="12.75" hidden="false" customHeight="false" outlineLevel="0" collapsed="false">
      <c r="K49" s="77"/>
      <c r="L49" s="77"/>
      <c r="M49" s="77"/>
      <c r="N49" s="77"/>
      <c r="O49" s="96"/>
    </row>
    <row r="50" customFormat="false" ht="12.75" hidden="false" customHeight="false" outlineLevel="0" collapsed="false">
      <c r="G50" s="87" t="n">
        <v>6037</v>
      </c>
    </row>
    <row r="52" customFormat="false" ht="12.75" hidden="false" customHeight="false" outlineLevel="0" collapsed="false">
      <c r="E52" s="0" t="s">
        <v>166</v>
      </c>
      <c r="F52" s="87" t="n">
        <f aca="false">F46-M46</f>
        <v>0</v>
      </c>
      <c r="G52" s="87" t="n">
        <f aca="false">+G46-G50</f>
        <v>100276</v>
      </c>
    </row>
    <row r="56" customFormat="false" ht="12.75" hidden="false" customHeight="false" outlineLevel="0" collapsed="false">
      <c r="A56" s="105" t="n">
        <f aca="true">NOW()</f>
        <v>45926.8931894901</v>
      </c>
      <c r="B56" s="105"/>
      <c r="C56" s="105"/>
    </row>
    <row r="60" customFormat="false" ht="12.75" hidden="false" customHeight="false" outlineLevel="0" collapsed="false">
      <c r="H60" s="106"/>
    </row>
  </sheetData>
  <mergeCells count="11">
    <mergeCell ref="A1:K1"/>
    <mergeCell ref="L1:O1"/>
    <mergeCell ref="A3:K3"/>
    <mergeCell ref="L3:O3"/>
    <mergeCell ref="A4:F4"/>
    <mergeCell ref="L4:O4"/>
    <mergeCell ref="A5:K5"/>
    <mergeCell ref="L5:O5"/>
    <mergeCell ref="A6:K6"/>
    <mergeCell ref="L6:O6"/>
    <mergeCell ref="A56:C56"/>
  </mergeCells>
  <printOptions headings="false" gridLines="false" gridLinesSet="true" horizontalCentered="tru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Q70"/>
  <sheetViews>
    <sheetView showFormulas="false" showGridLines="true" showRowColHeaders="true" showZeros="true" rightToLeft="false" tabSelected="false" showOutlineSymbols="true" defaultGridColor="true" view="normal" topLeftCell="A53" colorId="64" zoomScale="100" zoomScaleNormal="100" zoomScalePageLayoutView="100" workbookViewId="0">
      <selection pane="topLeft" activeCell="B75" activeCellId="0" sqref="B75"/>
    </sheetView>
  </sheetViews>
  <sheetFormatPr defaultColWidth="9.0546875" defaultRowHeight="12.75" customHeight="true" zeroHeight="false" outlineLevelRow="0" outlineLevelCol="0"/>
  <cols>
    <col collapsed="false" customWidth="true" hidden="false" outlineLevel="0" max="2" min="2" style="0" width="30.82"/>
    <col collapsed="false" customWidth="true" hidden="false" outlineLevel="0" max="3" min="3" style="0" width="35.82"/>
    <col collapsed="false" customWidth="true" hidden="true" outlineLevel="0" max="4" min="4" style="0" width="12.82"/>
    <col collapsed="false" customWidth="true" hidden="true" outlineLevel="0" max="5" min="5" style="0" width="3.82"/>
    <col collapsed="false" customWidth="true" hidden="true" outlineLevel="0" max="6" min="6" style="0" width="12.82"/>
    <col collapsed="false" customWidth="false" hidden="true" outlineLevel="0" max="7" min="7" style="0" width="9.05"/>
    <col collapsed="false" customWidth="true" hidden="true" outlineLevel="0" max="8" min="8" style="0" width="12.82"/>
    <col collapsed="false" customWidth="false" hidden="true" outlineLevel="0" max="10" min="9" style="0" width="9.05"/>
    <col collapsed="false" customWidth="true" hidden="false" outlineLevel="0" max="13" min="12" style="75" width="11.65"/>
    <col collapsed="false" customWidth="true" hidden="false" outlineLevel="0" max="16" min="14" style="75" width="11.15"/>
  </cols>
  <sheetData>
    <row r="1" customFormat="false" ht="12.75" hidden="false" customHeight="false" outlineLevel="0" collapsed="false">
      <c r="A1" s="88" t="s">
        <v>167</v>
      </c>
      <c r="B1" s="88"/>
      <c r="C1" s="88"/>
      <c r="D1" s="88"/>
      <c r="E1" s="88"/>
      <c r="F1" s="88"/>
      <c r="G1" s="88"/>
      <c r="H1" s="88"/>
      <c r="I1" s="88"/>
      <c r="J1" s="88"/>
      <c r="K1" s="88"/>
      <c r="L1" s="88"/>
      <c r="M1" s="88"/>
    </row>
    <row r="2" customFormat="false" ht="12.75" hidden="false" customHeight="false" outlineLevel="0" collapsed="false">
      <c r="A2" s="88" t="s">
        <v>168</v>
      </c>
      <c r="B2" s="88"/>
      <c r="C2" s="88"/>
      <c r="D2" s="88"/>
      <c r="E2" s="88"/>
      <c r="F2" s="88"/>
      <c r="G2" s="88"/>
      <c r="H2" s="88"/>
      <c r="I2" s="88"/>
      <c r="J2" s="88"/>
      <c r="K2" s="88"/>
      <c r="L2" s="88"/>
      <c r="M2" s="88"/>
    </row>
    <row r="3" customFormat="false" ht="12.75" hidden="false" customHeight="false" outlineLevel="0" collapsed="false">
      <c r="A3" s="20" t="s">
        <v>169</v>
      </c>
      <c r="B3" s="20"/>
      <c r="C3" s="20"/>
      <c r="D3" s="20"/>
      <c r="E3" s="20"/>
      <c r="F3" s="20"/>
      <c r="G3" s="20"/>
      <c r="H3" s="20"/>
      <c r="I3" s="20"/>
      <c r="J3" s="20"/>
      <c r="K3" s="20"/>
      <c r="L3" s="20"/>
      <c r="M3" s="20"/>
    </row>
    <row r="4" customFormat="false" ht="12.75" hidden="false" customHeight="false" outlineLevel="0" collapsed="false">
      <c r="A4" s="88" t="s">
        <v>170</v>
      </c>
      <c r="B4" s="88"/>
      <c r="C4" s="88"/>
      <c r="D4" s="88"/>
      <c r="E4" s="88"/>
      <c r="F4" s="88"/>
      <c r="G4" s="88"/>
      <c r="H4" s="88"/>
      <c r="I4" s="88"/>
      <c r="J4" s="88"/>
      <c r="K4" s="88"/>
      <c r="L4" s="88"/>
      <c r="M4" s="88"/>
    </row>
    <row r="5" customFormat="false" ht="12.75" hidden="false" customHeight="false" outlineLevel="0" collapsed="false">
      <c r="A5" s="88" t="s">
        <v>171</v>
      </c>
      <c r="B5" s="88"/>
      <c r="C5" s="88"/>
      <c r="D5" s="88"/>
      <c r="E5" s="88"/>
      <c r="F5" s="88"/>
      <c r="G5" s="88"/>
      <c r="H5" s="88"/>
      <c r="I5" s="88"/>
      <c r="J5" s="88"/>
      <c r="K5" s="88"/>
      <c r="L5" s="88"/>
      <c r="M5" s="88"/>
    </row>
    <row r="6" customFormat="false" ht="12.75" hidden="false" customHeight="false" outlineLevel="0" collapsed="false">
      <c r="J6" s="9"/>
      <c r="K6" s="9"/>
    </row>
    <row r="7" customFormat="false" ht="12.75" hidden="false" customHeight="false" outlineLevel="0" collapsed="false">
      <c r="B7" s="0" t="s">
        <v>119</v>
      </c>
      <c r="D7" s="75" t="n">
        <v>1000</v>
      </c>
      <c r="E7" s="75"/>
      <c r="F7" s="76" t="n">
        <v>1</v>
      </c>
      <c r="G7" s="76"/>
      <c r="H7" s="76" t="n">
        <f aca="false">25506+43455</f>
        <v>68961</v>
      </c>
      <c r="I7" s="76"/>
      <c r="J7" s="76" t="n">
        <v>-9952</v>
      </c>
      <c r="K7" s="76"/>
      <c r="L7" s="75" t="n">
        <f aca="false">+J7+H7+F7</f>
        <v>59010</v>
      </c>
    </row>
    <row r="8" customFormat="false" ht="3.95" hidden="false" customHeight="true" outlineLevel="0" collapsed="false">
      <c r="J8" s="9"/>
      <c r="K8" s="9"/>
    </row>
    <row r="9" customFormat="false" ht="12.75" hidden="false" customHeight="false" outlineLevel="0" collapsed="false">
      <c r="B9" s="0" t="s">
        <v>120</v>
      </c>
      <c r="H9" s="75" t="n">
        <v>7130</v>
      </c>
      <c r="J9" s="9"/>
      <c r="K9" s="9"/>
      <c r="L9" s="75" t="n">
        <f aca="false">+J9+H9+F9</f>
        <v>7130</v>
      </c>
      <c r="N9" s="75" t="n">
        <v>18725</v>
      </c>
    </row>
    <row r="10" customFormat="false" ht="3.95" hidden="false" customHeight="true" outlineLevel="0" collapsed="false">
      <c r="G10" s="74"/>
      <c r="I10" s="74"/>
      <c r="J10" s="9"/>
      <c r="K10" s="9"/>
    </row>
    <row r="11" customFormat="false" ht="12.75" hidden="false" customHeight="false" outlineLevel="0" collapsed="false">
      <c r="B11" s="0" t="s">
        <v>121</v>
      </c>
      <c r="G11" s="74"/>
      <c r="I11" s="74"/>
      <c r="J11" s="75" t="n">
        <v>5030</v>
      </c>
      <c r="K11" s="75"/>
      <c r="L11" s="75" t="n">
        <f aca="false">+J11+H11+F11</f>
        <v>5030</v>
      </c>
      <c r="N11" s="75" t="n">
        <v>40285</v>
      </c>
    </row>
    <row r="12" customFormat="false" ht="3.95" hidden="false" customHeight="true" outlineLevel="0" collapsed="false">
      <c r="D12" s="79"/>
      <c r="E12" s="74"/>
      <c r="F12" s="79"/>
      <c r="G12" s="74"/>
      <c r="H12" s="79"/>
      <c r="I12" s="74"/>
      <c r="J12" s="72"/>
      <c r="K12" s="73"/>
      <c r="L12" s="80"/>
    </row>
    <row r="13" customFormat="false" ht="12.75" hidden="false" customHeight="false" outlineLevel="0" collapsed="false">
      <c r="B13" s="0" t="s">
        <v>122</v>
      </c>
      <c r="D13" s="75" t="n">
        <f aca="false">SUM(D7:D12)</f>
        <v>1000</v>
      </c>
      <c r="E13" s="75"/>
      <c r="F13" s="75" t="n">
        <f aca="false">SUM(F7:F12)</f>
        <v>1</v>
      </c>
      <c r="G13" s="75"/>
      <c r="H13" s="75" t="n">
        <f aca="false">SUM(H7:H12)</f>
        <v>76091</v>
      </c>
      <c r="I13" s="75"/>
      <c r="J13" s="75" t="n">
        <f aca="false">SUM(J7:J12)</f>
        <v>-4922</v>
      </c>
      <c r="K13" s="75"/>
      <c r="L13" s="75" t="n">
        <f aca="false">SUM(L7:L12)</f>
        <v>71170</v>
      </c>
    </row>
    <row r="14" customFormat="false" ht="12.75" hidden="false" customHeight="false" outlineLevel="0" collapsed="false">
      <c r="D14" s="75"/>
      <c r="E14" s="75"/>
      <c r="F14" s="75"/>
      <c r="G14" s="75"/>
      <c r="H14" s="75"/>
      <c r="I14" s="75"/>
      <c r="J14" s="75"/>
      <c r="K14" s="75"/>
    </row>
    <row r="15" customFormat="false" ht="12.75" hidden="false" customHeight="false" outlineLevel="0" collapsed="false">
      <c r="D15" s="75"/>
      <c r="E15" s="75"/>
      <c r="F15" s="75"/>
      <c r="G15" s="75"/>
      <c r="H15" s="75"/>
      <c r="I15" s="75"/>
      <c r="J15" s="75"/>
      <c r="K15" s="75"/>
    </row>
    <row r="16" customFormat="false" ht="12.75" hidden="false" customHeight="false" outlineLevel="0" collapsed="false">
      <c r="B16" s="0" t="s">
        <v>120</v>
      </c>
      <c r="D16" s="75"/>
      <c r="E16" s="75"/>
      <c r="F16" s="75"/>
      <c r="G16" s="75"/>
      <c r="H16" s="75" t="n">
        <v>34757</v>
      </c>
      <c r="I16" s="75"/>
      <c r="J16" s="75"/>
      <c r="K16" s="75"/>
      <c r="L16" s="75" t="n">
        <f aca="false">+J16+H16+F16</f>
        <v>34757</v>
      </c>
    </row>
    <row r="17" customFormat="false" ht="3.95" hidden="false" customHeight="true" outlineLevel="0" collapsed="false">
      <c r="D17" s="75"/>
      <c r="E17" s="75"/>
      <c r="F17" s="75"/>
      <c r="G17" s="75"/>
      <c r="H17" s="75"/>
      <c r="I17" s="75"/>
      <c r="J17" s="75"/>
      <c r="K17" s="75"/>
    </row>
    <row r="18" customFormat="false" ht="12.75" hidden="false" customHeight="false" outlineLevel="0" collapsed="false">
      <c r="B18" s="0" t="s">
        <v>123</v>
      </c>
      <c r="D18" s="75"/>
      <c r="E18" s="75"/>
      <c r="F18" s="75"/>
      <c r="G18" s="75"/>
      <c r="H18" s="75"/>
      <c r="I18" s="75"/>
      <c r="J18" s="75" t="n">
        <v>-23806</v>
      </c>
      <c r="K18" s="75"/>
      <c r="L18" s="75" t="n">
        <v>-23485</v>
      </c>
    </row>
    <row r="19" customFormat="false" ht="3.95" hidden="false" customHeight="true" outlineLevel="0" collapsed="false">
      <c r="D19" s="80"/>
      <c r="E19" s="75"/>
      <c r="F19" s="80"/>
      <c r="G19" s="75"/>
      <c r="H19" s="80"/>
      <c r="I19" s="75"/>
      <c r="J19" s="80"/>
      <c r="K19" s="75"/>
      <c r="L19" s="80"/>
    </row>
    <row r="20" customFormat="false" ht="13.5" hidden="false" customHeight="false" outlineLevel="0" collapsed="false">
      <c r="B20" s="0" t="s">
        <v>172</v>
      </c>
      <c r="D20" s="107" t="n">
        <f aca="false">SUM(D13:D19)</f>
        <v>1000</v>
      </c>
      <c r="E20" s="75"/>
      <c r="F20" s="108" t="n">
        <f aca="false">SUM(F13:F19)</f>
        <v>1</v>
      </c>
      <c r="G20" s="76"/>
      <c r="H20" s="108" t="n">
        <f aca="false">SUM(H13:H19)</f>
        <v>110848</v>
      </c>
      <c r="I20" s="76"/>
      <c r="J20" s="108" t="n">
        <f aca="false">SUM(J13:J19)</f>
        <v>-28728</v>
      </c>
      <c r="K20" s="76"/>
      <c r="L20" s="75" t="n">
        <f aca="false">SUM(L13:L19)</f>
        <v>82442</v>
      </c>
    </row>
    <row r="21" customFormat="false" ht="13.5" hidden="false" customHeight="false" outlineLevel="0" collapsed="false">
      <c r="D21" s="75"/>
      <c r="E21" s="75"/>
      <c r="F21" s="76"/>
      <c r="G21" s="76"/>
      <c r="H21" s="76"/>
      <c r="I21" s="76"/>
      <c r="J21" s="76"/>
      <c r="K21" s="76"/>
    </row>
    <row r="22" customFormat="false" ht="12.75" hidden="false" customHeight="false" outlineLevel="0" collapsed="false">
      <c r="E22" s="74"/>
      <c r="G22" s="74"/>
      <c r="I22" s="74"/>
    </row>
    <row r="23" customFormat="false" ht="12.75" hidden="false" customHeight="false" outlineLevel="0" collapsed="false">
      <c r="B23" s="0" t="s">
        <v>120</v>
      </c>
      <c r="E23" s="74"/>
      <c r="I23" s="74"/>
      <c r="L23" s="75" t="n">
        <f aca="false">'[8]1997'!$J$69</f>
        <v>97081</v>
      </c>
      <c r="N23" s="75" t="n">
        <f aca="false">+L23+L16+L9+N11</f>
        <v>179253</v>
      </c>
    </row>
    <row r="24" customFormat="false" ht="3.95" hidden="false" customHeight="true" outlineLevel="0" collapsed="false">
      <c r="E24" s="74"/>
      <c r="I24" s="74"/>
    </row>
    <row r="25" customFormat="false" ht="12.75" hidden="false" customHeight="false" outlineLevel="0" collapsed="false">
      <c r="B25" s="0" t="s">
        <v>173</v>
      </c>
      <c r="E25" s="74"/>
      <c r="I25" s="74"/>
      <c r="L25" s="75" t="n">
        <f aca="false">130000+35000</f>
        <v>165000</v>
      </c>
      <c r="N25" s="75" t="n">
        <f aca="false">+L25</f>
        <v>165000</v>
      </c>
      <c r="O25" s="75" t="n">
        <f aca="false">344253-N25-N23</f>
        <v>0</v>
      </c>
    </row>
    <row r="26" customFormat="false" ht="3.95" hidden="false" customHeight="true" outlineLevel="0" collapsed="false"/>
    <row r="27" customFormat="false" ht="12.75" hidden="false" customHeight="false" outlineLevel="0" collapsed="false">
      <c r="B27" s="0" t="s">
        <v>123</v>
      </c>
      <c r="L27" s="80" t="n">
        <v>-83838</v>
      </c>
      <c r="N27" s="75" t="n">
        <f aca="false">+L27+L18+L11+N9</f>
        <v>-83568</v>
      </c>
    </row>
    <row r="28" customFormat="false" ht="3.95" hidden="false" customHeight="true" outlineLevel="0" collapsed="false"/>
    <row r="29" customFormat="false" ht="12.75" hidden="false" customHeight="false" outlineLevel="0" collapsed="false">
      <c r="B29" s="0" t="s">
        <v>174</v>
      </c>
      <c r="L29" s="75" t="n">
        <f aca="false">SUM(L20:L28)</f>
        <v>260685</v>
      </c>
      <c r="N29" s="75" t="n">
        <f aca="false">SUM(N23:N27)</f>
        <v>260685</v>
      </c>
    </row>
    <row r="32" customFormat="false" ht="12.75" hidden="false" customHeight="false" outlineLevel="0" collapsed="false">
      <c r="K32" s="9"/>
      <c r="L32" s="109"/>
      <c r="M32" s="109"/>
      <c r="N32" s="109" t="s">
        <v>175</v>
      </c>
    </row>
    <row r="33" customFormat="false" ht="12.75" hidden="false" customHeight="false" outlineLevel="0" collapsed="false">
      <c r="K33" s="9" t="s">
        <v>176</v>
      </c>
      <c r="L33" s="109"/>
      <c r="M33" s="109"/>
      <c r="N33" s="109" t="s">
        <v>177</v>
      </c>
    </row>
    <row r="34" customFormat="false" ht="4.5" hidden="false" customHeight="true" outlineLevel="0" collapsed="false">
      <c r="B34" s="110"/>
      <c r="C34" s="111"/>
      <c r="D34" s="111"/>
      <c r="E34" s="111"/>
      <c r="F34" s="111"/>
      <c r="G34" s="111"/>
      <c r="H34" s="111"/>
      <c r="I34" s="111"/>
      <c r="J34" s="111"/>
      <c r="K34" s="111"/>
      <c r="L34" s="112"/>
    </row>
    <row r="35" customFormat="false" ht="12.75" hidden="false" customHeight="false" outlineLevel="0" collapsed="false">
      <c r="B35" s="110" t="s">
        <v>178</v>
      </c>
      <c r="C35" s="111"/>
      <c r="D35" s="111"/>
      <c r="E35" s="111"/>
      <c r="F35" s="111"/>
      <c r="G35" s="111"/>
      <c r="H35" s="111"/>
      <c r="I35" s="111"/>
      <c r="J35" s="111"/>
      <c r="K35" s="113" t="n">
        <v>-19368</v>
      </c>
      <c r="L35" s="112"/>
    </row>
    <row r="36" customFormat="false" ht="12.75" hidden="false" customHeight="false" outlineLevel="0" collapsed="false">
      <c r="B36" s="114" t="s">
        <v>179</v>
      </c>
      <c r="C36" s="74"/>
      <c r="D36" s="74"/>
      <c r="E36" s="74"/>
      <c r="F36" s="74"/>
      <c r="G36" s="74"/>
      <c r="H36" s="74"/>
      <c r="I36" s="74"/>
      <c r="J36" s="74"/>
      <c r="K36" s="56" t="n">
        <v>3266</v>
      </c>
      <c r="L36" s="115"/>
    </row>
    <row r="37" customFormat="false" ht="12.75" hidden="false" customHeight="false" outlineLevel="0" collapsed="false">
      <c r="B37" s="116" t="s">
        <v>180</v>
      </c>
      <c r="C37" s="74"/>
      <c r="D37" s="74"/>
      <c r="E37" s="74"/>
      <c r="F37" s="74"/>
      <c r="G37" s="74"/>
      <c r="H37" s="74"/>
      <c r="I37" s="74"/>
      <c r="J37" s="74"/>
      <c r="K37" s="98"/>
      <c r="L37" s="115" t="n">
        <f aca="false">SUM(K35:K36)</f>
        <v>-16102</v>
      </c>
      <c r="M37" s="75" t="n">
        <f aca="false">+L37</f>
        <v>-16102</v>
      </c>
      <c r="N37" s="75" t="n">
        <f aca="false">+L37+L27+L18+L11+80728</f>
        <v>-37667</v>
      </c>
    </row>
    <row r="38" customFormat="false" ht="12.75" hidden="false" customHeight="false" outlineLevel="0" collapsed="false">
      <c r="B38" s="117"/>
      <c r="C38" s="74"/>
      <c r="D38" s="74"/>
      <c r="E38" s="74"/>
      <c r="F38" s="74"/>
      <c r="G38" s="74"/>
      <c r="H38" s="74"/>
      <c r="I38" s="74"/>
      <c r="J38" s="74"/>
      <c r="K38" s="98"/>
      <c r="L38" s="115"/>
    </row>
    <row r="39" customFormat="false" ht="12.75" hidden="false" customHeight="false" outlineLevel="0" collapsed="false">
      <c r="B39" s="114" t="s">
        <v>120</v>
      </c>
      <c r="C39" s="74"/>
      <c r="D39" s="74"/>
      <c r="E39" s="74"/>
      <c r="F39" s="74"/>
      <c r="G39" s="74"/>
      <c r="H39" s="74"/>
      <c r="I39" s="74"/>
      <c r="J39" s="74"/>
      <c r="K39" s="81" t="n">
        <f aca="false">27905</f>
        <v>27905</v>
      </c>
      <c r="L39" s="115"/>
    </row>
    <row r="40" customFormat="false" ht="12.75" hidden="false" customHeight="false" outlineLevel="0" collapsed="false">
      <c r="B40" s="114" t="s">
        <v>181</v>
      </c>
      <c r="C40" s="74"/>
      <c r="D40" s="74"/>
      <c r="E40" s="74"/>
      <c r="F40" s="74"/>
      <c r="G40" s="74"/>
      <c r="H40" s="74"/>
      <c r="I40" s="74"/>
      <c r="J40" s="74"/>
      <c r="K40" s="118" t="n">
        <f aca="false">300-844</f>
        <v>-544</v>
      </c>
      <c r="L40" s="115" t="n">
        <f aca="false">SUM(K39:K40)</f>
        <v>27361</v>
      </c>
      <c r="M40" s="75" t="n">
        <f aca="false">+L40</f>
        <v>27361</v>
      </c>
      <c r="N40" s="75" t="n">
        <f aca="false">+L23+L40+L16+L9-21718</f>
        <v>144611</v>
      </c>
    </row>
    <row r="41" customFormat="false" ht="12.75" hidden="false" customHeight="false" outlineLevel="0" collapsed="false">
      <c r="B41" s="114"/>
      <c r="C41" s="74"/>
      <c r="D41" s="74"/>
      <c r="E41" s="74"/>
      <c r="F41" s="74"/>
      <c r="G41" s="74"/>
      <c r="H41" s="74"/>
      <c r="I41" s="74"/>
      <c r="J41" s="74"/>
      <c r="K41" s="81"/>
      <c r="L41" s="119"/>
      <c r="M41" s="80"/>
      <c r="N41" s="80" t="n">
        <v>165000</v>
      </c>
    </row>
    <row r="42" customFormat="false" ht="12.75" hidden="false" customHeight="false" outlineLevel="0" collapsed="false">
      <c r="B42" s="114"/>
      <c r="C42" s="74"/>
      <c r="D42" s="74"/>
      <c r="E42" s="74"/>
      <c r="F42" s="74"/>
      <c r="G42" s="74"/>
      <c r="H42" s="74"/>
      <c r="I42" s="74"/>
      <c r="J42" s="74"/>
      <c r="K42" s="74"/>
      <c r="L42" s="115"/>
    </row>
    <row r="43" customFormat="false" ht="12.75" hidden="false" customHeight="false" outlineLevel="0" collapsed="false">
      <c r="B43" s="120" t="s">
        <v>182</v>
      </c>
      <c r="C43" s="79"/>
      <c r="D43" s="79"/>
      <c r="E43" s="79"/>
      <c r="F43" s="79"/>
      <c r="G43" s="79"/>
      <c r="H43" s="79"/>
      <c r="I43" s="79"/>
      <c r="J43" s="79"/>
      <c r="K43" s="79"/>
      <c r="L43" s="119" t="n">
        <f aca="false">+L29+L37+L40</f>
        <v>271944</v>
      </c>
      <c r="M43" s="75" t="n">
        <f aca="false">SUM(M37:M40)</f>
        <v>11259</v>
      </c>
      <c r="N43" s="75" t="n">
        <f aca="false">+L29+L40+L37</f>
        <v>271944</v>
      </c>
    </row>
    <row r="44" customFormat="false" ht="6" hidden="false" customHeight="true" outlineLevel="0" collapsed="false"/>
    <row r="45" customFormat="false" ht="12.75" hidden="false" customHeight="false" outlineLevel="0" collapsed="false">
      <c r="B45" s="110" t="s">
        <v>183</v>
      </c>
      <c r="C45" s="111"/>
      <c r="D45" s="111"/>
      <c r="E45" s="111"/>
      <c r="F45" s="111"/>
      <c r="G45" s="111"/>
      <c r="H45" s="111"/>
      <c r="I45" s="111"/>
      <c r="J45" s="111"/>
      <c r="K45" s="113" t="n">
        <v>-30531.998</v>
      </c>
      <c r="L45" s="121"/>
      <c r="M45" s="122"/>
      <c r="N45" s="122"/>
    </row>
    <row r="46" customFormat="false" ht="12.75" hidden="false" customHeight="false" outlineLevel="0" collapsed="false">
      <c r="B46" s="114" t="s">
        <v>184</v>
      </c>
      <c r="C46" s="74"/>
      <c r="D46" s="74"/>
      <c r="E46" s="74"/>
      <c r="F46" s="74"/>
      <c r="G46" s="74"/>
      <c r="H46" s="74"/>
      <c r="I46" s="74"/>
      <c r="J46" s="74"/>
      <c r="K46" s="123" t="n">
        <f aca="false">-3266</f>
        <v>-3266</v>
      </c>
      <c r="L46" s="124"/>
      <c r="M46" s="122"/>
      <c r="N46" s="122"/>
    </row>
    <row r="47" customFormat="false" ht="12.75" hidden="false" customHeight="false" outlineLevel="0" collapsed="false">
      <c r="B47" s="114" t="s">
        <v>185</v>
      </c>
      <c r="C47" s="74"/>
      <c r="D47" s="74"/>
      <c r="E47" s="74"/>
      <c r="F47" s="74"/>
      <c r="G47" s="74"/>
      <c r="H47" s="74"/>
      <c r="I47" s="74"/>
      <c r="J47" s="74"/>
      <c r="K47" s="125" t="n">
        <f aca="false">2410+169+932+2141+993-2326</f>
        <v>4319</v>
      </c>
      <c r="L47" s="124"/>
      <c r="M47" s="122"/>
      <c r="N47" s="122"/>
    </row>
    <row r="48" customFormat="false" ht="12.75" hidden="false" customHeight="false" outlineLevel="0" collapsed="false">
      <c r="B48" s="114" t="s">
        <v>186</v>
      </c>
      <c r="C48" s="74"/>
      <c r="D48" s="74"/>
      <c r="E48" s="74"/>
      <c r="F48" s="74"/>
      <c r="G48" s="74"/>
      <c r="H48" s="74"/>
      <c r="I48" s="74"/>
      <c r="J48" s="74"/>
      <c r="K48" s="123"/>
      <c r="L48" s="115" t="n">
        <f aca="false">SUM(K45:K47)</f>
        <v>-29478.998</v>
      </c>
      <c r="M48" s="75" t="n">
        <f aca="false">+M37+L48</f>
        <v>-45580.998</v>
      </c>
      <c r="N48" s="122" t="n">
        <f aca="false">+N37+L48</f>
        <v>-67145.998</v>
      </c>
    </row>
    <row r="49" customFormat="false" ht="12.75" hidden="false" customHeight="false" outlineLevel="0" collapsed="false">
      <c r="B49" s="114"/>
      <c r="C49" s="74"/>
      <c r="D49" s="74"/>
      <c r="E49" s="74"/>
      <c r="F49" s="74"/>
      <c r="G49" s="74"/>
      <c r="H49" s="74"/>
      <c r="I49" s="74"/>
      <c r="J49" s="74"/>
      <c r="K49" s="52"/>
      <c r="L49" s="115"/>
      <c r="N49" s="122"/>
    </row>
    <row r="50" customFormat="false" ht="12.75" hidden="false" customHeight="false" outlineLevel="0" collapsed="false">
      <c r="B50" s="114" t="s">
        <v>120</v>
      </c>
      <c r="C50" s="74"/>
      <c r="D50" s="74"/>
      <c r="E50" s="74"/>
      <c r="F50" s="74"/>
      <c r="G50" s="74"/>
      <c r="H50" s="74"/>
      <c r="I50" s="74"/>
      <c r="J50" s="74"/>
      <c r="K50" s="52" t="n">
        <f aca="false">44082.4</f>
        <v>44082.4</v>
      </c>
      <c r="L50" s="115"/>
    </row>
    <row r="51" customFormat="false" ht="12.75" hidden="false" customHeight="false" outlineLevel="0" collapsed="false">
      <c r="B51" s="114" t="s">
        <v>181</v>
      </c>
      <c r="C51" s="74"/>
      <c r="D51" s="74"/>
      <c r="E51" s="74"/>
      <c r="F51" s="74"/>
      <c r="G51" s="74"/>
      <c r="H51" s="74"/>
      <c r="I51" s="74"/>
      <c r="J51" s="74"/>
      <c r="K51" s="56" t="n">
        <v>329.4</v>
      </c>
      <c r="L51" s="115" t="n">
        <f aca="false">SUM(K50:K51)</f>
        <v>44411.8</v>
      </c>
      <c r="M51" s="75" t="n">
        <f aca="false">+L51+M40</f>
        <v>71772.8</v>
      </c>
      <c r="N51" s="75" t="n">
        <f aca="false">+N40+L51</f>
        <v>189022.8</v>
      </c>
      <c r="Q51" s="52"/>
    </row>
    <row r="52" customFormat="false" ht="12.75" hidden="false" customHeight="false" outlineLevel="0" collapsed="false">
      <c r="B52" s="114"/>
      <c r="C52" s="74"/>
      <c r="D52" s="74"/>
      <c r="E52" s="74"/>
      <c r="F52" s="74"/>
      <c r="G52" s="74"/>
      <c r="H52" s="74"/>
      <c r="I52" s="74"/>
      <c r="J52" s="74"/>
      <c r="K52" s="98"/>
      <c r="L52" s="119"/>
      <c r="M52" s="80"/>
      <c r="N52" s="80" t="n">
        <f aca="false">+N41</f>
        <v>165000</v>
      </c>
    </row>
    <row r="53" customFormat="false" ht="12.75" hidden="false" customHeight="false" outlineLevel="0" collapsed="false">
      <c r="B53" s="120" t="s">
        <v>187</v>
      </c>
      <c r="C53" s="79"/>
      <c r="D53" s="79"/>
      <c r="E53" s="79"/>
      <c r="F53" s="79"/>
      <c r="G53" s="79"/>
      <c r="H53" s="79"/>
      <c r="I53" s="79"/>
      <c r="J53" s="79"/>
      <c r="K53" s="79"/>
      <c r="L53" s="119" t="n">
        <f aca="false">SUM(L43:L51)</f>
        <v>286876.802</v>
      </c>
      <c r="M53" s="75" t="n">
        <f aca="false">SUM(M48:M51)</f>
        <v>26191.802</v>
      </c>
      <c r="N53" s="75" t="n">
        <f aca="false">+N43+L48+L51</f>
        <v>286876.802</v>
      </c>
    </row>
    <row r="54" customFormat="false" ht="6" hidden="false" customHeight="true" outlineLevel="0" collapsed="false">
      <c r="K54" s="81"/>
      <c r="O54" s="122"/>
    </row>
    <row r="55" customFormat="false" ht="2.25" hidden="false" customHeight="true" outlineLevel="0" collapsed="false">
      <c r="B55" s="110"/>
      <c r="C55" s="111"/>
      <c r="D55" s="111"/>
      <c r="E55" s="111"/>
      <c r="F55" s="111"/>
      <c r="G55" s="111"/>
      <c r="H55" s="111"/>
      <c r="I55" s="111"/>
      <c r="J55" s="111"/>
      <c r="K55" s="111"/>
      <c r="L55" s="112"/>
    </row>
    <row r="56" customFormat="false" ht="14.25" hidden="false" customHeight="true" outlineLevel="0" collapsed="false">
      <c r="B56" s="114" t="s">
        <v>188</v>
      </c>
      <c r="C56" s="74"/>
      <c r="D56" s="74"/>
      <c r="E56" s="74"/>
      <c r="F56" s="74"/>
      <c r="G56" s="74"/>
      <c r="H56" s="74"/>
      <c r="I56" s="74"/>
      <c r="J56" s="74"/>
      <c r="K56" s="81" t="n">
        <v>-19414</v>
      </c>
      <c r="L56" s="115" t="n">
        <f aca="false">+K56</f>
        <v>-19414</v>
      </c>
      <c r="M56" s="75" t="n">
        <f aca="false">+M48+L56</f>
        <v>-64994.998</v>
      </c>
      <c r="N56" s="75" t="n">
        <f aca="false">+L56+N48</f>
        <v>-86559.998</v>
      </c>
    </row>
    <row r="57" customFormat="false" ht="14.25" hidden="false" customHeight="true" outlineLevel="0" collapsed="false">
      <c r="B57" s="114"/>
      <c r="C57" s="74"/>
      <c r="D57" s="74"/>
      <c r="E57" s="74"/>
      <c r="F57" s="74"/>
      <c r="G57" s="74"/>
      <c r="H57" s="74"/>
      <c r="I57" s="74"/>
      <c r="J57" s="74"/>
      <c r="K57" s="81"/>
      <c r="L57" s="115"/>
    </row>
    <row r="58" customFormat="false" ht="14.25" hidden="false" customHeight="true" outlineLevel="0" collapsed="false">
      <c r="B58" s="114" t="s">
        <v>120</v>
      </c>
      <c r="C58" s="74"/>
      <c r="D58" s="74"/>
      <c r="E58" s="74"/>
      <c r="F58" s="74"/>
      <c r="G58" s="74"/>
      <c r="H58" s="74"/>
      <c r="I58" s="74"/>
      <c r="J58" s="74"/>
      <c r="K58" s="81" t="n">
        <v>66561</v>
      </c>
      <c r="L58" s="115" t="n">
        <f aca="false">+K58</f>
        <v>66561</v>
      </c>
      <c r="M58" s="75" t="n">
        <f aca="false">+L58+M51</f>
        <v>138333.8</v>
      </c>
      <c r="N58" s="75" t="n">
        <f aca="false">+L58+N51</f>
        <v>255583.8</v>
      </c>
    </row>
    <row r="59" customFormat="false" ht="12.75" hidden="false" customHeight="false" outlineLevel="0" collapsed="false">
      <c r="B59" s="114"/>
      <c r="C59" s="74"/>
      <c r="D59" s="74"/>
      <c r="E59" s="74"/>
      <c r="F59" s="74"/>
      <c r="G59" s="74"/>
      <c r="H59" s="74"/>
      <c r="I59" s="74"/>
      <c r="J59" s="74"/>
      <c r="K59" s="81"/>
      <c r="L59" s="119"/>
      <c r="M59" s="80"/>
      <c r="N59" s="80" t="n">
        <f aca="false">+N52</f>
        <v>165000</v>
      </c>
    </row>
    <row r="60" customFormat="false" ht="12.75" hidden="false" customHeight="false" outlineLevel="0" collapsed="false">
      <c r="B60" s="120" t="s">
        <v>189</v>
      </c>
      <c r="C60" s="79"/>
      <c r="D60" s="79"/>
      <c r="E60" s="79"/>
      <c r="F60" s="79"/>
      <c r="G60" s="79"/>
      <c r="H60" s="79"/>
      <c r="I60" s="79"/>
      <c r="J60" s="79"/>
      <c r="K60" s="118"/>
      <c r="L60" s="126" t="n">
        <f aca="false">SUM(L53:L58)</f>
        <v>334023.802</v>
      </c>
      <c r="M60" s="81" t="n">
        <f aca="false">SUM(M55:M59)</f>
        <v>73338.802</v>
      </c>
      <c r="N60" s="75" t="n">
        <f aca="false">+N53+L56+L58</f>
        <v>334023.802</v>
      </c>
    </row>
    <row r="61" customFormat="false" ht="6" hidden="false" customHeight="true" outlineLevel="0" collapsed="false"/>
    <row r="62" customFormat="false" ht="3" hidden="false" customHeight="true" outlineLevel="0" collapsed="false">
      <c r="B62" s="110"/>
      <c r="C62" s="111"/>
      <c r="D62" s="111"/>
      <c r="E62" s="111"/>
      <c r="F62" s="111"/>
      <c r="G62" s="111"/>
      <c r="H62" s="111"/>
      <c r="I62" s="111"/>
      <c r="J62" s="111"/>
      <c r="K62" s="111"/>
      <c r="L62" s="112" t="n">
        <f aca="false">+L55</f>
        <v>0</v>
      </c>
    </row>
    <row r="63" customFormat="false" ht="12.75" hidden="false" customHeight="false" outlineLevel="0" collapsed="false">
      <c r="B63" s="114" t="s">
        <v>123</v>
      </c>
      <c r="C63" s="74"/>
      <c r="D63" s="74"/>
      <c r="E63" s="74"/>
      <c r="F63" s="74"/>
      <c r="G63" s="74"/>
      <c r="H63" s="74"/>
      <c r="I63" s="74"/>
      <c r="J63" s="74"/>
      <c r="K63" s="81" t="e">
        <f aca="false">+#REF!</f>
        <v>#REF!</v>
      </c>
      <c r="L63" s="115"/>
    </row>
    <row r="64" customFormat="false" ht="12.75" hidden="false" customHeight="false" outlineLevel="0" collapsed="false">
      <c r="B64" s="114" t="s">
        <v>190</v>
      </c>
      <c r="C64" s="74"/>
      <c r="D64" s="74"/>
      <c r="E64" s="74"/>
      <c r="F64" s="74"/>
      <c r="G64" s="74"/>
      <c r="H64" s="74"/>
      <c r="I64" s="74"/>
      <c r="J64" s="74"/>
      <c r="K64" s="118" t="n">
        <v>4750</v>
      </c>
      <c r="L64" s="115"/>
    </row>
    <row r="65" customFormat="false" ht="12.75" hidden="false" customHeight="false" outlineLevel="0" collapsed="false">
      <c r="B65" s="114" t="s">
        <v>191</v>
      </c>
      <c r="C65" s="74"/>
      <c r="D65" s="74"/>
      <c r="E65" s="74"/>
      <c r="F65" s="74"/>
      <c r="G65" s="74"/>
      <c r="H65" s="74"/>
      <c r="I65" s="74"/>
      <c r="J65" s="74"/>
      <c r="K65" s="81"/>
      <c r="L65" s="115" t="e">
        <f aca="false">SUM(K63:K64)</f>
        <v>#REF!</v>
      </c>
      <c r="M65" s="75" t="e">
        <f aca="false">+M56+L65</f>
        <v>#REF!</v>
      </c>
      <c r="N65" s="75" t="e">
        <f aca="false">+N56+L65</f>
        <v>#REF!</v>
      </c>
    </row>
    <row r="66" customFormat="false" ht="12.75" hidden="false" customHeight="false" outlineLevel="0" collapsed="false">
      <c r="B66" s="114"/>
      <c r="C66" s="74"/>
      <c r="D66" s="74"/>
      <c r="E66" s="74"/>
      <c r="F66" s="74"/>
      <c r="G66" s="74"/>
      <c r="H66" s="74"/>
      <c r="I66" s="74"/>
      <c r="J66" s="74"/>
      <c r="K66" s="81"/>
      <c r="L66" s="115"/>
    </row>
    <row r="67" customFormat="false" ht="12.75" hidden="false" customHeight="false" outlineLevel="0" collapsed="false">
      <c r="B67" s="114" t="s">
        <v>120</v>
      </c>
      <c r="C67" s="74"/>
      <c r="D67" s="74"/>
      <c r="E67" s="74"/>
      <c r="F67" s="74"/>
      <c r="G67" s="74"/>
      <c r="H67" s="74"/>
      <c r="I67" s="74"/>
      <c r="J67" s="74"/>
      <c r="K67" s="81" t="n">
        <v>54089</v>
      </c>
      <c r="L67" s="115"/>
    </row>
    <row r="68" customFormat="false" ht="12.75" hidden="false" customHeight="false" outlineLevel="0" collapsed="false">
      <c r="B68" s="114" t="s">
        <v>181</v>
      </c>
      <c r="C68" s="74"/>
      <c r="D68" s="74"/>
      <c r="E68" s="74"/>
      <c r="F68" s="74"/>
      <c r="G68" s="74"/>
      <c r="H68" s="74"/>
      <c r="I68" s="74"/>
      <c r="J68" s="74"/>
      <c r="K68" s="118" t="n">
        <f aca="false">-3229+50</f>
        <v>-3179</v>
      </c>
      <c r="L68" s="115" t="n">
        <f aca="false">SUM(K67:K68)</f>
        <v>50910</v>
      </c>
      <c r="M68" s="75" t="n">
        <f aca="false">+M58+L68</f>
        <v>189243.8</v>
      </c>
      <c r="N68" s="75" t="n">
        <f aca="false">+N58+L68</f>
        <v>306493.8</v>
      </c>
    </row>
    <row r="69" customFormat="false" ht="12.75" hidden="false" customHeight="false" outlineLevel="0" collapsed="false">
      <c r="B69" s="114"/>
      <c r="C69" s="74"/>
      <c r="D69" s="74"/>
      <c r="E69" s="74"/>
      <c r="F69" s="74"/>
      <c r="G69" s="74"/>
      <c r="H69" s="74"/>
      <c r="I69" s="74"/>
      <c r="J69" s="74"/>
      <c r="K69" s="74"/>
      <c r="L69" s="119"/>
      <c r="M69" s="80"/>
      <c r="N69" s="80" t="n">
        <f aca="false">+N59</f>
        <v>165000</v>
      </c>
    </row>
    <row r="70" customFormat="false" ht="12.75" hidden="false" customHeight="false" outlineLevel="0" collapsed="false">
      <c r="B70" s="120" t="s">
        <v>192</v>
      </c>
      <c r="C70" s="79"/>
      <c r="D70" s="79"/>
      <c r="E70" s="79"/>
      <c r="F70" s="79"/>
      <c r="G70" s="79"/>
      <c r="H70" s="79"/>
      <c r="I70" s="79"/>
      <c r="J70" s="79"/>
      <c r="K70" s="118"/>
      <c r="L70" s="119" t="e">
        <f aca="false">SUM(L60:L68)</f>
        <v>#REF!</v>
      </c>
      <c r="M70" s="75" t="e">
        <f aca="false">SUM(M63:M69)</f>
        <v>#REF!</v>
      </c>
      <c r="N70" s="75" t="e">
        <f aca="false">+L68+L65+N60</f>
        <v>#REF!</v>
      </c>
    </row>
  </sheetData>
  <mergeCells count="5">
    <mergeCell ref="A1:M1"/>
    <mergeCell ref="A2:M2"/>
    <mergeCell ref="A3:M3"/>
    <mergeCell ref="A4:M4"/>
    <mergeCell ref="A5:M5"/>
  </mergeCells>
  <printOptions headings="false" gridLines="false" gridLinesSet="true" horizontalCentered="true" verticalCentered="false"/>
  <pageMargins left="0.25" right="0.25" top="0.25" bottom="0.2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75" activeCellId="0" sqref="B75"/>
    </sheetView>
  </sheetViews>
  <sheetFormatPr defaultColWidth="9.32421875" defaultRowHeight="12.75" customHeight="true" zeroHeight="false" outlineLevelRow="0" outlineLevelCol="0"/>
  <cols>
    <col collapsed="false" customWidth="true" hidden="false" outlineLevel="0" max="2" min="1" style="23" width="3.15"/>
    <col collapsed="false" customWidth="true" hidden="false" outlineLevel="0" max="3" min="3" style="23" width="42.99"/>
    <col collapsed="false" customWidth="true" hidden="false" outlineLevel="0" max="4" min="4" style="23" width="2.65"/>
    <col collapsed="false" customWidth="true" hidden="false" outlineLevel="0" max="5" min="5" style="23" width="14.32"/>
    <col collapsed="false" customWidth="true" hidden="false" outlineLevel="0" max="6" min="6" style="23" width="2.65"/>
    <col collapsed="false" customWidth="true" hidden="false" outlineLevel="0" max="7" min="7" style="23" width="14.32"/>
    <col collapsed="false" customWidth="true" hidden="false" outlineLevel="0" max="8" min="8" style="23" width="3.15"/>
    <col collapsed="false" customWidth="true" hidden="false" outlineLevel="0" max="9" min="9" style="23" width="14.32"/>
    <col collapsed="false" customWidth="true" hidden="false" outlineLevel="0" max="10" min="10" style="23" width="2.49"/>
    <col collapsed="false" customWidth="true" hidden="false" outlineLevel="0" max="11" min="11" style="23" width="11.82"/>
    <col collapsed="false" customWidth="true" hidden="false" outlineLevel="0" max="12" min="12" style="23" width="3.32"/>
    <col collapsed="false" customWidth="true" hidden="false" outlineLevel="0" max="13" min="13" style="23" width="14.32"/>
    <col collapsed="false" customWidth="true" hidden="false" outlineLevel="0" max="14" min="14" style="23" width="2.49"/>
    <col collapsed="false" customWidth="true" hidden="false" outlineLevel="0" max="15" min="15" style="23" width="11.82"/>
    <col collapsed="false" customWidth="true" hidden="false" outlineLevel="0" max="16" min="16" style="23" width="3.32"/>
    <col collapsed="false" customWidth="true" hidden="false" outlineLevel="0" max="17" min="17" style="23" width="15.49"/>
    <col collapsed="false" customWidth="true" hidden="false" outlineLevel="0" max="18" min="18" style="23" width="4.49"/>
    <col collapsed="false" customWidth="true" hidden="false" outlineLevel="0" max="19" min="19" style="23" width="13.99"/>
    <col collapsed="false" customWidth="true" hidden="false" outlineLevel="0" max="20" min="20" style="23" width="4.49"/>
    <col collapsed="false" customWidth="true" hidden="true" outlineLevel="0" max="21" min="21" style="23" width="13.99"/>
    <col collapsed="false" customWidth="true" hidden="true" outlineLevel="0" max="22" min="22" style="23" width="4.49"/>
    <col collapsed="false" customWidth="true" hidden="true" outlineLevel="0" max="23" min="23" style="23" width="13.99"/>
    <col collapsed="false" customWidth="true" hidden="true" outlineLevel="0" max="24" min="24" style="23" width="3.15"/>
    <col collapsed="false" customWidth="true" hidden="true" outlineLevel="0" max="25" min="25" style="23" width="15.49"/>
    <col collapsed="false" customWidth="true" hidden="true" outlineLevel="0" max="26" min="26" style="23" width="3.15"/>
    <col collapsed="false" customWidth="true" hidden="true" outlineLevel="0" max="27" min="27" style="23" width="15.49"/>
    <col collapsed="false" customWidth="true" hidden="false" outlineLevel="0" max="28" min="28" style="23" width="3.15"/>
    <col collapsed="false" customWidth="false" hidden="false" outlineLevel="0" max="29" min="29" style="23" width="9.32"/>
    <col collapsed="false" customWidth="true" hidden="false" outlineLevel="0" max="30" min="30" style="23" width="15.49"/>
    <col collapsed="false" customWidth="true" hidden="false" outlineLevel="0" max="31" min="31" style="23" width="2.49"/>
    <col collapsed="false" customWidth="true" hidden="false" outlineLevel="0" max="32" min="32" style="23" width="15.49"/>
    <col collapsed="false" customWidth="true" hidden="false" outlineLevel="0" max="33" min="33" style="23" width="4.49"/>
    <col collapsed="false" customWidth="false" hidden="false" outlineLevel="0" max="34" min="34" style="23" width="9.32"/>
    <col collapsed="false" customWidth="true" hidden="false" outlineLevel="0" max="35" min="35" style="23" width="15.49"/>
    <col collapsed="false" customWidth="true" hidden="false" outlineLevel="0" max="36" min="36" style="23" width="2.15"/>
    <col collapsed="false" customWidth="true" hidden="false" outlineLevel="0" max="37" min="37" style="23" width="15.49"/>
    <col collapsed="false" customWidth="true" hidden="false" outlineLevel="0" max="38" min="38" style="23" width="2.15"/>
    <col collapsed="false" customWidth="true" hidden="false" outlineLevel="0" max="39" min="39" style="23" width="15.49"/>
    <col collapsed="false" customWidth="true" hidden="false" outlineLevel="0" max="40" min="40" style="23" width="2.15"/>
    <col collapsed="false" customWidth="false" hidden="false" outlineLevel="0" max="41" min="41" style="23" width="9.32"/>
    <col collapsed="false" customWidth="true" hidden="false" outlineLevel="0" max="42" min="42" style="23" width="2.15"/>
    <col collapsed="false" customWidth="true" hidden="false" outlineLevel="0" max="43" min="43" style="23" width="11.49"/>
    <col collapsed="false" customWidth="true" hidden="false" outlineLevel="0" max="44" min="44" style="23" width="2.15"/>
    <col collapsed="false" customWidth="true" hidden="false" outlineLevel="0" max="45" min="45" style="23" width="15.49"/>
    <col collapsed="false" customWidth="false" hidden="false" outlineLevel="0" max="257" min="46" style="23" width="9.32"/>
  </cols>
  <sheetData>
    <row r="1" customFormat="false" ht="12.75" hidden="false" customHeight="false" outlineLevel="0" collapsed="false">
      <c r="A1" s="20" t="s">
        <v>193</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F1" s="3"/>
      <c r="AG1" s="3"/>
      <c r="AI1" s="3"/>
      <c r="AK1" s="3"/>
      <c r="AM1" s="3"/>
      <c r="AS1" s="3"/>
    </row>
    <row r="2" customFormat="false" ht="12.75" hidden="false" customHeight="false" outlineLevel="0" collapsed="false">
      <c r="A2" s="20" t="s">
        <v>194</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F2" s="3"/>
      <c r="AG2" s="3"/>
      <c r="AI2" s="3"/>
      <c r="AK2" s="3"/>
      <c r="AM2" s="3"/>
      <c r="AS2" s="3"/>
    </row>
    <row r="3" customFormat="false" ht="12.75" hidden="false" customHeight="false" outlineLevel="0" collapsed="false">
      <c r="A3" s="20" t="s">
        <v>170</v>
      </c>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F3" s="3"/>
      <c r="AG3" s="3"/>
      <c r="AI3" s="3"/>
      <c r="AK3" s="3"/>
      <c r="AM3" s="3"/>
      <c r="AS3" s="3"/>
    </row>
    <row r="4" customFormat="false" ht="12.75" hidden="false" customHeight="false" outlineLevel="0" collapsed="false">
      <c r="A4" s="20" t="s">
        <v>195</v>
      </c>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F4" s="3"/>
      <c r="AG4" s="3"/>
      <c r="AI4" s="3"/>
      <c r="AK4" s="3"/>
      <c r="AM4" s="3"/>
      <c r="AS4" s="3"/>
    </row>
    <row r="5" customFormat="false" ht="20.25" hidden="false" customHeight="false" outlineLevel="0" collapsed="false">
      <c r="A5" s="71"/>
      <c r="B5" s="69"/>
      <c r="C5" s="69"/>
      <c r="D5" s="69"/>
      <c r="E5" s="69"/>
      <c r="F5" s="69"/>
      <c r="G5" s="69"/>
      <c r="H5" s="69"/>
      <c r="I5" s="69"/>
      <c r="J5" s="69"/>
      <c r="K5" s="69"/>
      <c r="L5" s="69"/>
      <c r="M5" s="69"/>
      <c r="N5" s="69"/>
      <c r="O5" s="69"/>
      <c r="P5" s="69"/>
      <c r="Q5" s="69"/>
      <c r="R5" s="69"/>
      <c r="S5" s="0"/>
      <c r="T5" s="69"/>
      <c r="U5" s="0"/>
      <c r="V5" s="69"/>
      <c r="W5" s="0"/>
      <c r="X5" s="3"/>
      <c r="Y5" s="69"/>
      <c r="Z5" s="3"/>
      <c r="AA5" s="69"/>
      <c r="AB5" s="3"/>
      <c r="AD5" s="69"/>
      <c r="AF5" s="69"/>
      <c r="AG5" s="69"/>
      <c r="AI5" s="69"/>
      <c r="AK5" s="69"/>
      <c r="AM5" s="69"/>
      <c r="AS5" s="69"/>
    </row>
    <row r="6" customFormat="false" ht="12.75" hidden="true" customHeight="false" outlineLevel="0" collapsed="false">
      <c r="S6" s="0"/>
      <c r="U6" s="0"/>
      <c r="W6" s="0"/>
    </row>
    <row r="7" customFormat="false" ht="12.75" hidden="true" customHeight="false" outlineLevel="0" collapsed="false"/>
    <row r="8" customFormat="false" ht="12.75" hidden="true" customHeight="false" outlineLevel="0" collapsed="false"/>
    <row r="9" customFormat="false" ht="12.75" hidden="false" customHeight="false" outlineLevel="0" collapsed="false">
      <c r="E9" s="20"/>
      <c r="G9" s="20"/>
      <c r="I9" s="20"/>
      <c r="M9" s="20"/>
      <c r="Q9" s="20"/>
      <c r="R9" s="20"/>
      <c r="T9" s="20"/>
      <c r="V9" s="20"/>
      <c r="Y9" s="20"/>
      <c r="AA9" s="20"/>
      <c r="AD9" s="20"/>
      <c r="AF9" s="20"/>
      <c r="AG9" s="20"/>
      <c r="AI9" s="20"/>
      <c r="AK9" s="20"/>
      <c r="AM9" s="20"/>
      <c r="AS9" s="20"/>
    </row>
    <row r="10" customFormat="false" ht="12.75" hidden="false" customHeight="false" outlineLevel="0" collapsed="false">
      <c r="E10" s="48"/>
      <c r="G10" s="48"/>
      <c r="I10" s="48"/>
      <c r="M10" s="48"/>
      <c r="Q10" s="48"/>
      <c r="Y10" s="48"/>
      <c r="AA10" s="48"/>
      <c r="AD10" s="48"/>
      <c r="AF10" s="48"/>
      <c r="AI10" s="48"/>
      <c r="AK10" s="48"/>
      <c r="AM10" s="48"/>
      <c r="AS10" s="48"/>
    </row>
    <row r="11" customFormat="false" ht="12.75" hidden="false" customHeight="false" outlineLevel="0" collapsed="false">
      <c r="E11" s="127" t="s">
        <v>196</v>
      </c>
      <c r="F11" s="127"/>
      <c r="G11" s="127"/>
      <c r="I11" s="127" t="s">
        <v>197</v>
      </c>
      <c r="J11" s="127"/>
      <c r="K11" s="127"/>
      <c r="M11" s="127" t="s">
        <v>198</v>
      </c>
      <c r="N11" s="127"/>
      <c r="O11" s="127"/>
      <c r="Q11" s="127" t="s">
        <v>199</v>
      </c>
      <c r="R11" s="127"/>
      <c r="S11" s="127"/>
      <c r="T11" s="127"/>
      <c r="U11" s="127" t="s">
        <v>200</v>
      </c>
      <c r="V11" s="127"/>
      <c r="W11" s="127"/>
      <c r="Y11" s="128" t="s">
        <v>201</v>
      </c>
      <c r="Z11" s="128"/>
      <c r="AA11" s="128"/>
      <c r="AD11" s="127" t="s">
        <v>202</v>
      </c>
      <c r="AE11" s="127"/>
      <c r="AF11" s="127"/>
      <c r="AI11" s="127" t="s">
        <v>166</v>
      </c>
      <c r="AK11" s="128" t="s">
        <v>201</v>
      </c>
      <c r="AM11" s="128" t="s">
        <v>203</v>
      </c>
      <c r="AO11" s="3" t="s">
        <v>17</v>
      </c>
      <c r="AQ11" s="23" t="s">
        <v>204</v>
      </c>
      <c r="AS11" s="127" t="s">
        <v>166</v>
      </c>
    </row>
    <row r="12" customFormat="false" ht="15" hidden="false" customHeight="true" outlineLevel="0" collapsed="false">
      <c r="E12" s="129" t="s">
        <v>205</v>
      </c>
      <c r="G12" s="129" t="s">
        <v>206</v>
      </c>
      <c r="I12" s="24" t="s">
        <v>205</v>
      </c>
      <c r="K12" s="129" t="s">
        <v>206</v>
      </c>
      <c r="M12" s="24" t="s">
        <v>205</v>
      </c>
      <c r="O12" s="129" t="s">
        <v>206</v>
      </c>
      <c r="Q12" s="24" t="s">
        <v>205</v>
      </c>
      <c r="S12" s="129" t="s">
        <v>206</v>
      </c>
      <c r="T12" s="46"/>
      <c r="U12" s="24" t="s">
        <v>207</v>
      </c>
      <c r="W12" s="127" t="s">
        <v>206</v>
      </c>
      <c r="Y12" s="24" t="s">
        <v>208</v>
      </c>
      <c r="Z12" s="130"/>
      <c r="AA12" s="24" t="s">
        <v>206</v>
      </c>
      <c r="AD12" s="24" t="s">
        <v>205</v>
      </c>
      <c r="AF12" s="24" t="s">
        <v>206</v>
      </c>
      <c r="AG12" s="130"/>
      <c r="AI12" s="24"/>
      <c r="AK12" s="24" t="s">
        <v>208</v>
      </c>
      <c r="AM12" s="24" t="s">
        <v>208</v>
      </c>
      <c r="AO12" s="3" t="s">
        <v>209</v>
      </c>
      <c r="AS12" s="24"/>
    </row>
    <row r="14" customFormat="false" ht="12.75" hidden="false" customHeight="false" outlineLevel="0" collapsed="false">
      <c r="C14" s="23" t="s">
        <v>210</v>
      </c>
      <c r="E14" s="0"/>
      <c r="G14" s="0"/>
      <c r="I14" s="0"/>
      <c r="M14" s="0"/>
      <c r="Q14" s="0"/>
      <c r="R14" s="0"/>
      <c r="S14" s="0"/>
      <c r="T14" s="0"/>
      <c r="U14" s="0"/>
      <c r="W14" s="0"/>
      <c r="Y14" s="0"/>
      <c r="AA14" s="0"/>
      <c r="AD14" s="0"/>
      <c r="AF14" s="0"/>
      <c r="AG14" s="0"/>
      <c r="AI14" s="0"/>
      <c r="AK14" s="0"/>
      <c r="AM14" s="0"/>
      <c r="AS14" s="0"/>
    </row>
    <row r="15" customFormat="false" ht="12.75" hidden="false" customHeight="false" outlineLevel="0" collapsed="false">
      <c r="C15" s="23" t="s">
        <v>211</v>
      </c>
      <c r="E15" s="53" t="n">
        <f aca="false">+'[9]Formal IS'!$E$17-15000+548</f>
        <v>173359</v>
      </c>
      <c r="G15" s="53" t="n">
        <f aca="false">251100</f>
        <v>251100</v>
      </c>
      <c r="I15" s="53" t="n">
        <f aca="false">+'[10]Formal IS'!E16</f>
        <v>154717</v>
      </c>
      <c r="K15" s="53" t="n">
        <f aca="false">103300+125900+161600</f>
        <v>390800</v>
      </c>
      <c r="M15" s="53" t="e">
        <f aca="false">+#REF!</f>
        <v>#REF!</v>
      </c>
      <c r="O15" s="53" t="n">
        <v>605500</v>
      </c>
      <c r="Q15" s="53" t="e">
        <f aca="false">+I15+E15+M15</f>
        <v>#REF!</v>
      </c>
      <c r="R15" s="53"/>
      <c r="S15" s="53" t="n">
        <f aca="false">+K15+G15+O15</f>
        <v>1247400</v>
      </c>
      <c r="T15" s="53"/>
      <c r="U15" s="53" t="n">
        <f aca="false">319700-125000+335+2850</f>
        <v>197885</v>
      </c>
      <c r="W15" s="53" t="n">
        <f aca="false">+AA15-S15</f>
        <v>747100</v>
      </c>
      <c r="Y15" s="53" t="e">
        <f aca="false">+Q15+U15</f>
        <v>#REF!</v>
      </c>
      <c r="AA15" s="53" t="n">
        <f aca="false">1845000+160000-10700+200</f>
        <v>1994500</v>
      </c>
      <c r="AD15" s="53" t="n">
        <f aca="false">187811-14451</f>
        <v>173360</v>
      </c>
      <c r="AF15" s="53" t="n">
        <f aca="false">245800+16000</f>
        <v>261800</v>
      </c>
      <c r="AG15" s="53"/>
      <c r="AI15" s="53" t="n">
        <f aca="false">+AF15+K15-S15</f>
        <v>-594800</v>
      </c>
      <c r="AK15" s="53" t="n">
        <f aca="false">1842000+160000</f>
        <v>2002000</v>
      </c>
      <c r="AM15" s="53" t="n">
        <v>1070200</v>
      </c>
      <c r="AQ15" s="53" t="n">
        <f aca="false">+AM15-AO15</f>
        <v>1070200</v>
      </c>
      <c r="AS15" s="53" t="e">
        <f aca="false">+AQ15-Y15</f>
        <v>#REF!</v>
      </c>
    </row>
    <row r="16" customFormat="false" ht="12.75" hidden="false" customHeight="false" outlineLevel="0" collapsed="false">
      <c r="C16" s="23" t="s">
        <v>212</v>
      </c>
      <c r="E16" s="57" t="n">
        <v>15000</v>
      </c>
      <c r="F16" s="46"/>
      <c r="G16" s="57" t="n">
        <v>0</v>
      </c>
      <c r="H16" s="46"/>
      <c r="I16" s="57" t="n">
        <f aca="false">+'[10]Formal IS'!E11</f>
        <v>0</v>
      </c>
      <c r="J16" s="46"/>
      <c r="K16" s="57" t="n">
        <v>0</v>
      </c>
      <c r="L16" s="46"/>
      <c r="M16" s="57" t="n">
        <v>-500</v>
      </c>
      <c r="N16" s="46"/>
      <c r="O16" s="57" t="n">
        <v>0</v>
      </c>
      <c r="P16" s="46"/>
      <c r="Q16" s="57" t="n">
        <f aca="false">+I16+E16+M16</f>
        <v>14500</v>
      </c>
      <c r="R16" s="55"/>
      <c r="S16" s="57" t="n">
        <f aca="false">+K16+G16+O16</f>
        <v>0</v>
      </c>
      <c r="T16" s="55"/>
      <c r="U16" s="57" t="n">
        <v>0</v>
      </c>
      <c r="V16" s="46"/>
      <c r="W16" s="57" t="n">
        <f aca="false">+AA16-S16</f>
        <v>12000</v>
      </c>
      <c r="X16" s="46"/>
      <c r="Y16" s="57" t="n">
        <f aca="false">+U16+Q16</f>
        <v>14500</v>
      </c>
      <c r="Z16" s="46"/>
      <c r="AA16" s="57" t="n">
        <v>12000</v>
      </c>
      <c r="AB16" s="46"/>
      <c r="AC16" s="46"/>
      <c r="AD16" s="57" t="n">
        <v>15000</v>
      </c>
      <c r="AF16" s="60" t="n">
        <v>0</v>
      </c>
      <c r="AG16" s="53"/>
      <c r="AI16" s="60" t="n">
        <f aca="false">+AF16+K16-S16</f>
        <v>0</v>
      </c>
      <c r="AK16" s="60" t="n">
        <v>15000</v>
      </c>
      <c r="AM16" s="60"/>
      <c r="AS16" s="60"/>
    </row>
    <row r="17" customFormat="false" ht="12.75" hidden="false" customHeight="false" outlineLevel="0" collapsed="false">
      <c r="A17" s="122"/>
      <c r="B17" s="122"/>
      <c r="C17" s="23" t="s">
        <v>213</v>
      </c>
      <c r="D17" s="122"/>
      <c r="E17" s="131" t="n">
        <v>8016.5</v>
      </c>
      <c r="F17" s="122"/>
      <c r="G17" s="131" t="n">
        <v>10700</v>
      </c>
      <c r="H17" s="122"/>
      <c r="I17" s="131" t="n">
        <v>-993</v>
      </c>
      <c r="J17" s="122"/>
      <c r="K17" s="131"/>
      <c r="L17" s="122"/>
      <c r="M17" s="131" t="n">
        <v>227213</v>
      </c>
      <c r="N17" s="122"/>
      <c r="O17" s="131"/>
      <c r="P17" s="122"/>
      <c r="Q17" s="131" t="n">
        <f aca="false">+I17+E17+M17</f>
        <v>234236.5</v>
      </c>
      <c r="R17" s="122"/>
      <c r="S17" s="131" t="n">
        <f aca="false">+K17+G17+O17</f>
        <v>10700</v>
      </c>
      <c r="T17" s="122"/>
      <c r="U17" s="131"/>
      <c r="V17" s="122"/>
      <c r="W17" s="131"/>
      <c r="X17" s="122"/>
      <c r="Y17" s="131"/>
      <c r="Z17" s="122"/>
      <c r="AA17" s="131"/>
      <c r="AB17" s="122"/>
      <c r="AC17" s="122"/>
      <c r="AD17" s="122"/>
      <c r="AE17" s="122"/>
      <c r="AF17" s="122"/>
      <c r="AG17" s="122"/>
      <c r="AH17" s="122"/>
      <c r="AI17" s="122"/>
      <c r="AJ17" s="122"/>
      <c r="AK17" s="122"/>
      <c r="AL17" s="122"/>
      <c r="AM17" s="122"/>
      <c r="AN17" s="122"/>
      <c r="AO17" s="122"/>
      <c r="AP17" s="122"/>
      <c r="AQ17" s="122"/>
      <c r="AR17" s="122"/>
      <c r="AS17" s="122"/>
      <c r="AT17" s="122"/>
      <c r="AU17" s="122"/>
      <c r="AV17" s="122"/>
      <c r="AW17" s="122"/>
      <c r="AX17" s="122"/>
      <c r="AY17" s="122"/>
      <c r="AZ17" s="122"/>
      <c r="BA17" s="122"/>
      <c r="BB17" s="122"/>
      <c r="BC17" s="122"/>
      <c r="BD17" s="122"/>
      <c r="BE17" s="122"/>
      <c r="BF17" s="122"/>
      <c r="BG17" s="122"/>
      <c r="BH17" s="122"/>
      <c r="BI17" s="122"/>
      <c r="BJ17" s="122"/>
      <c r="BK17" s="122"/>
      <c r="BL17" s="122"/>
      <c r="BM17" s="122"/>
      <c r="BN17" s="122"/>
      <c r="BO17" s="122"/>
      <c r="BP17" s="122"/>
      <c r="BQ17" s="122"/>
      <c r="BR17" s="122"/>
      <c r="BS17" s="122"/>
      <c r="BT17" s="122"/>
      <c r="BU17" s="122"/>
      <c r="BV17" s="122"/>
      <c r="BW17" s="122"/>
      <c r="BX17" s="122"/>
      <c r="BY17" s="122"/>
      <c r="BZ17" s="122"/>
      <c r="CA17" s="122"/>
      <c r="CB17" s="122"/>
      <c r="CC17" s="122"/>
      <c r="CD17" s="122"/>
      <c r="CE17" s="122"/>
      <c r="CF17" s="122"/>
      <c r="CG17" s="122"/>
      <c r="CH17" s="122"/>
      <c r="CI17" s="122"/>
      <c r="CJ17" s="122"/>
      <c r="CK17" s="122"/>
      <c r="CL17" s="122"/>
      <c r="CM17" s="122"/>
      <c r="CN17" s="122"/>
      <c r="CO17" s="122"/>
      <c r="CP17" s="122"/>
      <c r="CQ17" s="122"/>
      <c r="CR17" s="122"/>
      <c r="CS17" s="122"/>
      <c r="CT17" s="122"/>
      <c r="CU17" s="122"/>
      <c r="CV17" s="122"/>
      <c r="CW17" s="122"/>
      <c r="CX17" s="122"/>
      <c r="CY17" s="122"/>
      <c r="CZ17" s="122"/>
      <c r="DA17" s="122"/>
      <c r="DB17" s="122"/>
      <c r="DC17" s="122"/>
      <c r="DD17" s="122"/>
      <c r="DE17" s="122"/>
      <c r="DF17" s="122"/>
      <c r="DG17" s="122"/>
      <c r="DH17" s="122"/>
      <c r="DI17" s="122"/>
      <c r="DJ17" s="122"/>
      <c r="DK17" s="122"/>
      <c r="DL17" s="122"/>
      <c r="DM17" s="122"/>
      <c r="DN17" s="122"/>
      <c r="DO17" s="122"/>
      <c r="DP17" s="122"/>
      <c r="DQ17" s="122"/>
      <c r="DR17" s="122"/>
      <c r="DS17" s="122"/>
      <c r="DT17" s="122"/>
      <c r="DU17" s="122"/>
      <c r="DV17" s="122"/>
      <c r="DW17" s="122"/>
      <c r="DX17" s="122"/>
      <c r="DY17" s="122"/>
      <c r="DZ17" s="122"/>
      <c r="EA17" s="122"/>
      <c r="EB17" s="122"/>
      <c r="EC17" s="122"/>
      <c r="ED17" s="122"/>
      <c r="EE17" s="122"/>
      <c r="EF17" s="122"/>
      <c r="EG17" s="122"/>
      <c r="EH17" s="122"/>
      <c r="EI17" s="122"/>
      <c r="EJ17" s="122"/>
      <c r="EK17" s="122"/>
      <c r="EL17" s="122"/>
      <c r="EM17" s="122"/>
      <c r="EN17" s="122"/>
      <c r="EO17" s="122"/>
      <c r="EP17" s="122"/>
      <c r="EQ17" s="122"/>
      <c r="ER17" s="122"/>
      <c r="ES17" s="122"/>
      <c r="ET17" s="122"/>
      <c r="EU17" s="122"/>
      <c r="EV17" s="122"/>
      <c r="EW17" s="122"/>
      <c r="EX17" s="122"/>
      <c r="EY17" s="122"/>
      <c r="EZ17" s="122"/>
      <c r="FA17" s="122"/>
      <c r="FB17" s="122"/>
      <c r="FC17" s="122"/>
      <c r="FD17" s="122"/>
      <c r="FE17" s="122"/>
      <c r="FF17" s="122"/>
      <c r="FG17" s="122"/>
      <c r="FH17" s="122"/>
      <c r="FI17" s="122"/>
      <c r="FJ17" s="122"/>
      <c r="FK17" s="122"/>
      <c r="FL17" s="122"/>
      <c r="FM17" s="122"/>
      <c r="FN17" s="122"/>
      <c r="FO17" s="122"/>
      <c r="FP17" s="122"/>
      <c r="FQ17" s="122"/>
      <c r="FR17" s="122"/>
      <c r="FS17" s="122"/>
      <c r="FT17" s="122"/>
      <c r="FU17" s="122"/>
      <c r="FV17" s="122"/>
      <c r="FW17" s="122"/>
      <c r="FX17" s="122"/>
      <c r="FY17" s="122"/>
      <c r="FZ17" s="122"/>
      <c r="GA17" s="122"/>
      <c r="GB17" s="122"/>
      <c r="GC17" s="122"/>
      <c r="GD17" s="122"/>
      <c r="GE17" s="122"/>
      <c r="GF17" s="122"/>
      <c r="GG17" s="122"/>
      <c r="GH17" s="122"/>
      <c r="GI17" s="122"/>
      <c r="GJ17" s="122"/>
      <c r="GK17" s="122"/>
      <c r="GL17" s="122"/>
      <c r="GM17" s="122"/>
      <c r="GN17" s="122"/>
      <c r="GO17" s="122"/>
      <c r="GP17" s="122"/>
      <c r="GQ17" s="122"/>
      <c r="GR17" s="122"/>
      <c r="GS17" s="122"/>
      <c r="GT17" s="122"/>
      <c r="GU17" s="122"/>
      <c r="GV17" s="122"/>
      <c r="GW17" s="122"/>
      <c r="GX17" s="122"/>
      <c r="GY17" s="122"/>
      <c r="GZ17" s="122"/>
      <c r="HA17" s="122"/>
      <c r="HB17" s="122"/>
      <c r="HC17" s="122"/>
      <c r="HD17" s="122"/>
      <c r="HE17" s="122"/>
      <c r="HF17" s="122"/>
      <c r="HG17" s="122"/>
      <c r="HH17" s="122"/>
      <c r="HI17" s="122"/>
      <c r="HJ17" s="122"/>
      <c r="HK17" s="122"/>
      <c r="HL17" s="122"/>
      <c r="HM17" s="122"/>
      <c r="HN17" s="122"/>
      <c r="HO17" s="122"/>
      <c r="HP17" s="122"/>
      <c r="HQ17" s="122"/>
      <c r="HR17" s="122"/>
      <c r="HS17" s="122"/>
      <c r="HT17" s="122"/>
      <c r="HU17" s="122"/>
      <c r="HV17" s="122"/>
      <c r="HW17" s="122"/>
      <c r="HX17" s="122"/>
      <c r="HY17" s="122"/>
      <c r="HZ17" s="122"/>
      <c r="IA17" s="122"/>
      <c r="IB17" s="122"/>
      <c r="IC17" s="122"/>
      <c r="ID17" s="122"/>
      <c r="IE17" s="122"/>
      <c r="IF17" s="122"/>
      <c r="IG17" s="122"/>
      <c r="IH17" s="122"/>
      <c r="II17" s="122"/>
      <c r="IJ17" s="122"/>
      <c r="IK17" s="122"/>
      <c r="IL17" s="122"/>
      <c r="IM17" s="122"/>
      <c r="IN17" s="122"/>
      <c r="IO17" s="122"/>
      <c r="IP17" s="122"/>
      <c r="IQ17" s="122"/>
      <c r="IR17" s="122"/>
      <c r="IS17" s="122"/>
      <c r="IT17" s="122"/>
      <c r="IU17" s="122"/>
      <c r="IV17" s="122"/>
      <c r="IW17" s="122"/>
    </row>
    <row r="18" customFormat="false" ht="12.75" hidden="false" customHeight="false" outlineLevel="0" collapsed="false">
      <c r="E18" s="122" t="n">
        <f aca="false">SUM(E15:E17)</f>
        <v>196375.5</v>
      </c>
      <c r="G18" s="122" t="n">
        <f aca="false">SUM(G15:G17)</f>
        <v>261800</v>
      </c>
      <c r="I18" s="122" t="n">
        <f aca="false">SUM(I15:I17)</f>
        <v>153724</v>
      </c>
      <c r="K18" s="122" t="n">
        <f aca="false">SUM(K15:K17)</f>
        <v>390800</v>
      </c>
      <c r="M18" s="122" t="e">
        <f aca="false">SUM(M15:M17)</f>
        <v>#REF!</v>
      </c>
      <c r="O18" s="122" t="n">
        <f aca="false">SUM(O15:O17)</f>
        <v>605500</v>
      </c>
      <c r="Q18" s="122" t="e">
        <f aca="false">SUM(Q15:Q17)</f>
        <v>#REF!</v>
      </c>
      <c r="R18" s="53"/>
      <c r="S18" s="122" t="n">
        <f aca="false">SUM(S15:S17)</f>
        <v>1258100</v>
      </c>
      <c r="T18" s="53"/>
      <c r="U18" s="122" t="n">
        <f aca="false">SUM(U15:U17)</f>
        <v>197885</v>
      </c>
      <c r="W18" s="122" t="n">
        <f aca="false">SUM(W15:W17)</f>
        <v>759100</v>
      </c>
      <c r="Y18" s="122" t="e">
        <f aca="false">SUM(Y15:Y17)</f>
        <v>#REF!</v>
      </c>
      <c r="AA18" s="122" t="n">
        <f aca="false">SUM(AA15:AA17)</f>
        <v>2006500</v>
      </c>
      <c r="AD18" s="53"/>
      <c r="AF18" s="53"/>
      <c r="AG18" s="53"/>
      <c r="AI18" s="53"/>
      <c r="AK18" s="53"/>
      <c r="AM18" s="53"/>
      <c r="AQ18" s="53"/>
      <c r="AS18" s="53"/>
    </row>
    <row r="19" customFormat="false" ht="12.75" hidden="false" customHeight="false" outlineLevel="0" collapsed="false">
      <c r="E19" s="60"/>
      <c r="G19" s="60"/>
      <c r="I19" s="60"/>
      <c r="K19" s="60"/>
      <c r="M19" s="60"/>
      <c r="O19" s="60"/>
      <c r="Q19" s="60"/>
      <c r="R19" s="60"/>
      <c r="S19" s="60"/>
      <c r="T19" s="60"/>
      <c r="U19" s="60"/>
      <c r="W19" s="60"/>
      <c r="Y19" s="60"/>
      <c r="AA19" s="60"/>
      <c r="AD19" s="60"/>
      <c r="AF19" s="60"/>
      <c r="AG19" s="60"/>
      <c r="AI19" s="60"/>
      <c r="AK19" s="60"/>
      <c r="AM19" s="60"/>
      <c r="AS19" s="60"/>
    </row>
    <row r="20" customFormat="false" ht="12.75" hidden="false" customHeight="false" outlineLevel="0" collapsed="false">
      <c r="B20" s="23" t="s">
        <v>214</v>
      </c>
      <c r="E20" s="60"/>
      <c r="G20" s="60"/>
      <c r="I20" s="60"/>
      <c r="K20" s="60"/>
      <c r="M20" s="60"/>
      <c r="O20" s="60"/>
      <c r="Q20" s="60"/>
      <c r="R20" s="60"/>
      <c r="S20" s="60"/>
      <c r="T20" s="60"/>
      <c r="U20" s="60"/>
      <c r="W20" s="60"/>
      <c r="Y20" s="60"/>
      <c r="AA20" s="60"/>
      <c r="AD20" s="60"/>
      <c r="AF20" s="60"/>
      <c r="AG20" s="60"/>
      <c r="AI20" s="60"/>
      <c r="AK20" s="60"/>
      <c r="AM20" s="60"/>
      <c r="AS20" s="60"/>
    </row>
    <row r="21" customFormat="false" ht="12.75" hidden="false" customHeight="false" outlineLevel="0" collapsed="false">
      <c r="A21" s="122"/>
      <c r="B21" s="122"/>
      <c r="C21" s="122" t="s">
        <v>215</v>
      </c>
      <c r="D21" s="122"/>
      <c r="E21" s="122" t="n">
        <f aca="false">176279</f>
        <v>176279</v>
      </c>
      <c r="F21" s="122"/>
      <c r="G21" s="122" t="n">
        <v>255000</v>
      </c>
      <c r="H21" s="122"/>
      <c r="I21" s="122" t="n">
        <f aca="false">149721</f>
        <v>149721</v>
      </c>
      <c r="J21" s="122"/>
      <c r="K21" s="122" t="n">
        <v>379100</v>
      </c>
      <c r="L21" s="122"/>
      <c r="M21" s="122" t="n">
        <f aca="false">350520</f>
        <v>350520</v>
      </c>
      <c r="N21" s="122"/>
      <c r="O21" s="122" t="n">
        <v>583200</v>
      </c>
      <c r="P21" s="122"/>
      <c r="Q21" s="122" t="n">
        <f aca="false">+I21+E21+M21</f>
        <v>676520</v>
      </c>
      <c r="R21" s="122"/>
      <c r="S21" s="122" t="n">
        <f aca="false">+K21+G21+O21</f>
        <v>1217300</v>
      </c>
      <c r="T21" s="122"/>
      <c r="U21" s="122" t="n">
        <f aca="false">266880-125219</f>
        <v>141661</v>
      </c>
      <c r="V21" s="122"/>
      <c r="W21" s="122" t="n">
        <v>729900</v>
      </c>
      <c r="X21" s="122"/>
      <c r="Y21" s="122" t="n">
        <v>943400</v>
      </c>
      <c r="Z21" s="122"/>
      <c r="AA21" s="122" t="n">
        <v>1947200</v>
      </c>
      <c r="AB21" s="122"/>
      <c r="AC21" s="122"/>
      <c r="AD21" s="122" t="n">
        <v>176279</v>
      </c>
      <c r="AE21" s="122"/>
      <c r="AF21" s="122" t="n">
        <v>278200</v>
      </c>
      <c r="AG21" s="122"/>
      <c r="AH21" s="122"/>
      <c r="AI21" s="122" t="n">
        <v>-560000</v>
      </c>
      <c r="AJ21" s="122"/>
      <c r="AK21" s="122" t="n">
        <v>2036710</v>
      </c>
      <c r="AL21" s="122"/>
      <c r="AM21" s="122" t="n">
        <v>943400</v>
      </c>
      <c r="AN21" s="122"/>
      <c r="AO21" s="122"/>
      <c r="AP21" s="122"/>
      <c r="AQ21" s="122" t="n">
        <v>943400</v>
      </c>
      <c r="AR21" s="122"/>
      <c r="AS21" s="122" t="n">
        <v>0</v>
      </c>
      <c r="AT21" s="122"/>
      <c r="AU21" s="122"/>
      <c r="AV21" s="122"/>
      <c r="AW21" s="122"/>
      <c r="AX21" s="122"/>
      <c r="AY21" s="122"/>
      <c r="AZ21" s="122"/>
      <c r="BA21" s="122"/>
      <c r="BB21" s="122"/>
      <c r="BC21" s="122"/>
      <c r="BD21" s="122"/>
      <c r="BE21" s="122"/>
      <c r="BF21" s="122"/>
      <c r="BG21" s="122"/>
      <c r="BH21" s="122"/>
      <c r="BI21" s="122"/>
      <c r="BJ21" s="122"/>
      <c r="BK21" s="122"/>
      <c r="BL21" s="122"/>
      <c r="BM21" s="122"/>
      <c r="BN21" s="122"/>
      <c r="BO21" s="122"/>
      <c r="BP21" s="122"/>
      <c r="BQ21" s="122"/>
      <c r="BR21" s="122"/>
      <c r="BS21" s="122"/>
      <c r="BT21" s="122"/>
      <c r="BU21" s="122"/>
      <c r="BV21" s="122"/>
      <c r="BW21" s="122"/>
      <c r="BX21" s="122"/>
      <c r="BY21" s="122"/>
      <c r="BZ21" s="122"/>
      <c r="CA21" s="122"/>
      <c r="CB21" s="122"/>
      <c r="CC21" s="122"/>
      <c r="CD21" s="122"/>
      <c r="CE21" s="122"/>
      <c r="CF21" s="122"/>
      <c r="CG21" s="122"/>
      <c r="CH21" s="122"/>
      <c r="CI21" s="122"/>
      <c r="CJ21" s="122"/>
      <c r="CK21" s="122"/>
      <c r="CL21" s="122"/>
      <c r="CM21" s="122"/>
      <c r="CN21" s="122"/>
      <c r="CO21" s="122"/>
      <c r="CP21" s="122"/>
      <c r="CQ21" s="122"/>
      <c r="CR21" s="122"/>
      <c r="CS21" s="122"/>
      <c r="CT21" s="122"/>
      <c r="CU21" s="122"/>
      <c r="CV21" s="122"/>
      <c r="CW21" s="122"/>
      <c r="CX21" s="122"/>
      <c r="CY21" s="122"/>
      <c r="CZ21" s="122"/>
      <c r="DA21" s="122"/>
      <c r="DB21" s="122"/>
      <c r="DC21" s="122"/>
      <c r="DD21" s="122"/>
      <c r="DE21" s="122"/>
      <c r="DF21" s="122"/>
      <c r="DG21" s="122"/>
      <c r="DH21" s="122"/>
      <c r="DI21" s="122"/>
      <c r="DJ21" s="122"/>
      <c r="DK21" s="122"/>
      <c r="DL21" s="122"/>
      <c r="DM21" s="122"/>
      <c r="DN21" s="122"/>
      <c r="DO21" s="122"/>
      <c r="DP21" s="122"/>
      <c r="DQ21" s="122"/>
      <c r="DR21" s="122"/>
      <c r="DS21" s="122"/>
      <c r="DT21" s="122"/>
      <c r="DU21" s="122"/>
      <c r="DV21" s="122"/>
      <c r="DW21" s="122"/>
      <c r="DX21" s="122"/>
      <c r="DY21" s="122"/>
      <c r="DZ21" s="122"/>
      <c r="EA21" s="122"/>
      <c r="EB21" s="122"/>
      <c r="EC21" s="122"/>
      <c r="ED21" s="122"/>
      <c r="EE21" s="122"/>
      <c r="EF21" s="122"/>
      <c r="EG21" s="122"/>
      <c r="EH21" s="122"/>
      <c r="EI21" s="122"/>
      <c r="EJ21" s="122"/>
      <c r="EK21" s="122"/>
      <c r="EL21" s="122"/>
      <c r="EM21" s="122"/>
      <c r="EN21" s="122"/>
      <c r="EO21" s="122"/>
      <c r="EP21" s="122"/>
      <c r="EQ21" s="122"/>
      <c r="ER21" s="122"/>
      <c r="ES21" s="122"/>
      <c r="ET21" s="122"/>
      <c r="EU21" s="122"/>
      <c r="EV21" s="122"/>
      <c r="EW21" s="122"/>
      <c r="EX21" s="122"/>
      <c r="EY21" s="122"/>
      <c r="EZ21" s="122"/>
      <c r="FA21" s="122"/>
      <c r="FB21" s="122"/>
      <c r="FC21" s="122"/>
      <c r="FD21" s="122"/>
      <c r="FE21" s="122"/>
      <c r="FF21" s="122"/>
      <c r="FG21" s="122"/>
      <c r="FH21" s="122"/>
      <c r="FI21" s="122"/>
      <c r="FJ21" s="122"/>
      <c r="FK21" s="122"/>
      <c r="FL21" s="122"/>
      <c r="FM21" s="122"/>
      <c r="FN21" s="122"/>
      <c r="FO21" s="122"/>
      <c r="FP21" s="122"/>
      <c r="FQ21" s="122"/>
      <c r="FR21" s="122"/>
      <c r="FS21" s="122"/>
      <c r="FT21" s="122"/>
      <c r="FU21" s="122"/>
      <c r="FV21" s="122"/>
      <c r="FW21" s="122"/>
      <c r="FX21" s="122"/>
      <c r="FY21" s="122"/>
      <c r="FZ21" s="122"/>
      <c r="GA21" s="122"/>
      <c r="GB21" s="122"/>
      <c r="GC21" s="122"/>
      <c r="GD21" s="122"/>
      <c r="GE21" s="122"/>
      <c r="GF21" s="122"/>
      <c r="GG21" s="122"/>
      <c r="GH21" s="122"/>
      <c r="GI21" s="122"/>
      <c r="GJ21" s="122"/>
      <c r="GK21" s="122"/>
      <c r="GL21" s="122"/>
      <c r="GM21" s="122"/>
      <c r="GN21" s="122"/>
      <c r="GO21" s="122"/>
      <c r="GP21" s="122"/>
      <c r="GQ21" s="122"/>
      <c r="GR21" s="122"/>
      <c r="GS21" s="122"/>
      <c r="GT21" s="122"/>
      <c r="GU21" s="122"/>
      <c r="GV21" s="122"/>
      <c r="GW21" s="122"/>
      <c r="GX21" s="122"/>
      <c r="GY21" s="122"/>
      <c r="GZ21" s="122"/>
      <c r="HA21" s="122"/>
      <c r="HB21" s="122"/>
      <c r="HC21" s="122"/>
      <c r="HD21" s="122"/>
      <c r="HE21" s="122"/>
      <c r="HF21" s="122"/>
      <c r="HG21" s="122"/>
      <c r="HH21" s="122"/>
      <c r="HI21" s="122"/>
      <c r="HJ21" s="122"/>
      <c r="HK21" s="122"/>
      <c r="HL21" s="122"/>
      <c r="HM21" s="122"/>
      <c r="HN21" s="122"/>
      <c r="HO21" s="122"/>
      <c r="HP21" s="122"/>
      <c r="HQ21" s="122"/>
      <c r="HR21" s="122"/>
      <c r="HS21" s="122"/>
      <c r="HT21" s="122"/>
      <c r="HU21" s="122"/>
      <c r="HV21" s="122"/>
      <c r="HW21" s="122"/>
      <c r="HX21" s="122"/>
      <c r="HY21" s="122"/>
      <c r="HZ21" s="122"/>
      <c r="IA21" s="122"/>
      <c r="IB21" s="122"/>
      <c r="IC21" s="122"/>
      <c r="ID21" s="122"/>
      <c r="IE21" s="122"/>
      <c r="IF21" s="122"/>
      <c r="IG21" s="122"/>
      <c r="IH21" s="122"/>
      <c r="II21" s="122"/>
      <c r="IJ21" s="122"/>
      <c r="IK21" s="122"/>
      <c r="IL21" s="122"/>
      <c r="IM21" s="122"/>
      <c r="IN21" s="122"/>
      <c r="IO21" s="122"/>
      <c r="IP21" s="122"/>
      <c r="IQ21" s="122"/>
      <c r="IR21" s="122"/>
      <c r="IS21" s="122"/>
      <c r="IT21" s="122"/>
      <c r="IU21" s="122"/>
      <c r="IV21" s="122"/>
      <c r="IW21" s="122"/>
    </row>
    <row r="22" customFormat="false" ht="12.75" hidden="false" customHeight="false" outlineLevel="0" collapsed="false">
      <c r="C22" s="23" t="s">
        <v>216</v>
      </c>
      <c r="E22" s="60" t="n">
        <f aca="false">+'[9]Formal IS'!E24-0.6</f>
        <v>40367.4</v>
      </c>
      <c r="G22" s="60" t="n">
        <v>37100</v>
      </c>
      <c r="I22" s="60" t="n">
        <f aca="false">+'[10]Formal IS'!E24</f>
        <v>40731</v>
      </c>
      <c r="K22" s="60" t="n">
        <f aca="false">12800+13000+13100+500+500+500</f>
        <v>40400</v>
      </c>
      <c r="M22" s="60" t="e">
        <f aca="false">+#REF!</f>
        <v>#REF!</v>
      </c>
      <c r="O22" s="60" t="n">
        <f aca="false">43100-4200</f>
        <v>38900</v>
      </c>
      <c r="Q22" s="60" t="e">
        <f aca="false">+I22+E22+M22</f>
        <v>#REF!</v>
      </c>
      <c r="R22" s="60"/>
      <c r="S22" s="60" t="n">
        <f aca="false">+K22+G22+O22</f>
        <v>116400</v>
      </c>
      <c r="T22" s="60"/>
      <c r="U22" s="60" t="n">
        <f aca="false">64200-830</f>
        <v>63370</v>
      </c>
      <c r="W22" s="60" t="n">
        <f aca="false">+AA22-S22</f>
        <v>53600</v>
      </c>
      <c r="Y22" s="60" t="e">
        <f aca="false">+U22+Q22</f>
        <v>#REF!</v>
      </c>
      <c r="AA22" s="60" t="n">
        <f aca="false">163400+6600</f>
        <v>170000</v>
      </c>
      <c r="AD22" s="60" t="n">
        <v>40368</v>
      </c>
      <c r="AF22" s="60" t="n">
        <v>13900</v>
      </c>
      <c r="AG22" s="60"/>
      <c r="AI22" s="60" t="n">
        <f aca="false">+AF22+K22-S22</f>
        <v>-62100</v>
      </c>
      <c r="AK22" s="60" t="n">
        <f aca="false">80290</f>
        <v>80290</v>
      </c>
      <c r="AM22" s="60" t="n">
        <f aca="false">207600+4200</f>
        <v>211800</v>
      </c>
      <c r="AQ22" s="60" t="n">
        <f aca="false">+AM22-AO22</f>
        <v>211800</v>
      </c>
      <c r="AS22" s="60" t="e">
        <f aca="false">+AQ22-Y22</f>
        <v>#REF!</v>
      </c>
    </row>
    <row r="23" customFormat="false" ht="12.75" hidden="false" customHeight="false" outlineLevel="0" collapsed="false">
      <c r="C23" s="23" t="s">
        <v>217</v>
      </c>
      <c r="E23" s="60" t="n">
        <f aca="false">+'[9]Formal IS'!E25</f>
        <v>4213</v>
      </c>
      <c r="G23" s="60" t="n">
        <v>4200</v>
      </c>
      <c r="I23" s="60" t="n">
        <f aca="false">+'[10]Formal IS'!E25</f>
        <v>5553</v>
      </c>
      <c r="K23" s="60" t="n">
        <f aca="false">1400+1400+1400</f>
        <v>4200</v>
      </c>
      <c r="M23" s="60" t="e">
        <f aca="false">+#REF!</f>
        <v>#REF!</v>
      </c>
      <c r="O23" s="60" t="n">
        <v>4200</v>
      </c>
      <c r="Q23" s="60" t="e">
        <f aca="false">+I23+E23+M23</f>
        <v>#REF!</v>
      </c>
      <c r="R23" s="60"/>
      <c r="S23" s="60" t="n">
        <f aca="false">+K23+G23+O23</f>
        <v>12600</v>
      </c>
      <c r="T23" s="60"/>
      <c r="U23" s="60" t="n">
        <f aca="false">6600-2853</f>
        <v>3747</v>
      </c>
      <c r="W23" s="60" t="n">
        <f aca="false">+AA23-S23</f>
        <v>4200</v>
      </c>
      <c r="Y23" s="60" t="e">
        <f aca="false">+U23+Q23</f>
        <v>#REF!</v>
      </c>
      <c r="AA23" s="60" t="n">
        <v>16800</v>
      </c>
      <c r="AD23" s="60" t="n">
        <v>4213</v>
      </c>
      <c r="AF23" s="60" t="n">
        <v>4200</v>
      </c>
      <c r="AG23" s="60"/>
      <c r="AI23" s="60" t="n">
        <f aca="false">+AF23+K23-S23</f>
        <v>-4200</v>
      </c>
      <c r="AK23" s="60" t="n">
        <v>16800</v>
      </c>
      <c r="AM23" s="60" t="n">
        <v>28200</v>
      </c>
      <c r="AO23" s="23" t="n">
        <f aca="false">993+4281+932+608</f>
        <v>6814</v>
      </c>
      <c r="AQ23" s="60" t="n">
        <f aca="false">+AM23-AO23</f>
        <v>21386</v>
      </c>
      <c r="AS23" s="60" t="e">
        <f aca="false">+AQ23-Y23</f>
        <v>#REF!</v>
      </c>
    </row>
    <row r="24" customFormat="false" ht="12.75" hidden="false" customHeight="false" outlineLevel="0" collapsed="false">
      <c r="E24" s="63" t="n">
        <f aca="false">SUM(E21:E23)</f>
        <v>220859.4</v>
      </c>
      <c r="G24" s="63" t="n">
        <f aca="false">SUM(G21:G23)</f>
        <v>296300</v>
      </c>
      <c r="I24" s="63" t="n">
        <f aca="false">SUM(I21:I23)</f>
        <v>196005</v>
      </c>
      <c r="K24" s="63" t="n">
        <f aca="false">SUM(K21:K23)</f>
        <v>423700</v>
      </c>
      <c r="M24" s="63" t="e">
        <f aca="false">SUM(M21:M23)</f>
        <v>#REF!</v>
      </c>
      <c r="O24" s="63" t="n">
        <f aca="false">SUM(O21:O23)</f>
        <v>626300</v>
      </c>
      <c r="Q24" s="63" t="e">
        <f aca="false">SUM(Q21:Q23)</f>
        <v>#REF!</v>
      </c>
      <c r="R24" s="60"/>
      <c r="S24" s="63" t="n">
        <f aca="false">SUM(S21:S23)</f>
        <v>1346300</v>
      </c>
      <c r="T24" s="60"/>
      <c r="U24" s="63" t="n">
        <f aca="false">SUM(U21:U23)</f>
        <v>208778</v>
      </c>
      <c r="W24" s="63" t="n">
        <f aca="false">SUM(W21:W23)</f>
        <v>787700</v>
      </c>
      <c r="Y24" s="63" t="e">
        <f aca="false">SUM(Y21:Y23)</f>
        <v>#REF!</v>
      </c>
      <c r="Z24" s="60"/>
      <c r="AA24" s="63" t="n">
        <f aca="false">SUM(AA21:AA23)</f>
        <v>2134000</v>
      </c>
      <c r="AD24" s="63" t="n">
        <f aca="false">SUM(AD21:AD23)</f>
        <v>220860</v>
      </c>
      <c r="AF24" s="63" t="n">
        <f aca="false">SUM(AF21:AF23)</f>
        <v>296300</v>
      </c>
      <c r="AG24" s="60"/>
      <c r="AI24" s="63" t="n">
        <f aca="false">SUM(AI21:AI23)</f>
        <v>-626300</v>
      </c>
      <c r="AK24" s="63" t="n">
        <f aca="false">SUM(AK21:AK23)</f>
        <v>2133800</v>
      </c>
      <c r="AM24" s="63" t="n">
        <f aca="false">SUM(AM21:AM23)</f>
        <v>1183400</v>
      </c>
      <c r="AO24" s="63" t="n">
        <f aca="false">SUM(AO21:AO23)</f>
        <v>6814</v>
      </c>
      <c r="AQ24" s="63" t="n">
        <f aca="false">SUM(AQ21:AQ23)</f>
        <v>1176586</v>
      </c>
      <c r="AS24" s="63" t="e">
        <f aca="false">SUM(AS21:AS23)</f>
        <v>#REF!</v>
      </c>
    </row>
    <row r="25" customFormat="false" ht="12.75" hidden="false" customHeight="false" outlineLevel="0" collapsed="false">
      <c r="E25" s="60"/>
      <c r="G25" s="60"/>
      <c r="I25" s="60"/>
      <c r="K25" s="60"/>
      <c r="M25" s="60"/>
      <c r="O25" s="60"/>
      <c r="Q25" s="60"/>
      <c r="R25" s="60"/>
      <c r="S25" s="60"/>
      <c r="T25" s="60"/>
      <c r="U25" s="60"/>
      <c r="W25" s="60"/>
      <c r="Y25" s="60"/>
      <c r="AA25" s="60"/>
      <c r="AD25" s="60"/>
      <c r="AF25" s="60"/>
      <c r="AG25" s="60"/>
      <c r="AI25" s="60"/>
      <c r="AK25" s="60"/>
      <c r="AM25" s="60"/>
      <c r="AO25" s="60"/>
      <c r="AQ25" s="60"/>
      <c r="AS25" s="60"/>
    </row>
    <row r="26" customFormat="false" ht="12.75" hidden="false" customHeight="false" outlineLevel="0" collapsed="false">
      <c r="B26" s="23" t="s">
        <v>218</v>
      </c>
      <c r="E26" s="60" t="n">
        <f aca="false">+E18-E24</f>
        <v>-24483.9</v>
      </c>
      <c r="G26" s="60" t="n">
        <f aca="false">+G18-G24</f>
        <v>-34500</v>
      </c>
      <c r="I26" s="60" t="n">
        <f aca="false">+I18-I24</f>
        <v>-42281</v>
      </c>
      <c r="K26" s="60" t="n">
        <f aca="false">+K18-K24</f>
        <v>-32900</v>
      </c>
      <c r="M26" s="60" t="e">
        <f aca="false">+M18-M24</f>
        <v>#REF!</v>
      </c>
      <c r="O26" s="60" t="n">
        <f aca="false">+O18-O24</f>
        <v>-20800</v>
      </c>
      <c r="Q26" s="60" t="e">
        <f aca="false">+Q18-Q24</f>
        <v>#REF!</v>
      </c>
      <c r="R26" s="60"/>
      <c r="S26" s="60" t="n">
        <f aca="false">+S18-S24</f>
        <v>-88200</v>
      </c>
      <c r="T26" s="60"/>
      <c r="U26" s="60" t="n">
        <f aca="false">+U18-U24</f>
        <v>-10893</v>
      </c>
      <c r="W26" s="60" t="n">
        <f aca="false">+W18-W24</f>
        <v>-28600</v>
      </c>
      <c r="Y26" s="60" t="e">
        <f aca="false">+Y18-Y24</f>
        <v>#REF!</v>
      </c>
      <c r="Z26" s="60"/>
      <c r="AA26" s="60" t="n">
        <f aca="false">+AA18-AA24</f>
        <v>-127500</v>
      </c>
      <c r="AD26" s="60" t="e">
        <f aca="false">+#REF!-AD24</f>
        <v>#REF!</v>
      </c>
      <c r="AF26" s="60" t="e">
        <f aca="false">+#REF!-AF24</f>
        <v>#REF!</v>
      </c>
      <c r="AG26" s="60"/>
      <c r="AI26" s="60" t="e">
        <f aca="false">+#REF!-AI24</f>
        <v>#REF!</v>
      </c>
      <c r="AK26" s="60" t="e">
        <f aca="false">+#REF!-AK24</f>
        <v>#REF!</v>
      </c>
      <c r="AM26" s="60" t="e">
        <f aca="false">+#REF!-AM24</f>
        <v>#REF!</v>
      </c>
      <c r="AO26" s="60" t="e">
        <f aca="false">+#REF!-AO24</f>
        <v>#REF!</v>
      </c>
      <c r="AQ26" s="60" t="e">
        <f aca="false">+#REF!-AQ24</f>
        <v>#REF!</v>
      </c>
      <c r="AS26" s="60" t="e">
        <f aca="false">+#REF!-AS24</f>
        <v>#REF!</v>
      </c>
    </row>
    <row r="27" customFormat="false" ht="12.75" hidden="true" customHeight="false" outlineLevel="0" collapsed="false">
      <c r="E27" s="60"/>
      <c r="G27" s="60"/>
      <c r="I27" s="60"/>
      <c r="K27" s="60"/>
      <c r="M27" s="60"/>
      <c r="O27" s="60"/>
      <c r="Q27" s="60"/>
      <c r="R27" s="60"/>
      <c r="S27" s="60"/>
      <c r="T27" s="60"/>
      <c r="U27" s="60"/>
      <c r="W27" s="60"/>
      <c r="Y27" s="60"/>
      <c r="AA27" s="60"/>
      <c r="AD27" s="60"/>
      <c r="AF27" s="60"/>
      <c r="AG27" s="60"/>
      <c r="AI27" s="60"/>
      <c r="AK27" s="60"/>
      <c r="AM27" s="60"/>
      <c r="AS27" s="60"/>
    </row>
    <row r="28" customFormat="false" ht="12.75" hidden="true" customHeight="false" outlineLevel="0" collapsed="false">
      <c r="E28" s="60"/>
      <c r="G28" s="60"/>
      <c r="I28" s="60"/>
      <c r="K28" s="60"/>
      <c r="M28" s="60"/>
      <c r="O28" s="60"/>
      <c r="Q28" s="60"/>
      <c r="R28" s="60"/>
      <c r="S28" s="60"/>
      <c r="T28" s="60"/>
      <c r="U28" s="60"/>
      <c r="W28" s="60"/>
      <c r="Y28" s="60"/>
      <c r="AA28" s="60"/>
      <c r="AD28" s="60"/>
      <c r="AF28" s="60"/>
      <c r="AG28" s="60"/>
      <c r="AI28" s="60"/>
      <c r="AK28" s="60"/>
      <c r="AM28" s="60"/>
      <c r="AS28" s="60"/>
    </row>
    <row r="29" customFormat="false" ht="12.75" hidden="true" customHeight="false" outlineLevel="0" collapsed="false">
      <c r="E29" s="60"/>
      <c r="G29" s="60"/>
      <c r="I29" s="60"/>
      <c r="K29" s="60"/>
      <c r="M29" s="60"/>
      <c r="O29" s="60"/>
      <c r="Q29" s="60"/>
      <c r="R29" s="60"/>
      <c r="S29" s="60"/>
      <c r="T29" s="60"/>
      <c r="U29" s="60"/>
      <c r="W29" s="60"/>
      <c r="Y29" s="60"/>
      <c r="AA29" s="60"/>
      <c r="AD29" s="60"/>
      <c r="AF29" s="60"/>
      <c r="AG29" s="60"/>
      <c r="AI29" s="60"/>
      <c r="AK29" s="60"/>
      <c r="AM29" s="60"/>
      <c r="AS29" s="60"/>
    </row>
    <row r="30" customFormat="false" ht="12.75" hidden="true" customHeight="false" outlineLevel="0" collapsed="false">
      <c r="E30" s="60"/>
      <c r="G30" s="60"/>
      <c r="I30" s="60"/>
      <c r="K30" s="60"/>
      <c r="M30" s="60"/>
      <c r="O30" s="60"/>
      <c r="Q30" s="60"/>
      <c r="R30" s="60"/>
      <c r="S30" s="60"/>
      <c r="T30" s="60"/>
      <c r="U30" s="60"/>
      <c r="W30" s="60"/>
      <c r="Y30" s="60"/>
      <c r="AA30" s="60"/>
      <c r="AD30" s="60"/>
      <c r="AF30" s="60"/>
      <c r="AG30" s="60"/>
      <c r="AI30" s="60"/>
      <c r="AK30" s="60"/>
      <c r="AM30" s="60"/>
      <c r="AS30" s="60"/>
    </row>
    <row r="31" customFormat="false" ht="12.75" hidden="true" customHeight="false" outlineLevel="0" collapsed="false">
      <c r="E31" s="60"/>
      <c r="G31" s="60"/>
      <c r="I31" s="60"/>
      <c r="K31" s="60"/>
      <c r="M31" s="60"/>
      <c r="O31" s="60"/>
      <c r="Q31" s="60"/>
      <c r="R31" s="60"/>
      <c r="S31" s="60"/>
      <c r="T31" s="60"/>
      <c r="U31" s="60"/>
      <c r="W31" s="60"/>
      <c r="Y31" s="60"/>
      <c r="AA31" s="60"/>
      <c r="AD31" s="60"/>
      <c r="AF31" s="60"/>
      <c r="AG31" s="60"/>
      <c r="AI31" s="60"/>
      <c r="AK31" s="60"/>
      <c r="AM31" s="60"/>
      <c r="AS31" s="60"/>
    </row>
    <row r="32" customFormat="false" ht="12.75" hidden="false" customHeight="false" outlineLevel="0" collapsed="false">
      <c r="E32" s="60"/>
      <c r="G32" s="60"/>
      <c r="I32" s="60"/>
      <c r="K32" s="60"/>
      <c r="M32" s="60"/>
      <c r="O32" s="60"/>
      <c r="Q32" s="60"/>
      <c r="R32" s="60"/>
      <c r="S32" s="60"/>
      <c r="T32" s="60"/>
      <c r="U32" s="60"/>
      <c r="W32" s="60"/>
      <c r="Y32" s="60"/>
      <c r="AA32" s="60"/>
      <c r="AD32" s="60"/>
      <c r="AF32" s="60"/>
      <c r="AG32" s="60"/>
      <c r="AI32" s="60"/>
      <c r="AK32" s="60"/>
      <c r="AM32" s="60"/>
      <c r="AS32" s="60"/>
    </row>
    <row r="33" customFormat="false" ht="12.75" hidden="true" customHeight="false" outlineLevel="0" collapsed="false">
      <c r="E33" s="60"/>
      <c r="G33" s="60"/>
      <c r="I33" s="60"/>
      <c r="K33" s="60"/>
      <c r="M33" s="60"/>
      <c r="O33" s="60"/>
      <c r="Q33" s="60"/>
      <c r="R33" s="60"/>
      <c r="S33" s="60"/>
      <c r="T33" s="60"/>
      <c r="U33" s="60"/>
      <c r="W33" s="60"/>
      <c r="Y33" s="60"/>
      <c r="AA33" s="60"/>
      <c r="AD33" s="60"/>
      <c r="AF33" s="60"/>
      <c r="AG33" s="60"/>
      <c r="AI33" s="60"/>
      <c r="AK33" s="60"/>
      <c r="AM33" s="60"/>
      <c r="AS33" s="60"/>
    </row>
    <row r="34" customFormat="false" ht="12.75" hidden="true" customHeight="false" outlineLevel="0" collapsed="false">
      <c r="B34" s="0"/>
      <c r="E34" s="60"/>
      <c r="G34" s="60"/>
      <c r="I34" s="60"/>
      <c r="K34" s="60"/>
      <c r="M34" s="60"/>
      <c r="O34" s="60"/>
      <c r="Q34" s="60"/>
      <c r="R34" s="60"/>
      <c r="S34" s="60"/>
      <c r="T34" s="60"/>
      <c r="U34" s="60"/>
      <c r="W34" s="60"/>
      <c r="Y34" s="60"/>
      <c r="AA34" s="60"/>
      <c r="AD34" s="60"/>
      <c r="AF34" s="60"/>
      <c r="AG34" s="60"/>
      <c r="AI34" s="60"/>
      <c r="AK34" s="60"/>
      <c r="AM34" s="60"/>
      <c r="AS34" s="60"/>
    </row>
    <row r="35" customFormat="false" ht="12.75" hidden="true" customHeight="false" outlineLevel="0" collapsed="false">
      <c r="C35" s="23" t="s">
        <v>81</v>
      </c>
      <c r="E35" s="60"/>
      <c r="G35" s="60"/>
      <c r="I35" s="60"/>
      <c r="K35" s="60"/>
      <c r="M35" s="60"/>
      <c r="O35" s="60"/>
      <c r="Q35" s="60"/>
      <c r="R35" s="60"/>
      <c r="S35" s="60"/>
      <c r="T35" s="60"/>
      <c r="U35" s="60"/>
      <c r="W35" s="60"/>
      <c r="Y35" s="60"/>
      <c r="AA35" s="60"/>
      <c r="AD35" s="60"/>
      <c r="AF35" s="60"/>
      <c r="AG35" s="60"/>
      <c r="AI35" s="60"/>
      <c r="AK35" s="60"/>
      <c r="AM35" s="60"/>
      <c r="AS35" s="60"/>
    </row>
    <row r="36" customFormat="false" ht="12.75" hidden="true" customHeight="false" outlineLevel="0" collapsed="false">
      <c r="C36" s="23" t="s">
        <v>82</v>
      </c>
      <c r="E36" s="60"/>
      <c r="G36" s="60"/>
      <c r="I36" s="60"/>
      <c r="K36" s="60"/>
      <c r="M36" s="60"/>
      <c r="O36" s="60"/>
      <c r="Q36" s="60"/>
      <c r="R36" s="60"/>
      <c r="S36" s="60"/>
      <c r="T36" s="60"/>
      <c r="U36" s="60"/>
      <c r="W36" s="60"/>
      <c r="Y36" s="60"/>
      <c r="AA36" s="60"/>
      <c r="AD36" s="60"/>
      <c r="AF36" s="60"/>
      <c r="AG36" s="60"/>
      <c r="AI36" s="60"/>
      <c r="AK36" s="60"/>
      <c r="AM36" s="60"/>
      <c r="AS36" s="60"/>
    </row>
    <row r="37" customFormat="false" ht="12.75" hidden="true" customHeight="false" outlineLevel="0" collapsed="false">
      <c r="C37" s="23" t="s">
        <v>83</v>
      </c>
      <c r="E37" s="60"/>
      <c r="G37" s="60"/>
      <c r="I37" s="60"/>
      <c r="K37" s="60"/>
      <c r="M37" s="60"/>
      <c r="O37" s="60"/>
      <c r="Q37" s="60"/>
      <c r="R37" s="60"/>
      <c r="S37" s="60"/>
      <c r="T37" s="60"/>
      <c r="U37" s="60"/>
      <c r="W37" s="60"/>
      <c r="Y37" s="60"/>
      <c r="AA37" s="60"/>
      <c r="AD37" s="60"/>
      <c r="AF37" s="60"/>
      <c r="AG37" s="60"/>
      <c r="AI37" s="60"/>
      <c r="AK37" s="60"/>
      <c r="AM37" s="60"/>
      <c r="AS37" s="60"/>
    </row>
    <row r="38" customFormat="false" ht="12.75" hidden="false" customHeight="false" outlineLevel="0" collapsed="false">
      <c r="B38" s="23" t="s">
        <v>219</v>
      </c>
      <c r="E38" s="60" t="n">
        <f aca="false">+'[9]Formal IS'!$E$41+'[9]Formal IS'!$E$42</f>
        <v>786</v>
      </c>
      <c r="G38" s="60" t="n">
        <v>7500</v>
      </c>
      <c r="I38" s="60" t="n">
        <f aca="false">+'[10]Formal IS'!E40</f>
        <v>-676</v>
      </c>
      <c r="K38" s="60" t="n">
        <v>-3000</v>
      </c>
      <c r="M38" s="60" t="e">
        <f aca="false">+#REF!</f>
        <v>#REF!</v>
      </c>
      <c r="O38" s="60" t="n">
        <v>-3000</v>
      </c>
      <c r="Q38" s="57" t="e">
        <f aca="false">+I38+E38+M38</f>
        <v>#REF!</v>
      </c>
      <c r="R38" s="57"/>
      <c r="S38" s="60" t="n">
        <f aca="false">+K38+G38+O38</f>
        <v>1500</v>
      </c>
      <c r="T38" s="57"/>
      <c r="U38" s="60" t="n">
        <f aca="false">-1000+73</f>
        <v>-927</v>
      </c>
      <c r="W38" s="60" t="n">
        <f aca="false">+AA38-S38</f>
        <v>-1500</v>
      </c>
      <c r="Y38" s="57" t="e">
        <f aca="false">+U38+Q38</f>
        <v>#REF!</v>
      </c>
      <c r="AA38" s="57" t="n">
        <v>0</v>
      </c>
      <c r="AD38" s="57" t="n">
        <f aca="false">-51+837</f>
        <v>786</v>
      </c>
      <c r="AF38" s="57" t="n">
        <v>7500</v>
      </c>
      <c r="AG38" s="57"/>
      <c r="AI38" s="57" t="n">
        <f aca="false">+AF38+K38-S38</f>
        <v>3000</v>
      </c>
      <c r="AK38" s="57" t="n">
        <v>0</v>
      </c>
      <c r="AM38" s="57" t="n">
        <v>-3500</v>
      </c>
      <c r="AO38" s="60" t="n">
        <v>-2410</v>
      </c>
      <c r="AQ38" s="60" t="n">
        <f aca="false">+AM38-AO38</f>
        <v>-1090</v>
      </c>
      <c r="AS38" s="57" t="e">
        <f aca="false">+AQ38-Y38</f>
        <v>#REF!</v>
      </c>
    </row>
    <row r="39" customFormat="false" ht="12.75" hidden="true" customHeight="false" outlineLevel="0" collapsed="false">
      <c r="C39" s="23" t="s">
        <v>220</v>
      </c>
      <c r="E39" s="57"/>
      <c r="G39" s="57"/>
      <c r="I39" s="57"/>
      <c r="K39" s="57"/>
      <c r="M39" s="57"/>
      <c r="O39" s="57"/>
      <c r="Q39" s="57"/>
      <c r="R39" s="57"/>
      <c r="S39" s="57"/>
      <c r="T39" s="57"/>
      <c r="U39" s="57"/>
      <c r="W39" s="57"/>
      <c r="Y39" s="57"/>
      <c r="AA39" s="57"/>
      <c r="AD39" s="57"/>
      <c r="AF39" s="57"/>
      <c r="AG39" s="57"/>
      <c r="AI39" s="57"/>
      <c r="AK39" s="57"/>
      <c r="AM39" s="57"/>
      <c r="AS39" s="57"/>
    </row>
    <row r="40" customFormat="false" ht="12.75" hidden="true" customHeight="false" outlineLevel="0" collapsed="false">
      <c r="C40" s="23" t="s">
        <v>221</v>
      </c>
      <c r="E40" s="57"/>
      <c r="G40" s="57"/>
      <c r="I40" s="57"/>
      <c r="K40" s="57"/>
      <c r="M40" s="57"/>
      <c r="O40" s="57"/>
      <c r="Q40" s="57"/>
      <c r="R40" s="57"/>
      <c r="S40" s="57"/>
      <c r="T40" s="57"/>
      <c r="U40" s="57"/>
      <c r="W40" s="57"/>
      <c r="Y40" s="57"/>
      <c r="AA40" s="57"/>
      <c r="AD40" s="57"/>
      <c r="AF40" s="57"/>
      <c r="AG40" s="57"/>
      <c r="AI40" s="57"/>
      <c r="AK40" s="57"/>
      <c r="AM40" s="57"/>
      <c r="AS40" s="57"/>
    </row>
    <row r="41" customFormat="false" ht="12.75" hidden="false" customHeight="false" outlineLevel="0" collapsed="false">
      <c r="E41" s="132"/>
      <c r="G41" s="132"/>
      <c r="I41" s="132"/>
      <c r="K41" s="132"/>
      <c r="M41" s="132"/>
      <c r="O41" s="132"/>
      <c r="Q41" s="132"/>
      <c r="R41" s="57"/>
      <c r="S41" s="132"/>
      <c r="T41" s="57"/>
      <c r="U41" s="132"/>
      <c r="W41" s="132"/>
      <c r="Y41" s="132"/>
      <c r="AA41" s="132"/>
      <c r="AD41" s="132"/>
      <c r="AF41" s="132"/>
      <c r="AG41" s="57"/>
      <c r="AI41" s="132"/>
      <c r="AK41" s="132"/>
      <c r="AM41" s="132"/>
      <c r="AS41" s="132"/>
    </row>
    <row r="42" customFormat="false" ht="12.75" hidden="true" customHeight="false" outlineLevel="0" collapsed="false">
      <c r="E42" s="60"/>
      <c r="G42" s="60"/>
      <c r="I42" s="60"/>
      <c r="K42" s="60"/>
      <c r="M42" s="60"/>
      <c r="O42" s="60"/>
      <c r="Q42" s="60"/>
      <c r="R42" s="60"/>
      <c r="S42" s="60"/>
      <c r="T42" s="60"/>
      <c r="U42" s="60"/>
      <c r="W42" s="60"/>
      <c r="Y42" s="60"/>
      <c r="AA42" s="60"/>
      <c r="AD42" s="60"/>
      <c r="AF42" s="60"/>
      <c r="AG42" s="60"/>
      <c r="AI42" s="60"/>
      <c r="AK42" s="60"/>
      <c r="AM42" s="60"/>
      <c r="AS42" s="60"/>
    </row>
    <row r="43" customFormat="false" ht="12.75" hidden="false" customHeight="false" outlineLevel="0" collapsed="false">
      <c r="B43" s="23" t="s">
        <v>222</v>
      </c>
      <c r="C43" s="0"/>
      <c r="D43" s="0"/>
      <c r="E43" s="60" t="n">
        <f aca="false">E26+E39+E40+E38</f>
        <v>-23697.9</v>
      </c>
      <c r="G43" s="60" t="n">
        <f aca="false">G26+G39+G40+G38</f>
        <v>-27000</v>
      </c>
      <c r="I43" s="60" t="n">
        <f aca="false">I26+I39+I40+I38</f>
        <v>-42957</v>
      </c>
      <c r="K43" s="60" t="n">
        <f aca="false">K26+K39+K40+K38</f>
        <v>-35900</v>
      </c>
      <c r="M43" s="60" t="e">
        <f aca="false">M26+M39+M40+M38</f>
        <v>#REF!</v>
      </c>
      <c r="O43" s="60" t="n">
        <f aca="false">O26+O39+O40+O38</f>
        <v>-23800</v>
      </c>
      <c r="Q43" s="60" t="e">
        <f aca="false">Q26+Q39+Q40+Q38</f>
        <v>#REF!</v>
      </c>
      <c r="R43" s="60"/>
      <c r="S43" s="60" t="n">
        <f aca="false">S26+S39+S40+S38</f>
        <v>-86700</v>
      </c>
      <c r="T43" s="60"/>
      <c r="U43" s="60" t="n">
        <f aca="false">U26+U39+U40+U38</f>
        <v>-11820</v>
      </c>
      <c r="W43" s="60" t="n">
        <f aca="false">W26+W39+W40+W38</f>
        <v>-30100</v>
      </c>
      <c r="Y43" s="60" t="e">
        <f aca="false">Y26+Y39+Y40+Y38</f>
        <v>#REF!</v>
      </c>
      <c r="Z43" s="60"/>
      <c r="AA43" s="60" t="n">
        <f aca="false">AA26+AA39+AA40+AA38</f>
        <v>-127500</v>
      </c>
      <c r="AD43" s="60" t="e">
        <f aca="false">AD26+AD39+AD40+AD38</f>
        <v>#REF!</v>
      </c>
      <c r="AF43" s="60" t="e">
        <f aca="false">AF26+AF39+AF40+AF38</f>
        <v>#REF!</v>
      </c>
      <c r="AG43" s="60"/>
      <c r="AI43" s="60" t="e">
        <f aca="false">AI26+AI39+AI40+AI38</f>
        <v>#REF!</v>
      </c>
      <c r="AK43" s="60" t="e">
        <f aca="false">AK26+AK39+AK40+AK38</f>
        <v>#REF!</v>
      </c>
      <c r="AM43" s="60" t="e">
        <f aca="false">AM26+AM39+AM40+AM38</f>
        <v>#REF!</v>
      </c>
      <c r="AO43" s="60" t="e">
        <f aca="false">AO26+AO39+AO40+AO38</f>
        <v>#REF!</v>
      </c>
      <c r="AQ43" s="60" t="e">
        <f aca="false">AQ26+AQ39+AQ40+AQ38</f>
        <v>#REF!</v>
      </c>
      <c r="AS43" s="60" t="e">
        <f aca="false">AS26+AS39+AS40+AS38</f>
        <v>#REF!</v>
      </c>
    </row>
    <row r="44" customFormat="false" ht="12.75" hidden="false" customHeight="false" outlineLevel="0" collapsed="false">
      <c r="E44" s="60"/>
      <c r="G44" s="60"/>
      <c r="I44" s="60"/>
      <c r="K44" s="60"/>
      <c r="M44" s="60"/>
      <c r="O44" s="60"/>
      <c r="Q44" s="60"/>
      <c r="R44" s="60"/>
      <c r="S44" s="60"/>
      <c r="T44" s="60"/>
      <c r="U44" s="60"/>
      <c r="W44" s="60"/>
      <c r="Y44" s="60"/>
      <c r="AA44" s="60"/>
      <c r="AD44" s="60"/>
      <c r="AF44" s="60"/>
      <c r="AG44" s="60"/>
      <c r="AI44" s="60"/>
      <c r="AK44" s="60"/>
      <c r="AM44" s="60"/>
      <c r="AS44" s="60"/>
    </row>
    <row r="45" customFormat="false" ht="12.75" hidden="false" customHeight="false" outlineLevel="0" collapsed="false">
      <c r="B45" s="23" t="s">
        <v>223</v>
      </c>
      <c r="E45" s="60" t="n">
        <f aca="false">+'[9]Formal IS'!E47</f>
        <v>-247</v>
      </c>
      <c r="G45" s="60" t="n">
        <v>400</v>
      </c>
      <c r="I45" s="60" t="n">
        <f aca="false">+'[10]Formal IS'!E47</f>
        <v>-253</v>
      </c>
      <c r="K45" s="60" t="n">
        <f aca="false">-200-300-400</f>
        <v>-900</v>
      </c>
      <c r="M45" s="60" t="e">
        <f aca="false">+#REF!</f>
        <v>#REF!</v>
      </c>
      <c r="O45" s="60" t="n">
        <v>-1800</v>
      </c>
      <c r="Q45" s="60" t="e">
        <f aca="false">+I45+E45+M45</f>
        <v>#REF!</v>
      </c>
      <c r="R45" s="60"/>
      <c r="S45" s="60" t="n">
        <f aca="false">+K45+G45+O45</f>
        <v>-2300</v>
      </c>
      <c r="T45" s="60"/>
      <c r="U45" s="60" t="n">
        <f aca="false">-1000-1937</f>
        <v>-2937</v>
      </c>
      <c r="W45" s="60" t="n">
        <f aca="false">+AA45-S45</f>
        <v>-2600</v>
      </c>
      <c r="Y45" s="60" t="e">
        <f aca="false">+U45+Q45</f>
        <v>#REF!</v>
      </c>
      <c r="AA45" s="60" t="n">
        <v>-4900</v>
      </c>
      <c r="AD45" s="60" t="n">
        <v>-247</v>
      </c>
      <c r="AF45" s="60" t="n">
        <v>400</v>
      </c>
      <c r="AG45" s="60"/>
      <c r="AI45" s="60" t="n">
        <f aca="false">+AF45+K45-S45</f>
        <v>1800</v>
      </c>
      <c r="AK45" s="60" t="n">
        <v>-4900</v>
      </c>
      <c r="AM45" s="60" t="n">
        <v>-5300</v>
      </c>
      <c r="AO45" s="23" t="n">
        <v>1916</v>
      </c>
      <c r="AQ45" s="60" t="n">
        <f aca="false">+AM45-AO45</f>
        <v>-7216</v>
      </c>
      <c r="AS45" s="60" t="e">
        <f aca="false">+AQ45-Y45</f>
        <v>#REF!</v>
      </c>
    </row>
    <row r="46" customFormat="false" ht="12.75" hidden="true" customHeight="false" outlineLevel="0" collapsed="false">
      <c r="E46" s="60"/>
      <c r="G46" s="60"/>
      <c r="I46" s="60"/>
      <c r="K46" s="60"/>
      <c r="M46" s="60"/>
      <c r="O46" s="60"/>
      <c r="Q46" s="60"/>
      <c r="R46" s="60"/>
      <c r="S46" s="60"/>
      <c r="T46" s="60"/>
      <c r="U46" s="60"/>
      <c r="W46" s="60"/>
      <c r="Y46" s="60"/>
      <c r="AA46" s="60"/>
      <c r="AD46" s="60"/>
      <c r="AF46" s="60"/>
      <c r="AG46" s="60"/>
      <c r="AI46" s="60"/>
      <c r="AK46" s="60"/>
      <c r="AM46" s="60"/>
      <c r="AS46" s="60"/>
    </row>
    <row r="47" customFormat="false" ht="12.75" hidden="false" customHeight="false" outlineLevel="0" collapsed="false">
      <c r="B47" s="23" t="s">
        <v>224</v>
      </c>
      <c r="E47" s="85"/>
      <c r="G47" s="85"/>
      <c r="I47" s="85"/>
      <c r="K47" s="85"/>
      <c r="M47" s="85"/>
      <c r="O47" s="85"/>
      <c r="Q47" s="85"/>
      <c r="R47" s="0"/>
      <c r="S47" s="85"/>
      <c r="T47" s="0"/>
      <c r="U47" s="85"/>
      <c r="W47" s="85"/>
      <c r="Y47" s="85"/>
      <c r="AA47" s="85"/>
      <c r="AD47" s="85"/>
      <c r="AF47" s="85"/>
      <c r="AG47" s="0"/>
      <c r="AI47" s="85"/>
      <c r="AK47" s="85"/>
      <c r="AM47" s="85"/>
      <c r="AS47" s="85"/>
    </row>
    <row r="48" customFormat="false" ht="12.75" hidden="false" customHeight="false" outlineLevel="0" collapsed="false">
      <c r="C48" s="23" t="s">
        <v>225</v>
      </c>
      <c r="E48" s="60" t="n">
        <f aca="false">+'[9]Formal IS'!E50</f>
        <v>-18521</v>
      </c>
      <c r="G48" s="60" t="n">
        <v>-12800</v>
      </c>
      <c r="I48" s="60" t="n">
        <f aca="false">+'[10]Formal IS'!E50</f>
        <v>-14661</v>
      </c>
      <c r="K48" s="60" t="n">
        <f aca="false">-5000-4800-4500</f>
        <v>-14300</v>
      </c>
      <c r="M48" s="60" t="e">
        <f aca="false">+#REF!</f>
        <v>#REF!</v>
      </c>
      <c r="O48" s="60" t="n">
        <v>-10400</v>
      </c>
      <c r="Q48" s="85" t="e">
        <f aca="false">+I48+E48+M48</f>
        <v>#REF!</v>
      </c>
      <c r="R48" s="0"/>
      <c r="S48" s="60" t="n">
        <f aca="false">+K48+G48+O48</f>
        <v>-37500</v>
      </c>
      <c r="T48" s="0"/>
      <c r="U48" s="60" t="n">
        <f aca="false">-18800+4457</f>
        <v>-14343</v>
      </c>
      <c r="W48" s="60" t="n">
        <f aca="false">+AA48-S48</f>
        <v>-8600</v>
      </c>
      <c r="Y48" s="85" t="e">
        <f aca="false">+U48+Q48</f>
        <v>#REF!</v>
      </c>
      <c r="AA48" s="85" t="n">
        <v>-46100</v>
      </c>
      <c r="AD48" s="85" t="n">
        <v>-18521</v>
      </c>
      <c r="AF48" s="85" t="n">
        <v>-12800</v>
      </c>
      <c r="AG48" s="0"/>
      <c r="AI48" s="85" t="n">
        <f aca="false">+AF48+K48-S48</f>
        <v>10400</v>
      </c>
      <c r="AK48" s="85" t="n">
        <v>-56000</v>
      </c>
      <c r="AM48" s="85" t="n">
        <v>-64100</v>
      </c>
      <c r="AO48" s="60" t="n">
        <f aca="false">671-903</f>
        <v>-232</v>
      </c>
      <c r="AQ48" s="60" t="n">
        <f aca="false">+AM48-AO48</f>
        <v>-63868</v>
      </c>
      <c r="AS48" s="85" t="e">
        <f aca="false">+AQ48-Y48</f>
        <v>#REF!</v>
      </c>
    </row>
    <row r="49" customFormat="false" ht="12.75" hidden="false" customHeight="false" outlineLevel="0" collapsed="false">
      <c r="C49" s="23" t="s">
        <v>226</v>
      </c>
      <c r="E49" s="60" t="n">
        <f aca="false">+'[9]Formal IS'!E51</f>
        <v>10678</v>
      </c>
      <c r="G49" s="60" t="n">
        <v>4800</v>
      </c>
      <c r="I49" s="60" t="n">
        <f aca="false">+'[10]Formal IS'!E51</f>
        <v>930</v>
      </c>
      <c r="K49" s="60" t="n">
        <f aca="false">900+900+900</f>
        <v>2700</v>
      </c>
      <c r="M49" s="60" t="e">
        <f aca="false">+#REF!</f>
        <v>#REF!</v>
      </c>
      <c r="O49" s="60" t="n">
        <v>2700</v>
      </c>
      <c r="Q49" s="85" t="e">
        <f aca="false">+I49+E49+M49</f>
        <v>#REF!</v>
      </c>
      <c r="R49" s="0"/>
      <c r="S49" s="60" t="n">
        <f aca="false">+K49+G49+O49</f>
        <v>10200</v>
      </c>
      <c r="T49" s="0"/>
      <c r="U49" s="60" t="n">
        <f aca="false">11500+1822</f>
        <v>13322</v>
      </c>
      <c r="W49" s="60" t="n">
        <f aca="false">+AA49-S49</f>
        <v>-1300</v>
      </c>
      <c r="Y49" s="85" t="e">
        <f aca="false">+U49+Q49</f>
        <v>#REF!</v>
      </c>
      <c r="AA49" s="85" t="n">
        <v>8900</v>
      </c>
      <c r="AD49" s="85" t="n">
        <v>10678</v>
      </c>
      <c r="AF49" s="85" t="n">
        <v>4800</v>
      </c>
      <c r="AG49" s="0"/>
      <c r="AI49" s="85" t="n">
        <f aca="false">+AF49+K49-S49</f>
        <v>-2700</v>
      </c>
      <c r="AK49" s="85" t="n">
        <v>15800</v>
      </c>
      <c r="AM49" s="85" t="n">
        <v>25800</v>
      </c>
      <c r="AO49" s="60" t="n">
        <v>-2326</v>
      </c>
      <c r="AQ49" s="60" t="n">
        <f aca="false">+AM49-AO49</f>
        <v>28126</v>
      </c>
      <c r="AS49" s="85" t="e">
        <f aca="false">+AQ49-Y49</f>
        <v>#REF!</v>
      </c>
    </row>
    <row r="50" customFormat="false" ht="12.75" hidden="false" customHeight="false" outlineLevel="0" collapsed="false">
      <c r="E50" s="133"/>
      <c r="G50" s="133"/>
      <c r="I50" s="133"/>
      <c r="K50" s="133"/>
      <c r="M50" s="133"/>
      <c r="O50" s="133"/>
      <c r="Q50" s="133"/>
      <c r="R50" s="133"/>
      <c r="S50" s="133"/>
      <c r="T50" s="133"/>
      <c r="U50" s="133"/>
      <c r="W50" s="133"/>
      <c r="Y50" s="133"/>
      <c r="AA50" s="133"/>
      <c r="AD50" s="133"/>
      <c r="AF50" s="133"/>
      <c r="AG50" s="133"/>
      <c r="AI50" s="133"/>
      <c r="AK50" s="133"/>
      <c r="AM50" s="133"/>
      <c r="AS50" s="133"/>
    </row>
    <row r="51" customFormat="false" ht="13.5" hidden="false" customHeight="false" outlineLevel="0" collapsed="false">
      <c r="A51" s="51"/>
      <c r="B51" s="51" t="s">
        <v>123</v>
      </c>
      <c r="C51" s="51"/>
      <c r="D51" s="51"/>
      <c r="E51" s="134" t="n">
        <f aca="false">E43+E45-E48-E49</f>
        <v>-16101.9</v>
      </c>
      <c r="F51" s="51"/>
      <c r="G51" s="134" t="n">
        <f aca="false">G43+G45-G48-G49</f>
        <v>-18600</v>
      </c>
      <c r="H51" s="51"/>
      <c r="I51" s="134" t="n">
        <f aca="false">I43+I45-I48-I49</f>
        <v>-29479</v>
      </c>
      <c r="J51" s="51"/>
      <c r="K51" s="134" t="n">
        <f aca="false">K43+K45-K48-K49</f>
        <v>-25200</v>
      </c>
      <c r="L51" s="51"/>
      <c r="M51" s="134" t="e">
        <f aca="false">M43+M45-M48-M49</f>
        <v>#REF!</v>
      </c>
      <c r="N51" s="51"/>
      <c r="O51" s="134" t="n">
        <f aca="false">O43+O45-O48-O49</f>
        <v>-17900</v>
      </c>
      <c r="P51" s="51"/>
      <c r="Q51" s="134" t="e">
        <f aca="false">Q43+Q45-Q48-Q49</f>
        <v>#REF!</v>
      </c>
      <c r="R51" s="135"/>
      <c r="S51" s="134" t="n">
        <f aca="false">S43+S45-S48-S49</f>
        <v>-61700</v>
      </c>
      <c r="T51" s="135"/>
      <c r="U51" s="134" t="n">
        <f aca="false">U43+U45-U48-U49</f>
        <v>-13736</v>
      </c>
      <c r="V51" s="51"/>
      <c r="W51" s="134" t="n">
        <f aca="false">W43+W45-W48-W49</f>
        <v>-22800</v>
      </c>
      <c r="X51" s="51"/>
      <c r="Y51" s="134" t="e">
        <f aca="false">Y43+Y45-Y48-Y49</f>
        <v>#REF!</v>
      </c>
      <c r="Z51" s="135"/>
      <c r="AA51" s="134" t="n">
        <f aca="false">AA43+AA45-AA48-AA49</f>
        <v>-95200</v>
      </c>
      <c r="AB51" s="51"/>
      <c r="AC51" s="51"/>
      <c r="AD51" s="134" t="e">
        <f aca="false">AD43+AD45-AD48-AD49</f>
        <v>#REF!</v>
      </c>
      <c r="AE51" s="51"/>
      <c r="AF51" s="134" t="e">
        <f aca="false">AF43+AF45-AF48-AF49</f>
        <v>#REF!</v>
      </c>
      <c r="AG51" s="135"/>
      <c r="AH51" s="51"/>
      <c r="AI51" s="134" t="e">
        <f aca="false">AI43+AI45-AI48-AI49</f>
        <v>#REF!</v>
      </c>
      <c r="AJ51" s="51"/>
      <c r="AK51" s="134" t="e">
        <f aca="false">AK43+AK45-AK48-AK49</f>
        <v>#REF!</v>
      </c>
      <c r="AL51" s="51"/>
      <c r="AM51" s="134" t="e">
        <f aca="false">AM43+AM45-AM48-AM49</f>
        <v>#REF!</v>
      </c>
      <c r="AN51" s="51"/>
      <c r="AO51" s="134" t="e">
        <f aca="false">AO43+AO45-AO48-AO49</f>
        <v>#REF!</v>
      </c>
      <c r="AP51" s="51"/>
      <c r="AQ51" s="134" t="e">
        <f aca="false">AQ43+AQ45-AQ48-AQ49</f>
        <v>#REF!</v>
      </c>
      <c r="AR51" s="51"/>
      <c r="AS51" s="134" t="e">
        <f aca="false">AS43+AS45-AS48-AS49</f>
        <v>#REF!</v>
      </c>
      <c r="AT51" s="51"/>
      <c r="AU51" s="51"/>
      <c r="AV51" s="51"/>
      <c r="AW51" s="51"/>
      <c r="AX51" s="51"/>
      <c r="AY51" s="51"/>
      <c r="AZ51" s="51"/>
      <c r="BA51" s="51"/>
      <c r="BB51" s="51"/>
      <c r="BC51" s="51"/>
      <c r="BD51" s="51"/>
      <c r="BE51" s="51"/>
      <c r="BF51" s="51"/>
      <c r="BG51" s="51"/>
      <c r="BH51" s="51"/>
      <c r="BI51" s="51"/>
      <c r="BJ51" s="51"/>
      <c r="BK51" s="51"/>
      <c r="BL51" s="51"/>
      <c r="BM51" s="51"/>
      <c r="BN51" s="51"/>
      <c r="BO51" s="51"/>
      <c r="BP51" s="51"/>
      <c r="BQ51" s="51"/>
      <c r="BR51" s="51"/>
      <c r="BS51" s="51"/>
      <c r="BT51" s="51"/>
      <c r="BU51" s="51"/>
      <c r="BV51" s="51"/>
      <c r="BW51" s="51"/>
      <c r="BX51" s="51"/>
      <c r="BY51" s="51"/>
      <c r="BZ51" s="51"/>
      <c r="CA51" s="51"/>
      <c r="CB51" s="51"/>
      <c r="CC51" s="51"/>
      <c r="CD51" s="51"/>
      <c r="CE51" s="51"/>
      <c r="CF51" s="51"/>
      <c r="CG51" s="51"/>
      <c r="CH51" s="51"/>
      <c r="CI51" s="51"/>
      <c r="CJ51" s="51"/>
      <c r="CK51" s="51"/>
      <c r="CL51" s="51"/>
      <c r="CM51" s="51"/>
      <c r="CN51" s="51"/>
      <c r="CO51" s="51"/>
      <c r="CP51" s="51"/>
      <c r="CQ51" s="51"/>
      <c r="CR51" s="51"/>
      <c r="CS51" s="51"/>
      <c r="CT51" s="51"/>
      <c r="CU51" s="51"/>
      <c r="CV51" s="51"/>
      <c r="CW51" s="51"/>
      <c r="CX51" s="51"/>
      <c r="CY51" s="51"/>
      <c r="CZ51" s="51"/>
      <c r="DA51" s="51"/>
      <c r="DB51" s="51"/>
      <c r="DC51" s="51"/>
      <c r="DD51" s="51"/>
      <c r="DE51" s="51"/>
      <c r="DF51" s="51"/>
      <c r="DG51" s="51"/>
      <c r="DH51" s="51"/>
      <c r="DI51" s="51"/>
      <c r="DJ51" s="51"/>
      <c r="DK51" s="51"/>
      <c r="DL51" s="51"/>
      <c r="DM51" s="51"/>
      <c r="DN51" s="51"/>
      <c r="DO51" s="51"/>
      <c r="DP51" s="51"/>
      <c r="DQ51" s="51"/>
      <c r="DR51" s="51"/>
      <c r="DS51" s="51"/>
      <c r="DT51" s="51"/>
      <c r="DU51" s="51"/>
      <c r="DV51" s="51"/>
      <c r="DW51" s="51"/>
      <c r="DX51" s="51"/>
      <c r="DY51" s="51"/>
      <c r="DZ51" s="51"/>
      <c r="EA51" s="51"/>
      <c r="EB51" s="51"/>
      <c r="EC51" s="51"/>
      <c r="ED51" s="51"/>
      <c r="EE51" s="51"/>
      <c r="EF51" s="51"/>
      <c r="EG51" s="51"/>
      <c r="EH51" s="51"/>
      <c r="EI51" s="51"/>
      <c r="EJ51" s="51"/>
      <c r="EK51" s="51"/>
      <c r="EL51" s="51"/>
      <c r="EM51" s="51"/>
      <c r="EN51" s="51"/>
      <c r="EO51" s="51"/>
      <c r="EP51" s="51"/>
      <c r="EQ51" s="51"/>
      <c r="ER51" s="51"/>
      <c r="ES51" s="51"/>
      <c r="ET51" s="51"/>
      <c r="EU51" s="51"/>
      <c r="EV51" s="51"/>
      <c r="EW51" s="51"/>
      <c r="EX51" s="51"/>
      <c r="EY51" s="51"/>
      <c r="EZ51" s="51"/>
      <c r="FA51" s="51"/>
      <c r="FB51" s="51"/>
      <c r="FC51" s="51"/>
      <c r="FD51" s="51"/>
      <c r="FE51" s="51"/>
      <c r="FF51" s="51"/>
      <c r="FG51" s="51"/>
      <c r="FH51" s="51"/>
      <c r="FI51" s="51"/>
      <c r="FJ51" s="51"/>
      <c r="FK51" s="51"/>
      <c r="FL51" s="51"/>
      <c r="FM51" s="51"/>
      <c r="FN51" s="51"/>
      <c r="FO51" s="51"/>
      <c r="FP51" s="51"/>
      <c r="FQ51" s="51"/>
      <c r="FR51" s="51"/>
      <c r="FS51" s="51"/>
      <c r="FT51" s="51"/>
      <c r="FU51" s="51"/>
      <c r="FV51" s="51"/>
      <c r="FW51" s="51"/>
      <c r="FX51" s="51"/>
      <c r="FY51" s="51"/>
      <c r="FZ51" s="51"/>
      <c r="GA51" s="51"/>
      <c r="GB51" s="51"/>
      <c r="GC51" s="51"/>
      <c r="GD51" s="51"/>
      <c r="GE51" s="51"/>
      <c r="GF51" s="51"/>
      <c r="GG51" s="51"/>
      <c r="GH51" s="51"/>
      <c r="GI51" s="51"/>
      <c r="GJ51" s="51"/>
      <c r="GK51" s="51"/>
      <c r="GL51" s="51"/>
      <c r="GM51" s="51"/>
      <c r="GN51" s="51"/>
      <c r="GO51" s="51"/>
      <c r="GP51" s="51"/>
      <c r="GQ51" s="51"/>
      <c r="GR51" s="51"/>
      <c r="GS51" s="51"/>
      <c r="GT51" s="51"/>
      <c r="GU51" s="51"/>
      <c r="GV51" s="51"/>
      <c r="GW51" s="51"/>
      <c r="GX51" s="51"/>
      <c r="GY51" s="51"/>
      <c r="GZ51" s="51"/>
      <c r="HA51" s="51"/>
      <c r="HB51" s="51"/>
      <c r="HC51" s="51"/>
      <c r="HD51" s="51"/>
      <c r="HE51" s="51"/>
      <c r="HF51" s="51"/>
      <c r="HG51" s="51"/>
      <c r="HH51" s="51"/>
      <c r="HI51" s="51"/>
      <c r="HJ51" s="51"/>
      <c r="HK51" s="51"/>
      <c r="HL51" s="51"/>
      <c r="HM51" s="51"/>
      <c r="HN51" s="51"/>
      <c r="HO51" s="51"/>
      <c r="HP51" s="51"/>
      <c r="HQ51" s="51"/>
      <c r="HR51" s="51"/>
      <c r="HS51" s="51"/>
      <c r="HT51" s="51"/>
      <c r="HU51" s="51"/>
      <c r="HV51" s="51"/>
      <c r="HW51" s="51"/>
      <c r="HX51" s="51"/>
      <c r="HY51" s="51"/>
      <c r="HZ51" s="51"/>
      <c r="IA51" s="51"/>
      <c r="IB51" s="51"/>
      <c r="IC51" s="51"/>
      <c r="ID51" s="51"/>
      <c r="IE51" s="51"/>
      <c r="IF51" s="51"/>
      <c r="IG51" s="51"/>
      <c r="IH51" s="51"/>
      <c r="II51" s="51"/>
      <c r="IJ51" s="51"/>
      <c r="IK51" s="51"/>
      <c r="IL51" s="51"/>
      <c r="IM51" s="51"/>
      <c r="IN51" s="51"/>
      <c r="IO51" s="51"/>
      <c r="IP51" s="51"/>
      <c r="IQ51" s="51"/>
      <c r="IR51" s="51"/>
      <c r="IS51" s="51"/>
      <c r="IT51" s="51"/>
      <c r="IU51" s="51"/>
      <c r="IV51" s="51"/>
      <c r="IW51" s="51"/>
    </row>
    <row r="52" customFormat="false" ht="13.5" hidden="false" customHeight="false" outlineLevel="0" collapsed="false">
      <c r="E52" s="60"/>
      <c r="G52" s="60"/>
      <c r="I52" s="60"/>
      <c r="K52" s="60"/>
      <c r="M52" s="60"/>
      <c r="O52" s="60"/>
      <c r="Q52" s="60"/>
      <c r="R52" s="60"/>
      <c r="S52" s="60"/>
      <c r="T52" s="60"/>
      <c r="U52" s="60"/>
      <c r="W52" s="60"/>
      <c r="Y52" s="60"/>
      <c r="AA52" s="60"/>
      <c r="AD52" s="60"/>
      <c r="AF52" s="60"/>
      <c r="AG52" s="60"/>
      <c r="AI52" s="60"/>
      <c r="AK52" s="60"/>
      <c r="AM52" s="60"/>
      <c r="AS52" s="60"/>
    </row>
    <row r="53" customFormat="false" ht="12.75" hidden="false" customHeight="false" outlineLevel="0" collapsed="false">
      <c r="E53" s="60"/>
      <c r="G53" s="60"/>
      <c r="I53" s="60"/>
      <c r="M53" s="60"/>
      <c r="Q53" s="60" t="e">
        <f aca="false">+I51+E51+M51-Q51</f>
        <v>#REF!</v>
      </c>
      <c r="R53" s="60"/>
      <c r="S53" s="60" t="n">
        <f aca="false">+K51+G51+O51-S51</f>
        <v>0</v>
      </c>
      <c r="T53" s="60"/>
      <c r="U53" s="60"/>
      <c r="W53" s="60"/>
      <c r="Y53" s="60" t="e">
        <f aca="false">+U51+Q51-Y51</f>
        <v>#REF!</v>
      </c>
      <c r="AA53" s="60"/>
      <c r="AD53" s="60"/>
      <c r="AF53" s="60"/>
      <c r="AG53" s="60"/>
      <c r="AI53" s="60"/>
      <c r="AK53" s="60"/>
      <c r="AM53" s="60"/>
      <c r="AS53" s="60"/>
    </row>
    <row r="54" customFormat="false" ht="12.75" hidden="false" customHeight="false" outlineLevel="0" collapsed="false">
      <c r="E54" s="60"/>
      <c r="G54" s="60"/>
      <c r="I54" s="60"/>
      <c r="M54" s="60"/>
      <c r="Q54" s="60"/>
      <c r="R54" s="60"/>
      <c r="S54" s="60"/>
      <c r="T54" s="60"/>
      <c r="U54" s="60"/>
      <c r="V54" s="60"/>
      <c r="W54" s="60"/>
      <c r="Y54" s="60"/>
      <c r="AA54" s="60"/>
      <c r="AD54" s="60"/>
      <c r="AF54" s="60"/>
      <c r="AG54" s="60"/>
      <c r="AI54" s="60"/>
      <c r="AK54" s="60"/>
      <c r="AM54" s="60"/>
      <c r="AS54" s="60"/>
    </row>
    <row r="55" customFormat="false" ht="13.5" hidden="true" customHeight="false" outlineLevel="0" collapsed="false">
      <c r="B55" s="136" t="s">
        <v>89</v>
      </c>
      <c r="E55" s="60"/>
      <c r="G55" s="60"/>
      <c r="I55" s="60"/>
      <c r="M55" s="60"/>
      <c r="Q55" s="60"/>
      <c r="R55" s="60"/>
      <c r="S55" s="60"/>
      <c r="T55" s="60"/>
      <c r="U55" s="60"/>
      <c r="V55" s="60"/>
      <c r="W55" s="60"/>
      <c r="Y55" s="60"/>
      <c r="AA55" s="60"/>
      <c r="AD55" s="60"/>
      <c r="AF55" s="60"/>
      <c r="AG55" s="60"/>
      <c r="AI55" s="60"/>
      <c r="AK55" s="60"/>
      <c r="AM55" s="60"/>
      <c r="AS55" s="60"/>
    </row>
    <row r="56" customFormat="false" ht="12.75" hidden="true" customHeight="false" outlineLevel="0" collapsed="false">
      <c r="B56" s="23" t="s">
        <v>90</v>
      </c>
      <c r="E56" s="60"/>
      <c r="G56" s="60"/>
      <c r="I56" s="60"/>
      <c r="M56" s="60"/>
      <c r="Q56" s="60"/>
      <c r="R56" s="60"/>
      <c r="S56" s="60"/>
      <c r="T56" s="60"/>
      <c r="U56" s="60"/>
      <c r="V56" s="60"/>
      <c r="W56" s="60"/>
      <c r="Y56" s="60"/>
      <c r="AA56" s="60"/>
      <c r="AD56" s="60"/>
      <c r="AF56" s="60"/>
      <c r="AG56" s="60"/>
      <c r="AI56" s="60"/>
      <c r="AK56" s="60"/>
      <c r="AM56" s="60"/>
      <c r="AS56" s="60"/>
    </row>
    <row r="57" customFormat="false" ht="12.75" hidden="false" customHeight="false" outlineLevel="0" collapsed="false">
      <c r="E57" s="60"/>
      <c r="G57" s="60"/>
      <c r="I57" s="60"/>
      <c r="M57" s="60"/>
      <c r="Q57" s="60"/>
      <c r="R57" s="60"/>
      <c r="S57" s="60"/>
      <c r="T57" s="60"/>
      <c r="U57" s="60"/>
      <c r="V57" s="60"/>
      <c r="W57" s="60"/>
      <c r="Y57" s="60"/>
      <c r="AA57" s="60"/>
      <c r="AD57" s="60"/>
      <c r="AF57" s="60"/>
      <c r="AG57" s="60"/>
      <c r="AI57" s="60"/>
      <c r="AK57" s="60"/>
      <c r="AM57" s="60"/>
      <c r="AS57" s="60"/>
    </row>
    <row r="58" customFormat="false" ht="12.75" hidden="false" customHeight="false" outlineLevel="0" collapsed="false">
      <c r="E58" s="60"/>
      <c r="G58" s="60"/>
      <c r="I58" s="60"/>
      <c r="K58" s="53"/>
      <c r="M58" s="60"/>
      <c r="O58" s="53"/>
      <c r="Q58" s="60"/>
      <c r="R58" s="60"/>
      <c r="S58" s="60"/>
      <c r="T58" s="60"/>
      <c r="U58" s="60"/>
      <c r="V58" s="60"/>
      <c r="W58" s="60"/>
      <c r="Y58" s="60"/>
      <c r="AA58" s="60"/>
      <c r="AD58" s="60"/>
      <c r="AF58" s="60"/>
      <c r="AG58" s="60"/>
      <c r="AI58" s="60"/>
      <c r="AK58" s="60"/>
      <c r="AM58" s="60"/>
      <c r="AS58" s="60"/>
    </row>
    <row r="59" customFormat="false" ht="12.75" hidden="false" customHeight="false" outlineLevel="0" collapsed="false">
      <c r="E59" s="60"/>
      <c r="G59" s="60"/>
      <c r="I59" s="60"/>
      <c r="M59" s="60"/>
      <c r="Q59" s="60"/>
      <c r="R59" s="60"/>
      <c r="S59" s="60"/>
      <c r="T59" s="60"/>
      <c r="U59" s="60"/>
      <c r="V59" s="60"/>
      <c r="W59" s="60"/>
      <c r="Y59" s="60"/>
      <c r="AA59" s="60"/>
      <c r="AD59" s="60"/>
      <c r="AF59" s="60"/>
      <c r="AG59" s="60"/>
      <c r="AI59" s="60"/>
      <c r="AK59" s="60"/>
      <c r="AM59" s="60"/>
      <c r="AS59" s="60"/>
    </row>
    <row r="60" customFormat="false" ht="12.75" hidden="false" customHeight="false" outlineLevel="0" collapsed="false">
      <c r="E60" s="60"/>
      <c r="G60" s="60"/>
      <c r="I60" s="60"/>
      <c r="M60" s="60"/>
      <c r="Q60" s="60"/>
      <c r="R60" s="60"/>
      <c r="S60" s="60"/>
      <c r="T60" s="60"/>
      <c r="U60" s="60"/>
      <c r="V60" s="60"/>
      <c r="W60" s="60"/>
      <c r="Y60" s="60"/>
      <c r="AA60" s="60"/>
      <c r="AD60" s="60"/>
      <c r="AF60" s="60"/>
      <c r="AG60" s="60"/>
      <c r="AI60" s="60"/>
      <c r="AK60" s="60"/>
      <c r="AM60" s="60"/>
      <c r="AS60" s="60"/>
    </row>
    <row r="61" customFormat="false" ht="12.75" hidden="false" customHeight="false" outlineLevel="0" collapsed="false">
      <c r="E61" s="60"/>
      <c r="G61" s="60"/>
      <c r="I61" s="60"/>
      <c r="M61" s="60"/>
      <c r="Q61" s="60"/>
      <c r="R61" s="60"/>
      <c r="S61" s="60"/>
      <c r="T61" s="60"/>
      <c r="U61" s="60"/>
      <c r="V61" s="60"/>
      <c r="W61" s="60"/>
      <c r="Y61" s="60"/>
      <c r="AA61" s="60"/>
      <c r="AD61" s="60"/>
      <c r="AF61" s="60"/>
      <c r="AG61" s="60"/>
      <c r="AI61" s="60"/>
      <c r="AK61" s="60"/>
      <c r="AM61" s="60"/>
      <c r="AS61" s="60"/>
    </row>
    <row r="62" customFormat="false" ht="12.75" hidden="false" customHeight="false" outlineLevel="0" collapsed="false">
      <c r="E62" s="60"/>
      <c r="G62" s="60"/>
      <c r="I62" s="60"/>
      <c r="M62" s="60"/>
      <c r="Q62" s="60"/>
      <c r="R62" s="60"/>
      <c r="S62" s="60"/>
      <c r="T62" s="60"/>
      <c r="U62" s="60"/>
      <c r="V62" s="60"/>
      <c r="W62" s="60"/>
      <c r="Y62" s="60"/>
      <c r="AA62" s="60"/>
      <c r="AD62" s="60"/>
      <c r="AF62" s="60"/>
      <c r="AG62" s="60"/>
      <c r="AI62" s="60"/>
      <c r="AK62" s="60"/>
      <c r="AM62" s="60"/>
      <c r="AS62" s="60"/>
    </row>
    <row r="63" customFormat="false" ht="12.75" hidden="false" customHeight="false" outlineLevel="0" collapsed="false">
      <c r="E63" s="60"/>
      <c r="G63" s="60"/>
      <c r="I63" s="60"/>
      <c r="M63" s="60"/>
      <c r="Q63" s="60"/>
      <c r="R63" s="60"/>
      <c r="S63" s="60"/>
      <c r="T63" s="60"/>
      <c r="U63" s="60"/>
      <c r="V63" s="60"/>
      <c r="W63" s="60"/>
      <c r="Y63" s="60"/>
      <c r="AA63" s="60"/>
      <c r="AD63" s="60"/>
      <c r="AF63" s="60"/>
      <c r="AG63" s="60"/>
      <c r="AI63" s="60"/>
      <c r="AK63" s="60"/>
      <c r="AM63" s="60"/>
      <c r="AS63" s="60"/>
    </row>
    <row r="64" customFormat="false" ht="12.75" hidden="false" customHeight="false" outlineLevel="0" collapsed="false">
      <c r="E64" s="60"/>
      <c r="G64" s="60"/>
      <c r="I64" s="60"/>
      <c r="M64" s="60"/>
      <c r="Q64" s="60"/>
      <c r="R64" s="60"/>
      <c r="S64" s="60"/>
      <c r="T64" s="60"/>
      <c r="U64" s="60"/>
      <c r="V64" s="60"/>
      <c r="W64" s="60"/>
      <c r="Y64" s="60"/>
      <c r="AA64" s="60"/>
      <c r="AD64" s="60"/>
      <c r="AF64" s="60"/>
      <c r="AG64" s="60"/>
      <c r="AI64" s="60"/>
      <c r="AK64" s="60"/>
      <c r="AM64" s="60"/>
      <c r="AS64" s="60"/>
    </row>
    <row r="65" customFormat="false" ht="12.75" hidden="false" customHeight="false" outlineLevel="0" collapsed="false">
      <c r="E65" s="60"/>
      <c r="G65" s="60"/>
      <c r="I65" s="60"/>
      <c r="M65" s="60"/>
      <c r="Q65" s="60"/>
      <c r="R65" s="60"/>
      <c r="S65" s="60"/>
      <c r="T65" s="60"/>
      <c r="U65" s="60"/>
      <c r="V65" s="60"/>
      <c r="W65" s="60"/>
      <c r="Y65" s="60"/>
      <c r="AA65" s="60"/>
      <c r="AD65" s="60"/>
      <c r="AF65" s="60"/>
      <c r="AG65" s="60"/>
      <c r="AI65" s="60"/>
      <c r="AK65" s="60"/>
      <c r="AM65" s="60"/>
      <c r="AS65" s="60"/>
    </row>
    <row r="66" customFormat="false" ht="12.75" hidden="false" customHeight="false" outlineLevel="0" collapsed="false">
      <c r="E66" s="60"/>
      <c r="G66" s="60"/>
      <c r="I66" s="60"/>
      <c r="M66" s="60"/>
      <c r="Q66" s="60"/>
      <c r="R66" s="60"/>
      <c r="S66" s="60"/>
      <c r="T66" s="60"/>
      <c r="U66" s="60"/>
      <c r="V66" s="60"/>
      <c r="W66" s="60"/>
      <c r="Y66" s="60"/>
      <c r="AA66" s="60"/>
      <c r="AD66" s="60"/>
      <c r="AF66" s="60"/>
      <c r="AG66" s="60"/>
      <c r="AI66" s="60"/>
      <c r="AK66" s="60"/>
      <c r="AM66" s="60"/>
      <c r="AS66" s="60"/>
    </row>
    <row r="67" customFormat="false" ht="12.75" hidden="false" customHeight="false" outlineLevel="0" collapsed="false">
      <c r="E67" s="60"/>
      <c r="G67" s="60"/>
      <c r="I67" s="60"/>
      <c r="M67" s="60"/>
      <c r="Q67" s="60"/>
      <c r="R67" s="60"/>
      <c r="S67" s="60"/>
      <c r="T67" s="60"/>
      <c r="U67" s="60"/>
      <c r="V67" s="60"/>
      <c r="W67" s="60"/>
      <c r="Y67" s="60"/>
      <c r="AA67" s="60"/>
      <c r="AD67" s="60"/>
      <c r="AF67" s="60"/>
      <c r="AG67" s="60"/>
      <c r="AI67" s="60"/>
      <c r="AK67" s="60"/>
      <c r="AM67" s="60"/>
      <c r="AS67" s="60"/>
    </row>
    <row r="68" customFormat="false" ht="12.75" hidden="false" customHeight="false" outlineLevel="0" collapsed="false">
      <c r="E68" s="60"/>
      <c r="G68" s="60"/>
      <c r="I68" s="60"/>
      <c r="M68" s="60"/>
      <c r="Q68" s="60"/>
      <c r="R68" s="60"/>
      <c r="S68" s="60"/>
      <c r="T68" s="60"/>
      <c r="U68" s="60"/>
      <c r="V68" s="60"/>
      <c r="W68" s="60"/>
      <c r="Y68" s="60"/>
      <c r="AA68" s="60"/>
      <c r="AD68" s="60"/>
      <c r="AF68" s="60"/>
      <c r="AG68" s="60"/>
      <c r="AI68" s="60"/>
      <c r="AK68" s="60"/>
      <c r="AM68" s="60"/>
      <c r="AS68" s="60"/>
    </row>
    <row r="69" customFormat="false" ht="12.75" hidden="false" customHeight="false" outlineLevel="0" collapsed="false">
      <c r="E69" s="60"/>
      <c r="G69" s="60"/>
      <c r="I69" s="60"/>
      <c r="M69" s="60"/>
      <c r="Q69" s="60"/>
      <c r="R69" s="60"/>
      <c r="S69" s="60"/>
      <c r="T69" s="60"/>
      <c r="U69" s="60"/>
      <c r="V69" s="60"/>
      <c r="W69" s="60"/>
      <c r="Y69" s="60"/>
      <c r="AA69" s="60"/>
      <c r="AD69" s="60"/>
      <c r="AF69" s="60"/>
      <c r="AG69" s="60"/>
      <c r="AI69" s="60"/>
      <c r="AK69" s="60"/>
      <c r="AM69" s="60"/>
      <c r="AS69" s="60"/>
    </row>
    <row r="70" customFormat="false" ht="12.75" hidden="false" customHeight="false" outlineLevel="0" collapsed="false">
      <c r="E70" s="60"/>
      <c r="G70" s="60"/>
      <c r="I70" s="60"/>
      <c r="M70" s="60"/>
      <c r="Q70" s="60"/>
      <c r="R70" s="60"/>
      <c r="S70" s="60"/>
      <c r="T70" s="60"/>
      <c r="U70" s="60"/>
      <c r="V70" s="60"/>
      <c r="W70" s="60"/>
      <c r="Y70" s="60"/>
      <c r="AA70" s="60"/>
      <c r="AD70" s="60"/>
      <c r="AF70" s="60"/>
      <c r="AG70" s="60"/>
      <c r="AI70" s="60"/>
      <c r="AK70" s="60"/>
      <c r="AM70" s="60"/>
      <c r="AS70" s="60"/>
    </row>
    <row r="71" customFormat="false" ht="12.75" hidden="false" customHeight="false" outlineLevel="0" collapsed="false">
      <c r="E71" s="60"/>
      <c r="G71" s="60"/>
      <c r="I71" s="60"/>
      <c r="M71" s="60"/>
      <c r="Q71" s="60"/>
      <c r="R71" s="60"/>
      <c r="S71" s="60"/>
      <c r="T71" s="60"/>
      <c r="U71" s="60"/>
      <c r="V71" s="60"/>
      <c r="W71" s="60"/>
      <c r="Y71" s="60"/>
      <c r="AA71" s="60"/>
      <c r="AD71" s="60"/>
      <c r="AF71" s="60"/>
      <c r="AG71" s="60"/>
      <c r="AI71" s="60"/>
      <c r="AK71" s="60"/>
      <c r="AM71" s="60"/>
      <c r="AS71" s="60"/>
    </row>
    <row r="72" customFormat="false" ht="12.75" hidden="false" customHeight="false" outlineLevel="0" collapsed="false">
      <c r="E72" s="60"/>
      <c r="G72" s="60"/>
      <c r="I72" s="60"/>
      <c r="M72" s="60"/>
      <c r="Q72" s="60"/>
      <c r="R72" s="60"/>
      <c r="S72" s="60"/>
      <c r="T72" s="60"/>
      <c r="U72" s="60"/>
      <c r="V72" s="60"/>
      <c r="W72" s="60"/>
      <c r="Y72" s="60"/>
      <c r="AA72" s="60"/>
      <c r="AD72" s="60"/>
      <c r="AF72" s="60"/>
      <c r="AG72" s="60"/>
      <c r="AI72" s="60"/>
      <c r="AK72" s="60"/>
      <c r="AM72" s="60"/>
      <c r="AS72" s="60"/>
    </row>
    <row r="73" customFormat="false" ht="12.75" hidden="false" customHeight="false" outlineLevel="0" collapsed="false">
      <c r="E73" s="60"/>
      <c r="G73" s="60"/>
      <c r="I73" s="60"/>
      <c r="M73" s="60"/>
      <c r="Q73" s="60"/>
      <c r="R73" s="60"/>
      <c r="S73" s="60"/>
      <c r="T73" s="60"/>
      <c r="U73" s="60"/>
      <c r="V73" s="60"/>
      <c r="W73" s="60"/>
      <c r="Y73" s="60"/>
      <c r="AA73" s="60"/>
      <c r="AD73" s="60"/>
      <c r="AF73" s="60"/>
      <c r="AG73" s="60"/>
      <c r="AI73" s="60"/>
      <c r="AK73" s="60"/>
      <c r="AM73" s="60"/>
      <c r="AS73" s="60"/>
    </row>
    <row r="74" customFormat="false" ht="12.75" hidden="true" customHeight="false" outlineLevel="0" collapsed="false">
      <c r="E74" s="60"/>
      <c r="G74" s="60"/>
      <c r="I74" s="60"/>
      <c r="M74" s="60"/>
      <c r="Q74" s="60"/>
      <c r="R74" s="60"/>
      <c r="S74" s="60"/>
      <c r="T74" s="60"/>
      <c r="U74" s="60"/>
      <c r="V74" s="60"/>
      <c r="W74" s="60"/>
      <c r="Y74" s="60"/>
      <c r="AA74" s="60"/>
      <c r="AD74" s="60"/>
      <c r="AF74" s="60"/>
      <c r="AG74" s="60"/>
      <c r="AI74" s="60"/>
      <c r="AK74" s="60"/>
      <c r="AM74" s="60"/>
      <c r="AS74" s="60"/>
    </row>
    <row r="75" customFormat="false" ht="12.75" hidden="true" customHeight="false" outlineLevel="0" collapsed="false">
      <c r="E75" s="60"/>
      <c r="G75" s="60"/>
      <c r="I75" s="60"/>
      <c r="M75" s="60"/>
      <c r="Q75" s="60"/>
      <c r="R75" s="60"/>
      <c r="S75" s="60"/>
      <c r="T75" s="60"/>
      <c r="U75" s="60"/>
      <c r="V75" s="60"/>
      <c r="W75" s="60"/>
      <c r="Y75" s="60"/>
      <c r="AA75" s="60"/>
      <c r="AD75" s="60"/>
      <c r="AF75" s="60"/>
      <c r="AG75" s="60"/>
      <c r="AI75" s="60"/>
      <c r="AK75" s="60"/>
      <c r="AM75" s="60"/>
      <c r="AS75" s="60"/>
    </row>
    <row r="76" customFormat="false" ht="13.5" hidden="true" customHeight="false" outlineLevel="0" collapsed="false">
      <c r="C76" s="68" t="s">
        <v>93</v>
      </c>
      <c r="D76" s="68"/>
      <c r="E76" s="60"/>
      <c r="F76" s="68"/>
      <c r="G76" s="60"/>
      <c r="I76" s="60"/>
      <c r="M76" s="60"/>
      <c r="Q76" s="60"/>
      <c r="R76" s="60"/>
      <c r="S76" s="60"/>
      <c r="T76" s="60"/>
      <c r="U76" s="60"/>
      <c r="V76" s="60"/>
      <c r="W76" s="60"/>
      <c r="Y76" s="60"/>
      <c r="AA76" s="60"/>
      <c r="AD76" s="60"/>
      <c r="AF76" s="60"/>
      <c r="AG76" s="60"/>
      <c r="AI76" s="60"/>
      <c r="AK76" s="60"/>
      <c r="AM76" s="60"/>
      <c r="AS76" s="60"/>
    </row>
    <row r="77" customFormat="false" ht="12.75" hidden="true" customHeight="false" outlineLevel="0" collapsed="false">
      <c r="C77" s="23" t="s">
        <v>94</v>
      </c>
      <c r="E77" s="60"/>
      <c r="G77" s="60"/>
      <c r="I77" s="60"/>
      <c r="M77" s="60"/>
      <c r="Q77" s="60"/>
      <c r="R77" s="60"/>
      <c r="S77" s="60"/>
      <c r="T77" s="60"/>
      <c r="U77" s="60"/>
      <c r="V77" s="60"/>
      <c r="W77" s="60"/>
      <c r="Y77" s="60"/>
      <c r="AA77" s="60"/>
      <c r="AD77" s="60"/>
      <c r="AF77" s="60"/>
      <c r="AG77" s="60"/>
      <c r="AI77" s="60"/>
      <c r="AK77" s="60"/>
      <c r="AM77" s="60"/>
      <c r="AS77" s="60"/>
    </row>
    <row r="78" customFormat="false" ht="12.75" hidden="true" customHeight="false" outlineLevel="0" collapsed="false">
      <c r="C78" s="23" t="s">
        <v>95</v>
      </c>
      <c r="E78" s="60"/>
      <c r="G78" s="60"/>
      <c r="I78" s="60"/>
      <c r="M78" s="60"/>
      <c r="Q78" s="60"/>
      <c r="R78" s="60"/>
      <c r="S78" s="60"/>
      <c r="T78" s="60"/>
      <c r="U78" s="60"/>
      <c r="V78" s="60"/>
      <c r="W78" s="60"/>
      <c r="Y78" s="60"/>
      <c r="AA78" s="60"/>
      <c r="AD78" s="60"/>
      <c r="AF78" s="60"/>
      <c r="AG78" s="60"/>
      <c r="AI78" s="60"/>
      <c r="AK78" s="60"/>
      <c r="AM78" s="60"/>
      <c r="AS78" s="60"/>
    </row>
    <row r="79" customFormat="false" ht="12.75" hidden="true" customHeight="false" outlineLevel="0" collapsed="false">
      <c r="C79" s="23" t="s">
        <v>96</v>
      </c>
      <c r="E79" s="60"/>
      <c r="G79" s="60"/>
      <c r="I79" s="60"/>
      <c r="M79" s="60"/>
      <c r="Q79" s="60"/>
      <c r="R79" s="60"/>
      <c r="S79" s="60"/>
      <c r="T79" s="60"/>
      <c r="U79" s="60"/>
      <c r="V79" s="60"/>
      <c r="W79" s="60"/>
      <c r="Y79" s="60"/>
      <c r="AA79" s="60"/>
      <c r="AD79" s="60"/>
      <c r="AF79" s="60"/>
      <c r="AG79" s="60"/>
      <c r="AI79" s="60"/>
      <c r="AK79" s="60"/>
      <c r="AM79" s="60"/>
      <c r="AS79" s="60"/>
    </row>
    <row r="80" customFormat="false" ht="12.75" hidden="true" customHeight="false" outlineLevel="0" collapsed="false">
      <c r="C80" s="23" t="s">
        <v>97</v>
      </c>
      <c r="E80" s="60"/>
      <c r="G80" s="60"/>
      <c r="I80" s="60"/>
      <c r="M80" s="60"/>
      <c r="Q80" s="60"/>
      <c r="R80" s="60"/>
      <c r="S80" s="60"/>
      <c r="T80" s="60"/>
      <c r="U80" s="60"/>
      <c r="V80" s="60"/>
      <c r="W80" s="60"/>
      <c r="Y80" s="60"/>
      <c r="AA80" s="60"/>
      <c r="AD80" s="60"/>
      <c r="AF80" s="60"/>
      <c r="AG80" s="60"/>
      <c r="AI80" s="60"/>
      <c r="AK80" s="60"/>
      <c r="AM80" s="60"/>
      <c r="AS80" s="60"/>
    </row>
    <row r="81" customFormat="false" ht="12.75" hidden="true" customHeight="false" outlineLevel="0" collapsed="false">
      <c r="E81" s="60"/>
      <c r="G81" s="60"/>
      <c r="I81" s="60"/>
      <c r="M81" s="60"/>
      <c r="Q81" s="60"/>
      <c r="R81" s="60"/>
      <c r="S81" s="60"/>
      <c r="T81" s="60"/>
      <c r="U81" s="60"/>
      <c r="V81" s="60"/>
      <c r="W81" s="60"/>
      <c r="Y81" s="60"/>
      <c r="AA81" s="60"/>
      <c r="AD81" s="60"/>
      <c r="AF81" s="60"/>
      <c r="AG81" s="60"/>
      <c r="AI81" s="60"/>
      <c r="AK81" s="60"/>
      <c r="AM81" s="60"/>
      <c r="AS81" s="60"/>
    </row>
    <row r="82" customFormat="false" ht="12.75" hidden="true" customHeight="false" outlineLevel="0" collapsed="false">
      <c r="E82" s="60"/>
      <c r="G82" s="60"/>
      <c r="I82" s="60"/>
      <c r="M82" s="60"/>
      <c r="Q82" s="60"/>
      <c r="R82" s="60"/>
      <c r="S82" s="60"/>
      <c r="T82" s="60"/>
      <c r="U82" s="60"/>
      <c r="V82" s="60"/>
      <c r="W82" s="60"/>
      <c r="Y82" s="60"/>
      <c r="AA82" s="60"/>
      <c r="AD82" s="60"/>
      <c r="AF82" s="60"/>
      <c r="AG82" s="60"/>
      <c r="AI82" s="60"/>
      <c r="AK82" s="60"/>
      <c r="AM82" s="60"/>
      <c r="AS82" s="60"/>
    </row>
    <row r="83" customFormat="false" ht="13.5" hidden="true" customHeight="false" outlineLevel="0" collapsed="false">
      <c r="C83" s="68" t="s">
        <v>98</v>
      </c>
      <c r="D83" s="68"/>
      <c r="E83" s="60"/>
      <c r="F83" s="68"/>
      <c r="G83" s="60"/>
      <c r="I83" s="60"/>
      <c r="M83" s="60"/>
      <c r="Q83" s="60"/>
      <c r="R83" s="60"/>
      <c r="S83" s="60"/>
      <c r="T83" s="60"/>
      <c r="U83" s="60"/>
      <c r="V83" s="60"/>
      <c r="W83" s="60"/>
      <c r="Y83" s="60"/>
      <c r="AA83" s="60"/>
      <c r="AD83" s="60"/>
      <c r="AF83" s="60"/>
      <c r="AG83" s="60"/>
      <c r="AI83" s="60"/>
      <c r="AK83" s="60"/>
      <c r="AM83" s="60"/>
      <c r="AS83" s="60"/>
    </row>
    <row r="84" customFormat="false" ht="12.75" hidden="true" customHeight="false" outlineLevel="0" collapsed="false">
      <c r="C84" s="23" t="s">
        <v>99</v>
      </c>
      <c r="E84" s="60"/>
      <c r="G84" s="60"/>
      <c r="I84" s="60"/>
      <c r="M84" s="60"/>
      <c r="Q84" s="60"/>
      <c r="R84" s="60"/>
      <c r="S84" s="60"/>
      <c r="T84" s="60"/>
      <c r="U84" s="60"/>
      <c r="V84" s="60"/>
      <c r="W84" s="60"/>
      <c r="Y84" s="60"/>
      <c r="AA84" s="60"/>
      <c r="AD84" s="60"/>
      <c r="AF84" s="60"/>
      <c r="AG84" s="60"/>
      <c r="AI84" s="60"/>
      <c r="AK84" s="60"/>
      <c r="AM84" s="60"/>
      <c r="AS84" s="60"/>
    </row>
    <row r="85" customFormat="false" ht="12.75" hidden="true" customHeight="false" outlineLevel="0" collapsed="false">
      <c r="C85" s="23" t="s">
        <v>100</v>
      </c>
      <c r="E85" s="60"/>
      <c r="G85" s="60"/>
      <c r="I85" s="60"/>
      <c r="M85" s="60"/>
      <c r="Q85" s="60"/>
      <c r="R85" s="60"/>
      <c r="S85" s="60"/>
      <c r="T85" s="60"/>
      <c r="U85" s="60"/>
      <c r="V85" s="60"/>
      <c r="W85" s="60"/>
      <c r="Y85" s="60"/>
      <c r="AA85" s="60"/>
      <c r="AD85" s="60"/>
      <c r="AF85" s="60"/>
      <c r="AG85" s="60"/>
      <c r="AI85" s="60"/>
      <c r="AK85" s="60"/>
      <c r="AM85" s="60"/>
      <c r="AS85" s="60"/>
    </row>
    <row r="86" customFormat="false" ht="12.75" hidden="true" customHeight="false" outlineLevel="0" collapsed="false">
      <c r="C86" s="23" t="s">
        <v>101</v>
      </c>
    </row>
    <row r="87" customFormat="false" ht="12.75" hidden="true" customHeight="false" outlineLevel="0" collapsed="false">
      <c r="C87" s="23" t="s">
        <v>102</v>
      </c>
    </row>
    <row r="88" customFormat="false" ht="12.75" hidden="true" customHeight="false" outlineLevel="0" collapsed="false"/>
  </sheetData>
  <mergeCells count="11">
    <mergeCell ref="A1:AD1"/>
    <mergeCell ref="A2:AD2"/>
    <mergeCell ref="A3:AD3"/>
    <mergeCell ref="A4:AD4"/>
    <mergeCell ref="E11:G11"/>
    <mergeCell ref="I11:K11"/>
    <mergeCell ref="M11:O11"/>
    <mergeCell ref="Q11:T11"/>
    <mergeCell ref="U11:W11"/>
    <mergeCell ref="Y11:AA11"/>
    <mergeCell ref="AD11:AF11"/>
  </mergeCells>
  <printOptions headings="false" gridLines="false" gridLinesSet="true" horizontalCentered="true" verticalCentered="false"/>
  <pageMargins left="0.25" right="0.25"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1997-10-22T21:00:42Z</dcterms:created>
  <dc:creator>eschiel</dc:creator>
  <dc:description/>
  <dc:language>en-US</dc:language>
  <cp:lastModifiedBy>kharris2</cp:lastModifiedBy>
  <cp:lastPrinted>2001-08-03T12:02:19Z</cp:lastPrinted>
  <cp:revision>0</cp:revision>
  <dc:subject/>
  <dc:title/>
</cp:coreProperties>
</file>