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arrisreportNew" sheetId="1" state="visible" r:id="rId3"/>
    <sheet name="ForecastQ13-09" sheetId="2" state="visible" r:id="rId4"/>
    <sheet name="Sheet1" sheetId="3" state="visible" r:id="rId5"/>
    <sheet name="Sheet2" sheetId="4" state="visible" r:id="rId6"/>
    <sheet name="Sheet3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SHarrisreportNew!$A$1:$G$48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<sst xmlns="http://schemas.openxmlformats.org/spreadsheetml/2006/main" count="64" uniqueCount="58">
  <si>
    <t xml:space="preserve">Transwestern Pipeline Company</t>
  </si>
  <si>
    <t xml:space="preserve">($MM)</t>
  </si>
  <si>
    <t xml:space="preserve">March,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</si>
  <si>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</si>
  <si>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</si>
  <si>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</si>
  <si>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</si>
  <si>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</si>
  <si>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Sempra (.762)  for 7 days, Richardson($.467) for 5 days, Reliant ($.058) 5 days</t>
  </si>
  <si>
    <t xml:space="preserve">West Commodity Revenues</t>
  </si>
  <si>
    <t xml:space="preserve">East Demand Revenues</t>
  </si>
  <si>
    <t xml:space="preserve">East Commodity Revenues</t>
  </si>
  <si>
    <t xml:space="preserve">Ignacio Demand Revenues</t>
  </si>
  <si>
    <t xml:space="preserve">Ignacio Commodity Revenues</t>
  </si>
  <si>
    <t xml:space="preserve">      Revenue Variance</t>
  </si>
  <si>
    <t xml:space="preserve">Fuel Price Variance-Unhedged</t>
  </si>
  <si>
    <t xml:space="preserve">MTD index price of $5.00 vs. Plan index price of $3.60</t>
  </si>
  <si>
    <t xml:space="preserve">Unhedged Plan volume (722-620) 102</t>
  </si>
  <si>
    <t xml:space="preserve">Fuel Volume Variance-Unhedged</t>
  </si>
  <si>
    <t xml:space="preserve">Higher retained volumes than Plan volumes(807-722=85) @ MTD index price of $5.00</t>
  </si>
  <si>
    <t xml:space="preserve">Sales Margin Variance on Unhedged</t>
  </si>
  <si>
    <t xml:space="preserve">Hedging Adjustment</t>
  </si>
  <si>
    <t xml:space="preserve">Add'l price on physical sales of HEDGED volumes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</si>
  <si>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</si>
  <si>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</si>
  <si>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</si>
  <si>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</si>
  <si>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2001 Stretch</t>
  </si>
  <si>
    <t xml:space="preserve">ADJUSTED MONTH-TO-DATE VARIANCE</t>
  </si>
  <si>
    <t xml:space="preserve">Unaccounted For</t>
  </si>
  <si>
    <t xml:space="preserve">Plan Index</t>
  </si>
  <si>
    <t xml:space="preserve">  (as of January Actuals)</t>
  </si>
  <si>
    <t xml:space="preserve">Volume</t>
  </si>
  <si>
    <t xml:space="preserve">Price</t>
  </si>
  <si>
    <t xml:space="preserve">Amount </t>
  </si>
  <si>
    <t xml:space="preserve">Actual UAF Volume - December</t>
  </si>
  <si>
    <t xml:space="preserve">Actual UAF Volume - PPAs</t>
  </si>
  <si>
    <t xml:space="preserve">2001 Plan : Phil's .04%</t>
  </si>
  <si>
    <t xml:space="preserve">2001 Plan : Accounting's  .02%</t>
  </si>
  <si>
    <t xml:space="preserve">UAF Gain/(loss) Variance</t>
  </si>
  <si>
    <r>
      <rPr>
        <b val="true"/>
        <u val="single"/>
        <sz val="14"/>
        <rFont val="Arial"/>
        <family val="2"/>
      </rPr>
      <t xml:space="preserve">First Quarter Forecast-</t>
    </r>
    <r>
      <rPr>
        <b val="true"/>
        <i val="true"/>
        <u val="single"/>
        <sz val="14"/>
        <rFont val="Arial"/>
        <family val="2"/>
      </rPr>
      <t xml:space="preserve">Revised 3-09-2001</t>
    </r>
  </si>
  <si>
    <t xml:space="preserve">March 2001 Year To Date</t>
  </si>
  <si>
    <t xml:space="preserve">MARGIN</t>
  </si>
  <si>
    <t xml:space="preserve">Sempra &amp; Richardson Short Term Firm Contracts; Tenaska K </t>
  </si>
  <si>
    <t xml:space="preserve">FUEL</t>
  </si>
  <si>
    <t xml:space="preserve">STRETCH</t>
  </si>
  <si>
    <t xml:space="preserve">VARIANCE FROM PLAN</t>
  </si>
  <si>
    <t xml:space="preserve">TARGET ADJUSTMENT</t>
  </si>
  <si>
    <t xml:space="preserve">TOTAL</t>
  </si>
  <si>
    <t xml:space="preserve">PREVIOUS FORECAST 3-02-2001</t>
  </si>
  <si>
    <t xml:space="preserve">A</t>
  </si>
  <si>
    <t xml:space="preserve">DIFFERENCE</t>
  </si>
  <si>
    <t xml:space="preserve">CONTRIBUTOR</t>
  </si>
  <si>
    <t xml:space="preserve">Sempra, Richardson </t>
  </si>
  <si>
    <t xml:space="preserve">Fuel</t>
  </si>
  <si>
    <t xml:space="preserve">Other</t>
  </si>
  <si>
    <t xml:space="preserve">Total</t>
  </si>
  <si>
    <t xml:space="preserve">A. First Quarter Forecast to Stan Horton was $10.1Million over plan.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</si>
</sst>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m/d/yy\ h:mm\ AM/PM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4"/>
      <name val="Arial"/>
      <family val="2"/>
    </font>
    <font>
      <b val="true"/>
      <i val="true"/>
      <u val="single"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Input%20for%20Weekly/Dat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3_09_Week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Sheet2"/>
      <sheetName val="Sheet3"/>
    </sheetNames>
    <sheetDataSet>
      <sheetData sheetId="0">
        <row r="5">
          <cell r="A5" t="str">
            <v>Mar Week 1 03-09-2001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New"/>
      <sheetName val="ForecastQ13-09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1574.132</v>
          </cell>
        </row>
        <row r="10">
          <cell r="P10">
            <v>1516.5</v>
          </cell>
        </row>
        <row r="11">
          <cell r="N11">
            <v>14.7321394</v>
          </cell>
        </row>
        <row r="11">
          <cell r="P11">
            <v>16.1</v>
          </cell>
        </row>
        <row r="14">
          <cell r="N14">
            <v>0.7834651</v>
          </cell>
        </row>
        <row r="20">
          <cell r="N20">
            <v>2518.2385</v>
          </cell>
        </row>
        <row r="20">
          <cell r="P20">
            <v>2488.5</v>
          </cell>
        </row>
        <row r="21">
          <cell r="N21">
            <v>316.3571307</v>
          </cell>
        </row>
        <row r="21">
          <cell r="P21">
            <v>333.9</v>
          </cell>
        </row>
        <row r="22">
          <cell r="N22">
            <v>11.3380774</v>
          </cell>
        </row>
        <row r="25">
          <cell r="N25">
            <v>12.944834</v>
          </cell>
        </row>
        <row r="28">
          <cell r="N28">
            <v>290.904</v>
          </cell>
        </row>
        <row r="28">
          <cell r="P28">
            <v>296.1</v>
          </cell>
        </row>
        <row r="29">
          <cell r="N29">
            <v>33.6490368</v>
          </cell>
        </row>
        <row r="29">
          <cell r="P29">
            <v>29.4</v>
          </cell>
        </row>
        <row r="34">
          <cell r="N34">
            <v>1380.50849</v>
          </cell>
        </row>
        <row r="34">
          <cell r="P34">
            <v>954.5</v>
          </cell>
        </row>
        <row r="35">
          <cell r="N35">
            <v>104.7563532</v>
          </cell>
        </row>
        <row r="35">
          <cell r="P35">
            <v>104.8</v>
          </cell>
        </row>
        <row r="37">
          <cell r="N37">
            <v>0</v>
          </cell>
        </row>
        <row r="40">
          <cell r="N40">
            <v>5976.9822</v>
          </cell>
        </row>
        <row r="40">
          <cell r="P40">
            <v>4995.5</v>
          </cell>
        </row>
        <row r="41">
          <cell r="N41">
            <v>329.507514</v>
          </cell>
        </row>
        <row r="41">
          <cell r="P41">
            <v>312.1</v>
          </cell>
        </row>
        <row r="42">
          <cell r="N42">
            <v>8.850894</v>
          </cell>
        </row>
        <row r="43">
          <cell r="N43">
            <v>0</v>
          </cell>
        </row>
        <row r="43">
          <cell r="P43">
            <v>0</v>
          </cell>
        </row>
        <row r="49">
          <cell r="N49">
            <v>453.158</v>
          </cell>
        </row>
        <row r="49">
          <cell r="P49">
            <v>463.4</v>
          </cell>
        </row>
        <row r="51">
          <cell r="N51">
            <v>21.6239192</v>
          </cell>
        </row>
        <row r="51">
          <cell r="P51">
            <v>35.8</v>
          </cell>
        </row>
        <row r="52">
          <cell r="N52">
            <v>14.8699264</v>
          </cell>
        </row>
        <row r="52">
          <cell r="P52">
            <v>3.9</v>
          </cell>
        </row>
        <row r="55">
          <cell r="N55">
            <v>257.424</v>
          </cell>
        </row>
        <row r="55">
          <cell r="P55">
            <v>253</v>
          </cell>
        </row>
        <row r="56">
          <cell r="N56">
            <v>0.9946456</v>
          </cell>
        </row>
        <row r="56">
          <cell r="P56">
            <v>10.7</v>
          </cell>
        </row>
        <row r="65">
          <cell r="N65">
            <v>0</v>
          </cell>
        </row>
        <row r="68">
          <cell r="N68">
            <v>490.4284382</v>
          </cell>
        </row>
        <row r="68">
          <cell r="P68">
            <v>403</v>
          </cell>
        </row>
        <row r="69">
          <cell r="N69">
            <v>53.0973216</v>
          </cell>
        </row>
        <row r="69">
          <cell r="P69">
            <v>76.6</v>
          </cell>
        </row>
        <row r="72">
          <cell r="N72">
            <v>34.68108</v>
          </cell>
        </row>
        <row r="72">
          <cell r="P72">
            <v>41.1</v>
          </cell>
        </row>
        <row r="77">
          <cell r="N77">
            <v>381.5666</v>
          </cell>
        </row>
        <row r="77">
          <cell r="P77">
            <v>408.3</v>
          </cell>
        </row>
        <row r="78">
          <cell r="N78">
            <v>8.00181690000001</v>
          </cell>
        </row>
        <row r="78">
          <cell r="P78">
            <v>10</v>
          </cell>
        </row>
        <row r="80">
          <cell r="N80">
            <v>1.82614</v>
          </cell>
        </row>
        <row r="80">
          <cell r="P80">
            <v>13.1</v>
          </cell>
        </row>
        <row r="83">
          <cell r="N83">
            <v>311.17459</v>
          </cell>
        </row>
        <row r="83">
          <cell r="P83">
            <v>212.3</v>
          </cell>
        </row>
        <row r="84">
          <cell r="N84">
            <v>23.8850832</v>
          </cell>
        </row>
        <row r="84">
          <cell r="P84">
            <v>31.6</v>
          </cell>
        </row>
        <row r="86">
          <cell r="N86">
            <v>36.816515</v>
          </cell>
        </row>
        <row r="86">
          <cell r="P86">
            <v>42.7</v>
          </cell>
        </row>
      </sheetData>
      <sheetData sheetId="6"/>
      <sheetData sheetId="7">
        <row r="11">
          <cell r="K11">
            <v>5</v>
          </cell>
        </row>
        <row r="11">
          <cell r="W11">
            <v>3.5984</v>
          </cell>
        </row>
        <row r="32">
          <cell r="I32">
            <v>807.497654299432</v>
          </cell>
        </row>
        <row r="32">
          <cell r="U32">
            <v>722.495670450731</v>
          </cell>
        </row>
        <row r="35">
          <cell r="C35">
            <v>620</v>
          </cell>
        </row>
        <row r="43">
          <cell r="M43">
            <v>24.8</v>
          </cell>
        </row>
        <row r="44">
          <cell r="M44">
            <v>0.795000000000002</v>
          </cell>
        </row>
        <row r="45">
          <cell r="M45">
            <v>0</v>
          </cell>
        </row>
        <row r="46">
          <cell r="M46">
            <v>0</v>
          </cell>
        </row>
        <row r="64">
          <cell r="AG64">
            <v>7.7499999999998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7.42"/>
    <col collapsed="false" customWidth="true" hidden="false" outlineLevel="0" max="3" min="3" style="1" width="15.85"/>
    <col collapsed="false" customWidth="true" hidden="false" outlineLevel="0" max="4" min="4" style="1" width="15.13"/>
    <col collapsed="false" customWidth="true" hidden="false" outlineLevel="0" max="5" min="5" style="1" width="14.85"/>
    <col collapsed="false" customWidth="true" hidden="false" outlineLevel="0" max="6" min="6" style="1" width="5.99"/>
    <col collapsed="false" customWidth="true" hidden="false" outlineLevel="0" max="7" min="7" style="1" width="84.85"/>
    <col collapsed="false" customWidth="false" hidden="false" outlineLevel="0" max="257" min="8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" hidden="false" customHeight="true" outlineLevel="0" collapsed="false">
      <c r="A3" s="4" t="str">
        <f aca="false">[1]Dates!$A$5</f>
        <v>Mar Week 1 03-09-2001</v>
      </c>
      <c r="G3" s="5" t="n">
        <f aca="true">NOW()</f>
        <v>45926.958470874</v>
      </c>
    </row>
    <row r="4" customFormat="false" ht="15" hidden="false" customHeight="true" outlineLevel="0" collapsed="false">
      <c r="A4" s="4"/>
    </row>
    <row r="5" customFormat="false" ht="15" hidden="false" customHeight="true" outlineLevel="0" collapsed="false">
      <c r="A5" s="4"/>
      <c r="C5" s="6" t="s">
        <v>2</v>
      </c>
      <c r="D5" s="6"/>
      <c r="E5" s="6"/>
    </row>
    <row r="6" customFormat="false" ht="15" hidden="false" customHeight="true" outlineLevel="0" collapsed="false">
      <c r="C6" s="7"/>
      <c r="D6" s="7"/>
      <c r="E6" s="7"/>
      <c r="F6" s="7"/>
    </row>
    <row r="7" customFormat="false" ht="15" hidden="false" customHeight="true" outlineLevel="0" collapsed="false">
      <c r="C7" s="8" t="s">
        <v>3</v>
      </c>
      <c r="D7" s="8" t="s">
        <v>4</v>
      </c>
      <c r="E7" s="8" t="s">
        <v>5</v>
      </c>
      <c r="F7" s="7"/>
      <c r="G7" s="9" t="s">
        <v>6</v>
      </c>
    </row>
    <row r="8" customFormat="false" ht="15" hidden="false" customHeight="true" outlineLevel="0" collapsed="false"/>
    <row r="9" customFormat="false" ht="15" hidden="false" customHeight="true" outlineLevel="0" collapsed="false">
      <c r="A9" s="1" t="s">
        <v>7</v>
      </c>
      <c r="C9" s="10" t="n">
        <f aca="false">([2]PLAN!P10+[2]PLAN!P20+[2]PLAN!P28+[2]PLAN!P34+[2]PLAN!P40)/1000</f>
        <v>10.2511</v>
      </c>
      <c r="D9" s="11" t="n">
        <f aca="false">([2]PLAN!N10+[2]PLAN!N20+[2]PLAN!N28+[2]PLAN!N34+[2]PLAN!N40)/1000</f>
        <v>11.74076519</v>
      </c>
      <c r="E9" s="11" t="n">
        <f aca="false">D9-C9</f>
        <v>1.48966519</v>
      </c>
      <c r="G9" s="12" t="s">
        <v>8</v>
      </c>
    </row>
    <row r="10" customFormat="false" ht="15" hidden="false" customHeight="true" outlineLevel="0" collapsed="false">
      <c r="C10" s="13"/>
      <c r="D10" s="14"/>
      <c r="E10" s="11"/>
      <c r="G10" s="12"/>
    </row>
    <row r="11" customFormat="false" ht="15" hidden="false" customHeight="true" outlineLevel="0" collapsed="false">
      <c r="A11" s="1" t="s">
        <v>9</v>
      </c>
      <c r="C11" s="10" t="n">
        <f aca="false">([2]PLAN!P11+[2]PLAN!P21+[2]PLAN!P29+[2]PLAN!P35+[2]PLAN!P41+[2]PLAN!P43)/1000</f>
        <v>0.7963</v>
      </c>
      <c r="D11" s="11" t="n">
        <f aca="false">([2]PLAN!N11+[2]PLAN!N14+[2]PLAN!N21+[2]PLAN!N22+[2]PLAN!N25+[2]PLAN!N29+[2]PLAN!N35+[2]PLAN!N37+[2]PLAN!N41+[2]PLAN!N42+[2]PLAN!N43)/1000</f>
        <v>0.8329194446</v>
      </c>
      <c r="E11" s="11" t="n">
        <f aca="false">D11-C11</f>
        <v>0.0366194446000001</v>
      </c>
      <c r="G11" s="15"/>
    </row>
    <row r="12" customFormat="false" ht="15" hidden="false" customHeight="true" outlineLevel="0" collapsed="false">
      <c r="C12" s="13"/>
      <c r="D12" s="14"/>
      <c r="E12" s="11"/>
      <c r="G12" s="15"/>
    </row>
    <row r="13" customFormat="false" ht="15" hidden="false" customHeight="true" outlineLevel="0" collapsed="false">
      <c r="A13" s="1" t="s">
        <v>10</v>
      </c>
      <c r="C13" s="10" t="n">
        <f aca="false">([2]PLAN!P49+[2]PLAN!P55+[2]PLAN!P68)/1000</f>
        <v>1.1194</v>
      </c>
      <c r="D13" s="11" t="n">
        <f aca="false">([2]PLAN!N49+[2]PLAN!N55+[2]PLAN!N68)/1000</f>
        <v>1.2010104382</v>
      </c>
      <c r="E13" s="11" t="n">
        <f aca="false">D13-C13</f>
        <v>0.0816104381999998</v>
      </c>
      <c r="G13" s="16"/>
    </row>
    <row r="14" customFormat="false" ht="15" hidden="false" customHeight="true" outlineLevel="0" collapsed="false">
      <c r="C14" s="13"/>
      <c r="D14" s="14"/>
      <c r="E14" s="11"/>
      <c r="G14" s="15"/>
    </row>
    <row r="15" customFormat="false" ht="15" hidden="false" customHeight="true" outlineLevel="0" collapsed="false">
      <c r="A15" s="1" t="s">
        <v>11</v>
      </c>
      <c r="C15" s="10" t="n">
        <f aca="false">([2]PLAN!P51+[2]PLAN!P52+[2]PLAN!P56+[2]PLAN!P69+[2]PLAN!P72)/1000</f>
        <v>0.1681</v>
      </c>
      <c r="D15" s="11" t="n">
        <f aca="false">([2]PLAN!N51+[2]PLAN!N52+[2]PLAN!N56+[2]PLAN!N65+[2]PLAN!N69+[2]PLAN!N72)/1000</f>
        <v>0.1252668928</v>
      </c>
      <c r="E15" s="11" t="n">
        <f aca="false">D15-C15</f>
        <v>-0.0428331072</v>
      </c>
      <c r="G15" s="15"/>
    </row>
    <row r="16" customFormat="false" ht="15" hidden="false" customHeight="true" outlineLevel="0" collapsed="false">
      <c r="C16" s="13"/>
      <c r="D16" s="14"/>
      <c r="E16" s="11"/>
      <c r="G16" s="15"/>
    </row>
    <row r="17" customFormat="false" ht="15" hidden="false" customHeight="true" outlineLevel="0" collapsed="false">
      <c r="A17" s="1" t="s">
        <v>12</v>
      </c>
      <c r="C17" s="10" t="n">
        <f aca="false">([2]PLAN!P77+[2]PLAN!P83)/1000</f>
        <v>0.6206</v>
      </c>
      <c r="D17" s="11" t="n">
        <f aca="false">([2]PLAN!N77+[2]PLAN!N83)/1000</f>
        <v>0.69274119</v>
      </c>
      <c r="E17" s="11" t="n">
        <f aca="false">D17-C17</f>
        <v>0.07214119</v>
      </c>
      <c r="G17" s="15"/>
    </row>
    <row r="18" customFormat="false" ht="15" hidden="false" customHeight="true" outlineLevel="0" collapsed="false">
      <c r="C18" s="13"/>
      <c r="D18" s="14"/>
      <c r="E18" s="11"/>
      <c r="G18" s="15"/>
    </row>
    <row r="19" customFormat="false" ht="15" hidden="false" customHeight="true" outlineLevel="0" collapsed="false">
      <c r="A19" s="1" t="s">
        <v>13</v>
      </c>
      <c r="C19" s="10" t="n">
        <f aca="false">([2]PLAN!P78+[2]PLAN!P80+[2]PLAN!P84+[2]PLAN!P86)/1000</f>
        <v>0.0974</v>
      </c>
      <c r="D19" s="11" t="n">
        <f aca="false">([2]PLAN!N78+[2]PLAN!N80+[2]PLAN!N84+[2]PLAN!N86)/1000</f>
        <v>0.0705295551</v>
      </c>
      <c r="E19" s="11" t="n">
        <f aca="false">D19-C19</f>
        <v>-0.0268704449</v>
      </c>
      <c r="G19" s="15"/>
    </row>
    <row r="20" customFormat="false" ht="15" hidden="false" customHeight="true" outlineLevel="0" collapsed="false">
      <c r="C20" s="13"/>
      <c r="D20" s="14"/>
      <c r="E20" s="14"/>
    </row>
    <row r="21" customFormat="false" ht="15" hidden="false" customHeight="true" outlineLevel="0" collapsed="false">
      <c r="C21" s="14"/>
      <c r="D21" s="14"/>
      <c r="E21" s="14"/>
    </row>
    <row r="22" customFormat="false" ht="15" hidden="false" customHeight="true" outlineLevel="0" collapsed="false">
      <c r="C22" s="17"/>
      <c r="D22" s="17"/>
      <c r="E22" s="18"/>
    </row>
    <row r="23" customFormat="false" ht="15" hidden="false" customHeight="true" outlineLevel="0" collapsed="false">
      <c r="A23" s="19" t="s">
        <v>14</v>
      </c>
      <c r="C23" s="11" t="n">
        <f aca="false">SUM(C9:C20)-0.001</f>
        <v>13.0519</v>
      </c>
      <c r="D23" s="11" t="n">
        <f aca="false">SUM(D9:D20)</f>
        <v>14.6632327107</v>
      </c>
      <c r="E23" s="20" t="n">
        <f aca="false">D23-C23</f>
        <v>1.6113327107</v>
      </c>
    </row>
    <row r="24" customFormat="false" ht="15" hidden="false" customHeight="true" outlineLevel="0" collapsed="false">
      <c r="C24" s="14"/>
      <c r="D24" s="14"/>
      <c r="E24" s="14"/>
    </row>
    <row r="25" customFormat="false" ht="15" hidden="false" customHeight="true" outlineLevel="0" collapsed="false">
      <c r="C25" s="14"/>
      <c r="D25" s="14"/>
      <c r="E25" s="14"/>
    </row>
    <row r="26" customFormat="false" ht="15" hidden="false" customHeight="true" outlineLevel="0" collapsed="false">
      <c r="A26" s="1" t="s">
        <v>15</v>
      </c>
      <c r="C26" s="14"/>
      <c r="D26" s="14"/>
      <c r="E26" s="11" t="n">
        <f aca="false">(([2]Fuel_Plan!U32-[2]Fuel_Plan!C35)*([2]Fuel_Plan!K11-[2]Fuel_Plan!W11))/1000</f>
        <v>0.143657931703744</v>
      </c>
      <c r="F26" s="21"/>
      <c r="G26" s="21" t="s">
        <v>16</v>
      </c>
    </row>
    <row r="27" customFormat="false" ht="15" hidden="false" customHeight="true" outlineLevel="0" collapsed="false">
      <c r="C27" s="14"/>
      <c r="D27" s="14"/>
      <c r="E27" s="11"/>
      <c r="F27" s="21"/>
      <c r="G27" s="21" t="s">
        <v>17</v>
      </c>
    </row>
    <row r="28" customFormat="false" ht="15" hidden="false" customHeight="true" outlineLevel="0" collapsed="false">
      <c r="C28" s="14"/>
      <c r="D28" s="14"/>
      <c r="E28" s="11"/>
      <c r="F28" s="21"/>
      <c r="G28" s="21"/>
    </row>
    <row r="29" customFormat="false" ht="15" hidden="false" customHeight="true" outlineLevel="0" collapsed="false">
      <c r="A29" s="1" t="s">
        <v>18</v>
      </c>
      <c r="C29" s="14"/>
      <c r="D29" s="14"/>
      <c r="E29" s="11" t="n">
        <f aca="false">(([2]Fuel_Plan!I32-[2]Fuel_Plan!U32)*[2]Fuel_Plan!K11)/1000</f>
        <v>0.425009919243504</v>
      </c>
      <c r="F29" s="21"/>
      <c r="G29" s="12" t="s">
        <v>19</v>
      </c>
    </row>
    <row r="30" customFormat="false" ht="15" hidden="false" customHeight="true" outlineLevel="0" collapsed="false">
      <c r="C30" s="14"/>
      <c r="D30" s="14"/>
      <c r="E30" s="14"/>
      <c r="F30" s="21"/>
      <c r="G30" s="12"/>
    </row>
    <row r="31" customFormat="false" ht="15" hidden="false" customHeight="true" outlineLevel="0" collapsed="false">
      <c r="A31" s="1" t="s">
        <v>20</v>
      </c>
      <c r="C31" s="14"/>
      <c r="D31" s="14"/>
      <c r="E31" s="11" t="n">
        <f aca="false">([2]Fuel_Plan!M43+[2]Fuel_Plan!M44+[2]Fuel_Plan!M45+[2]Fuel_Plan!M46)/1000</f>
        <v>0.025595</v>
      </c>
      <c r="G31" s="15"/>
    </row>
    <row r="32" customFormat="false" ht="15" hidden="false" customHeight="true" outlineLevel="0" collapsed="false">
      <c r="C32" s="14"/>
      <c r="D32" s="14"/>
      <c r="E32" s="11"/>
      <c r="G32" s="15"/>
    </row>
    <row r="33" customFormat="false" ht="15" hidden="false" customHeight="true" outlineLevel="0" collapsed="false">
      <c r="A33" s="1" t="s">
        <v>21</v>
      </c>
      <c r="C33" s="14"/>
      <c r="D33" s="14"/>
      <c r="E33" s="11" t="n">
        <f aca="false">[2]Fuel_Plan!AG64/1000</f>
        <v>0.0077499999999998</v>
      </c>
      <c r="G33" s="21" t="s">
        <v>22</v>
      </c>
    </row>
    <row r="34" customFormat="false" ht="15" hidden="false" customHeight="true" outlineLevel="0" collapsed="false">
      <c r="C34" s="14"/>
      <c r="D34" s="14"/>
      <c r="E34" s="22"/>
      <c r="G34" s="21" t="s">
        <v>23</v>
      </c>
    </row>
    <row r="35" customFormat="false" ht="15" hidden="false" customHeight="true" outlineLevel="0" collapsed="false">
      <c r="A35" s="1" t="s">
        <v>24</v>
      </c>
      <c r="C35" s="14"/>
      <c r="D35" s="14"/>
      <c r="E35" s="11" t="n">
        <f aca="false">[2]Fuel_Plan!AG67/1000</f>
        <v>0</v>
      </c>
      <c r="G35" s="15"/>
    </row>
    <row r="36" customFormat="false" ht="15" hidden="false" customHeight="true" outlineLevel="0" collapsed="false"/>
    <row r="37" customFormat="false" ht="15" hidden="false" customHeight="true" outlineLevel="0" collapsed="false">
      <c r="C37" s="18"/>
      <c r="D37" s="18"/>
      <c r="E37" s="18"/>
      <c r="G37" s="15"/>
    </row>
    <row r="38" customFormat="false" ht="15" hidden="false" customHeight="true" outlineLevel="0" collapsed="false">
      <c r="A38" s="19" t="s">
        <v>25</v>
      </c>
      <c r="C38" s="14"/>
      <c r="D38" s="14"/>
      <c r="E38" s="20" t="n">
        <f aca="false">SUM(E26:E37)</f>
        <v>0.602012850947249</v>
      </c>
      <c r="G38" s="23"/>
    </row>
    <row r="39" customFormat="false" ht="15" hidden="false" customHeight="true" outlineLevel="0" collapsed="false">
      <c r="C39" s="18"/>
      <c r="D39" s="18"/>
      <c r="E39" s="24"/>
    </row>
    <row r="40" customFormat="false" ht="15" hidden="false" customHeight="true" outlineLevel="0" collapsed="false">
      <c r="A40" s="19" t="s">
        <v>26</v>
      </c>
      <c r="C40" s="14"/>
      <c r="D40" s="14"/>
      <c r="E40" s="20" t="n">
        <f aca="false">E23+E38</f>
        <v>2.21334556164725</v>
      </c>
    </row>
    <row r="41" customFormat="false" ht="15" hidden="false" customHeight="true" outlineLevel="0" collapsed="false">
      <c r="C41" s="14"/>
      <c r="D41" s="14"/>
      <c r="E41" s="18"/>
    </row>
    <row r="42" customFormat="false" ht="15" hidden="false" customHeight="true" outlineLevel="0" collapsed="false">
      <c r="A42" s="19" t="s">
        <v>27</v>
      </c>
      <c r="C42" s="11" t="n">
        <v>0.85</v>
      </c>
      <c r="D42" s="14" t="n">
        <v>0</v>
      </c>
      <c r="E42" s="25" t="n">
        <f aca="false">SUM(D42-C42)</f>
        <v>-0.85</v>
      </c>
    </row>
    <row r="43" customFormat="false" ht="15" hidden="false" customHeight="true" outlineLevel="0" collapsed="false">
      <c r="C43" s="14"/>
      <c r="D43" s="14"/>
      <c r="E43" s="18"/>
    </row>
    <row r="44" customFormat="false" ht="15" hidden="false" customHeight="true" outlineLevel="0" collapsed="false">
      <c r="A44" s="19" t="s">
        <v>28</v>
      </c>
      <c r="C44" s="26"/>
      <c r="D44" s="26"/>
      <c r="E44" s="27" t="n">
        <f aca="false">SUM(E40:E43)</f>
        <v>1.36334556164725</v>
      </c>
    </row>
    <row r="45" customFormat="false" ht="12.75" hidden="false" customHeight="true" outlineLevel="0" collapsed="false">
      <c r="C45" s="26"/>
      <c r="D45" s="26"/>
      <c r="E45" s="18"/>
    </row>
    <row r="46" customFormat="false" ht="12.75" hidden="false" customHeight="true" outlineLevel="0" collapsed="false">
      <c r="C46" s="26"/>
      <c r="D46" s="26"/>
    </row>
    <row r="47" customFormat="false" ht="12.75" hidden="false" customHeight="true" outlineLevel="0" collapsed="false">
      <c r="A47" s="19"/>
      <c r="C47" s="26"/>
      <c r="D47" s="26"/>
      <c r="E47" s="24"/>
    </row>
    <row r="48" customFormat="false" ht="12.75" hidden="false" customHeight="true" outlineLevel="0" collapsed="false">
      <c r="A48" s="4"/>
      <c r="B48" s="28"/>
      <c r="C48" s="28"/>
      <c r="D48" s="28"/>
      <c r="E48" s="28"/>
    </row>
    <row r="49" customFormat="false" ht="12.75" hidden="false" customHeight="true" outlineLevel="0" collapsed="false">
      <c r="B49" s="6"/>
      <c r="C49" s="6"/>
      <c r="D49" s="6"/>
      <c r="E49" s="6"/>
    </row>
    <row r="50" customFormat="false" ht="12.75" hidden="false" customHeight="true" outlineLevel="0" collapsed="false">
      <c r="B50" s="26"/>
      <c r="C50" s="26"/>
      <c r="E50" s="26"/>
    </row>
    <row r="51" customFormat="false" ht="12.75" hidden="false" customHeight="true" outlineLevel="0" collapsed="false">
      <c r="A51" s="29"/>
      <c r="B51" s="30"/>
      <c r="C51" s="30"/>
      <c r="D51" s="30"/>
      <c r="E51" s="31"/>
    </row>
    <row r="52" customFormat="false" ht="12.75" hidden="true" customHeight="true" outlineLevel="0" collapsed="false">
      <c r="A52" s="1" t="s">
        <v>29</v>
      </c>
      <c r="B52" s="13"/>
      <c r="C52" s="32" t="s">
        <v>30</v>
      </c>
      <c r="D52" s="32"/>
      <c r="E52" s="26"/>
    </row>
    <row r="53" customFormat="false" ht="12.75" hidden="true" customHeight="true" outlineLevel="0" collapsed="false">
      <c r="A53" s="29" t="s">
        <v>31</v>
      </c>
      <c r="B53" s="33" t="s">
        <v>32</v>
      </c>
      <c r="C53" s="30" t="s">
        <v>33</v>
      </c>
      <c r="D53" s="30" t="s">
        <v>34</v>
      </c>
      <c r="E53" s="31"/>
    </row>
    <row r="54" customFormat="false" ht="12.75" hidden="true" customHeight="true" outlineLevel="0" collapsed="false">
      <c r="B54" s="34"/>
      <c r="C54" s="34"/>
      <c r="D54" s="34"/>
      <c r="E54" s="34"/>
    </row>
    <row r="55" customFormat="false" ht="16.5" hidden="true" customHeight="false" outlineLevel="0" collapsed="false">
      <c r="A55" s="1" t="s">
        <v>35</v>
      </c>
      <c r="B55" s="35" t="n">
        <v>-7240</v>
      </c>
      <c r="C55" s="36" t="n">
        <v>8.41</v>
      </c>
      <c r="D55" s="36" t="n">
        <f aca="false">B55*C55</f>
        <v>-60888.4</v>
      </c>
      <c r="E55" s="37"/>
    </row>
    <row r="56" customFormat="false" ht="15.75" hidden="true" customHeight="false" outlineLevel="0" collapsed="false">
      <c r="A56" s="1" t="s">
        <v>36</v>
      </c>
      <c r="B56" s="34" t="n">
        <v>1710</v>
      </c>
      <c r="C56" s="34"/>
      <c r="D56" s="34" t="n">
        <v>9199.5</v>
      </c>
      <c r="E56" s="34"/>
    </row>
    <row r="57" customFormat="false" ht="15" hidden="true" customHeight="false" outlineLevel="0" collapsed="false">
      <c r="C57" s="14"/>
      <c r="D57" s="14"/>
      <c r="E57" s="38"/>
    </row>
    <row r="58" customFormat="false" ht="15" hidden="true" customHeight="false" outlineLevel="0" collapsed="false">
      <c r="A58" s="1" t="s">
        <v>37</v>
      </c>
      <c r="C58" s="14" t="n">
        <v>4.5</v>
      </c>
      <c r="D58" s="14" t="n">
        <v>-103333</v>
      </c>
      <c r="E58" s="18"/>
    </row>
    <row r="59" customFormat="false" ht="15.75" hidden="true" customHeight="false" outlineLevel="0" collapsed="false">
      <c r="A59" s="19"/>
      <c r="C59" s="26"/>
      <c r="D59" s="26"/>
      <c r="E59" s="39"/>
    </row>
    <row r="60" customFormat="false" ht="15" hidden="true" customHeight="false" outlineLevel="0" collapsed="false">
      <c r="A60" s="1" t="s">
        <v>38</v>
      </c>
      <c r="C60" s="26" t="n">
        <v>4.5</v>
      </c>
      <c r="D60" s="26" t="n">
        <v>-52000</v>
      </c>
      <c r="E60" s="18"/>
    </row>
    <row r="61" customFormat="false" ht="15.75" hidden="true" customHeight="false" outlineLevel="0" collapsed="false">
      <c r="A61" s="19"/>
      <c r="C61" s="40"/>
      <c r="D61" s="41"/>
    </row>
    <row r="62" customFormat="false" ht="15.75" hidden="true" customHeight="false" outlineLevel="0" collapsed="false">
      <c r="A62" s="1" t="s">
        <v>39</v>
      </c>
      <c r="B62" s="6"/>
      <c r="C62" s="6"/>
      <c r="D62" s="6" t="n">
        <f aca="false">-D58-D60+D55+D56</f>
        <v>103644.1</v>
      </c>
      <c r="E62" s="42"/>
    </row>
    <row r="63" customFormat="false" ht="15" hidden="true" customHeight="false" outlineLevel="0" collapsed="false">
      <c r="E63" s="15"/>
    </row>
    <row r="64" customFormat="false" ht="15" hidden="false" customHeight="false" outlineLevel="0" collapsed="false">
      <c r="B64" s="43"/>
      <c r="C64" s="44"/>
      <c r="D64" s="44"/>
      <c r="E64" s="15"/>
    </row>
    <row r="65" customFormat="false" ht="15" hidden="false" customHeight="false" outlineLevel="0" collapsed="false">
      <c r="B65" s="43"/>
      <c r="C65" s="44"/>
      <c r="D65" s="44"/>
      <c r="E65" s="15"/>
    </row>
    <row r="66" customFormat="false" ht="15" hidden="false" customHeight="false" outlineLevel="0" collapsed="false">
      <c r="B66" s="43"/>
      <c r="D66" s="44"/>
      <c r="E66" s="15"/>
    </row>
    <row r="67" customFormat="false" ht="15" hidden="false" customHeight="false" outlineLevel="0" collapsed="false">
      <c r="B67" s="43"/>
      <c r="C67" s="44"/>
      <c r="D67" s="44"/>
    </row>
    <row r="68" customFormat="false" ht="15" hidden="false" customHeight="false" outlineLevel="0" collapsed="false">
      <c r="B68" s="43"/>
      <c r="D68" s="44"/>
    </row>
    <row r="69" customFormat="false" ht="15" hidden="false" customHeight="false" outlineLevel="0" collapsed="false">
      <c r="B69" s="43"/>
      <c r="C69" s="44"/>
      <c r="D69" s="44"/>
    </row>
    <row r="70" customFormat="false" ht="15" hidden="false" customHeight="false" outlineLevel="0" collapsed="false">
      <c r="B70" s="43"/>
      <c r="D70" s="45"/>
    </row>
    <row r="71" customFormat="false" ht="15" hidden="false" customHeight="false" outlineLevel="0" collapsed="false">
      <c r="B71" s="43"/>
      <c r="C71" s="44"/>
      <c r="D71" s="44"/>
    </row>
    <row r="72" customFormat="false" ht="15" hidden="false" customHeight="false" outlineLevel="0" collapsed="false">
      <c r="B72" s="43"/>
      <c r="D72" s="44"/>
    </row>
  </sheetData>
  <mergeCells count="4">
    <mergeCell ref="A1:G1"/>
    <mergeCell ref="A2:G2"/>
    <mergeCell ref="C5:E5"/>
    <mergeCell ref="B48:E48"/>
  </mergeCells>
  <printOptions headings="false" gridLines="false" gridLinesSet="true" horizontalCentered="false" verticalCentered="false"/>
  <pageMargins left="0.747916666666667" right="0.5" top="0.290277777777778" bottom="0.259722222222222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75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7"/>
    <col collapsed="false" customWidth="true" hidden="false" outlineLevel="0" max="5" min="3" style="0" width="15.7"/>
    <col collapsed="false" customWidth="true" hidden="false" outlineLevel="0" max="7" min="7" style="0" width="70.7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" hidden="false" customHeight="true" outlineLevel="0" collapsed="false">
      <c r="A3" s="46" t="s">
        <v>40</v>
      </c>
      <c r="B3" s="1"/>
      <c r="C3" s="1"/>
      <c r="D3" s="1"/>
      <c r="E3" s="1"/>
      <c r="F3" s="1"/>
      <c r="G3" s="47" t="n">
        <f aca="true">NOW()</f>
        <v>45926.9584708952</v>
      </c>
    </row>
    <row r="4" customFormat="false" ht="15" hidden="false" customHeight="true" outlineLevel="0" collapsed="false">
      <c r="A4" s="4"/>
      <c r="B4" s="1"/>
      <c r="C4" s="1"/>
      <c r="D4" s="1"/>
      <c r="E4" s="1"/>
      <c r="F4" s="1"/>
      <c r="G4" s="1"/>
    </row>
    <row r="5" customFormat="false" ht="15" hidden="false" customHeight="true" outlineLevel="0" collapsed="false">
      <c r="A5" s="4"/>
      <c r="B5" s="1"/>
      <c r="C5" s="48" t="s">
        <v>41</v>
      </c>
      <c r="D5" s="48"/>
      <c r="E5" s="48"/>
      <c r="F5" s="1"/>
      <c r="G5" s="1"/>
    </row>
    <row r="6" customFormat="false" ht="15" hidden="false" customHeight="true" outlineLevel="0" collapsed="false">
      <c r="A6" s="1"/>
      <c r="B6" s="1"/>
      <c r="C6" s="7"/>
      <c r="D6" s="7"/>
      <c r="E6" s="7"/>
      <c r="F6" s="7"/>
      <c r="G6" s="1"/>
    </row>
    <row r="7" customFormat="false" ht="15" hidden="false" customHeight="true" outlineLevel="0" collapsed="false">
      <c r="A7" s="1"/>
      <c r="B7" s="1"/>
      <c r="C7" s="8" t="s">
        <v>3</v>
      </c>
      <c r="D7" s="8" t="s">
        <v>4</v>
      </c>
      <c r="E7" s="8" t="s">
        <v>5</v>
      </c>
      <c r="F7" s="7"/>
      <c r="G7" s="9" t="s">
        <v>6</v>
      </c>
    </row>
    <row r="8" customFormat="false" ht="15" hidden="false" customHeight="tru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true" outlineLevel="0" collapsed="false">
      <c r="A9" s="1" t="s">
        <v>42</v>
      </c>
      <c r="B9" s="1"/>
      <c r="C9" s="10" t="n">
        <v>38.14</v>
      </c>
      <c r="D9" s="10" t="n">
        <f aca="false">32.11+14.663</f>
        <v>46.773</v>
      </c>
      <c r="E9" s="11" t="n">
        <f aca="false">D9-C9</f>
        <v>8.633</v>
      </c>
      <c r="F9" s="1"/>
      <c r="G9" s="12" t="s">
        <v>43</v>
      </c>
    </row>
    <row r="10" customFormat="false" ht="15" hidden="false" customHeight="true" outlineLevel="0" collapsed="false">
      <c r="A10" s="1"/>
      <c r="B10" s="1"/>
      <c r="C10" s="13"/>
      <c r="D10" s="14"/>
      <c r="E10" s="11"/>
      <c r="F10" s="1"/>
      <c r="G10" s="15"/>
    </row>
    <row r="11" customFormat="false" ht="15" hidden="false" customHeight="true" outlineLevel="0" collapsed="false">
      <c r="A11" s="1" t="s">
        <v>44</v>
      </c>
      <c r="B11" s="1"/>
      <c r="C11" s="10" t="n">
        <v>7.97</v>
      </c>
      <c r="D11" s="10" t="n">
        <f aca="false">8.53+3.169</f>
        <v>11.699</v>
      </c>
      <c r="E11" s="11" t="n">
        <f aca="false">D11-C11</f>
        <v>3.729</v>
      </c>
      <c r="F11" s="1"/>
      <c r="G11" s="12"/>
    </row>
    <row r="12" customFormat="false" ht="15" hidden="false" customHeight="true" outlineLevel="0" collapsed="false">
      <c r="A12" s="1"/>
      <c r="B12" s="1"/>
      <c r="C12" s="13"/>
      <c r="D12" s="14"/>
      <c r="E12" s="11"/>
      <c r="F12" s="1"/>
      <c r="G12" s="15"/>
    </row>
    <row r="13" customFormat="false" ht="15" hidden="false" customHeight="true" outlineLevel="0" collapsed="false">
      <c r="A13" s="1" t="s">
        <v>45</v>
      </c>
      <c r="B13" s="1"/>
      <c r="C13" s="10" t="n">
        <v>2.55</v>
      </c>
      <c r="D13" s="10" t="n">
        <v>0</v>
      </c>
      <c r="E13" s="11" t="n">
        <f aca="false">D13-C13</f>
        <v>-2.55</v>
      </c>
      <c r="F13" s="1"/>
      <c r="G13" s="16"/>
    </row>
    <row r="14" customFormat="false" ht="15" hidden="false" customHeight="true" outlineLevel="0" collapsed="false">
      <c r="A14" s="1"/>
      <c r="B14" s="1"/>
      <c r="C14" s="13"/>
      <c r="D14" s="14"/>
      <c r="E14" s="11"/>
      <c r="F14" s="1"/>
      <c r="G14" s="15"/>
    </row>
    <row r="15" customFormat="false" ht="15" hidden="false" customHeight="true" outlineLevel="0" collapsed="false">
      <c r="A15" s="1"/>
      <c r="B15" s="1"/>
      <c r="C15" s="18"/>
      <c r="D15" s="18"/>
      <c r="E15" s="18"/>
      <c r="F15" s="1"/>
      <c r="G15" s="1"/>
    </row>
    <row r="16" customFormat="false" ht="15" hidden="false" customHeight="true" outlineLevel="0" collapsed="false">
      <c r="A16" s="19" t="s">
        <v>46</v>
      </c>
      <c r="B16" s="1"/>
      <c r="C16" s="49" t="n">
        <f aca="false">SUM(C7:C13)-0.001</f>
        <v>48.659</v>
      </c>
      <c r="D16" s="49" t="n">
        <f aca="false">SUM(D9:D14)</f>
        <v>58.472</v>
      </c>
      <c r="E16" s="20" t="n">
        <f aca="false">D16-C16</f>
        <v>9.813</v>
      </c>
      <c r="F16" s="1"/>
      <c r="G16" s="1"/>
    </row>
    <row r="17" customFormat="false" ht="15" hidden="false" customHeight="true" outlineLevel="0" collapsed="false">
      <c r="A17" s="1"/>
      <c r="B17" s="1"/>
      <c r="C17" s="14"/>
      <c r="D17" s="14"/>
      <c r="E17" s="14"/>
      <c r="F17" s="1"/>
      <c r="G17" s="1"/>
    </row>
    <row r="18" customFormat="false" ht="15" hidden="false" customHeight="true" outlineLevel="0" collapsed="false">
      <c r="A18" s="1" t="s">
        <v>47</v>
      </c>
      <c r="B18" s="1"/>
      <c r="C18" s="10" t="n">
        <v>-3.3</v>
      </c>
      <c r="D18" s="10" t="n">
        <v>0</v>
      </c>
      <c r="E18" s="11" t="n">
        <f aca="false">D18-C18</f>
        <v>3.3</v>
      </c>
      <c r="F18" s="1"/>
      <c r="G18" s="15"/>
    </row>
    <row r="19" customFormat="false" ht="15" hidden="false" customHeight="true" outlineLevel="0" collapsed="false">
      <c r="A19" s="1"/>
      <c r="B19" s="1"/>
      <c r="C19" s="13"/>
      <c r="D19" s="14"/>
      <c r="E19" s="11"/>
      <c r="F19" s="1"/>
      <c r="G19" s="15"/>
    </row>
    <row r="20" customFormat="false" ht="15" hidden="false" customHeight="true" outlineLevel="0" collapsed="false">
      <c r="A20" s="1" t="s">
        <v>48</v>
      </c>
      <c r="B20" s="1"/>
      <c r="C20" s="49" t="n">
        <f aca="false">C16+C18</f>
        <v>45.359</v>
      </c>
      <c r="D20" s="49" t="n">
        <f aca="false">D16+D18</f>
        <v>58.472</v>
      </c>
      <c r="E20" s="20" t="n">
        <f aca="false">E16+E18</f>
        <v>13.113</v>
      </c>
      <c r="F20" s="1"/>
      <c r="G20" s="15"/>
    </row>
    <row r="21" customFormat="false" ht="15" hidden="false" customHeight="true" outlineLevel="0" collapsed="false">
      <c r="A21" s="1"/>
      <c r="B21" s="1"/>
      <c r="C21" s="13"/>
      <c r="D21" s="14"/>
      <c r="E21" s="11"/>
      <c r="F21" s="1"/>
      <c r="G21" s="15"/>
    </row>
    <row r="22" customFormat="false" ht="15" hidden="false" customHeight="true" outlineLevel="0" collapsed="false">
      <c r="A22" s="1"/>
      <c r="B22" s="1"/>
      <c r="C22" s="13"/>
      <c r="D22" s="14"/>
      <c r="E22" s="11"/>
      <c r="F22" s="1"/>
      <c r="G22" s="15"/>
    </row>
    <row r="23" customFormat="false" ht="15" hidden="false" customHeight="true" outlineLevel="0" collapsed="false">
      <c r="A23" s="19" t="s">
        <v>49</v>
      </c>
      <c r="B23" s="1"/>
      <c r="C23" s="11" t="n">
        <v>45.359</v>
      </c>
      <c r="D23" s="11" t="n">
        <v>57.224</v>
      </c>
      <c r="E23" s="25" t="n">
        <f aca="false">D23-C23</f>
        <v>11.865</v>
      </c>
      <c r="F23" s="1" t="s">
        <v>50</v>
      </c>
      <c r="G23" s="1"/>
    </row>
    <row r="24" customFormat="false" ht="15" hidden="false" customHeight="true" outlineLevel="0" collapsed="false">
      <c r="A24" s="19"/>
      <c r="B24" s="43"/>
      <c r="C24" s="1"/>
      <c r="D24" s="1"/>
      <c r="E24" s="1"/>
      <c r="F24" s="1"/>
      <c r="G24" s="1"/>
    </row>
    <row r="25" customFormat="false" ht="15" hidden="false" customHeight="true" outlineLevel="0" collapsed="false">
      <c r="A25" s="19" t="s">
        <v>51</v>
      </c>
      <c r="B25" s="43"/>
      <c r="C25" s="50" t="n">
        <f aca="false">C20-C23</f>
        <v>0</v>
      </c>
      <c r="D25" s="50" t="n">
        <f aca="false">D20-D23</f>
        <v>1.248</v>
      </c>
      <c r="E25" s="50" t="n">
        <f aca="false">E20-E23</f>
        <v>1.248</v>
      </c>
      <c r="F25" s="1"/>
      <c r="G25" s="1"/>
    </row>
    <row r="26" customFormat="false" ht="15" hidden="false" customHeight="true" outlineLevel="0" collapsed="false">
      <c r="A26" s="1"/>
      <c r="B26" s="1"/>
      <c r="C26" s="1"/>
      <c r="D26" s="1"/>
      <c r="E26" s="1"/>
      <c r="F26" s="1"/>
      <c r="G26" s="1"/>
    </row>
    <row r="27" customFormat="false" ht="15" hidden="false" customHeight="true" outlineLevel="0" collapsed="false">
      <c r="A27" s="1" t="s">
        <v>52</v>
      </c>
      <c r="B27" s="1"/>
      <c r="C27" s="1"/>
      <c r="D27" s="1"/>
      <c r="E27" s="1"/>
      <c r="F27" s="1"/>
      <c r="G27" s="1"/>
    </row>
    <row r="28" customFormat="false" ht="15" hidden="false" customHeight="true" outlineLevel="0" collapsed="false">
      <c r="A28" s="1"/>
      <c r="B28" s="1"/>
      <c r="C28" s="1"/>
      <c r="D28" s="1"/>
      <c r="E28" s="1"/>
      <c r="F28" s="1"/>
      <c r="G28" s="1"/>
    </row>
    <row r="29" customFormat="false" ht="15" hidden="false" customHeight="true" outlineLevel="0" collapsed="false">
      <c r="A29" s="1" t="s">
        <v>53</v>
      </c>
      <c r="B29" s="1"/>
      <c r="C29" s="1"/>
      <c r="D29" s="1"/>
      <c r="E29" s="25" t="n">
        <v>1.229</v>
      </c>
      <c r="F29" s="1"/>
      <c r="G29" s="1"/>
    </row>
    <row r="30" customFormat="false" ht="15" hidden="false" customHeight="true" outlineLevel="0" collapsed="false">
      <c r="A30" s="1"/>
      <c r="B30" s="1"/>
      <c r="C30" s="1"/>
      <c r="D30" s="1"/>
      <c r="E30" s="25"/>
      <c r="F30" s="1"/>
      <c r="G30" s="1"/>
    </row>
    <row r="31" customFormat="false" ht="15" hidden="false" customHeight="true" outlineLevel="0" collapsed="false">
      <c r="A31" s="1" t="s">
        <v>54</v>
      </c>
      <c r="B31" s="1"/>
      <c r="C31" s="1"/>
      <c r="D31" s="1"/>
      <c r="E31" s="25" t="n">
        <v>0.005</v>
      </c>
      <c r="F31" s="1"/>
      <c r="G31" s="1"/>
    </row>
    <row r="32" customFormat="false" ht="15" hidden="false" customHeight="true" outlineLevel="0" collapsed="false">
      <c r="A32" s="1"/>
      <c r="B32" s="1"/>
      <c r="C32" s="1"/>
      <c r="D32" s="1"/>
      <c r="E32" s="25"/>
      <c r="F32" s="1"/>
      <c r="G32" s="1"/>
    </row>
    <row r="33" customFormat="false" ht="15" hidden="false" customHeight="true" outlineLevel="0" collapsed="false">
      <c r="A33" s="1" t="s">
        <v>55</v>
      </c>
      <c r="B33" s="1"/>
      <c r="C33" s="1"/>
      <c r="D33" s="1"/>
      <c r="E33" s="25" t="n">
        <v>0.014</v>
      </c>
      <c r="F33" s="1"/>
      <c r="G33" s="1"/>
    </row>
    <row r="34" customFormat="false" ht="15" hidden="false" customHeight="true" outlineLevel="0" collapsed="false">
      <c r="A34" s="1"/>
      <c r="B34" s="1"/>
      <c r="C34" s="1"/>
      <c r="D34" s="1"/>
      <c r="E34" s="25"/>
      <c r="F34" s="1"/>
      <c r="G34" s="1"/>
    </row>
    <row r="35" customFormat="false" ht="15" hidden="false" customHeight="true" outlineLevel="0" collapsed="false">
      <c r="A35" s="1" t="s">
        <v>56</v>
      </c>
      <c r="B35" s="1"/>
      <c r="C35" s="1"/>
      <c r="D35" s="1"/>
      <c r="E35" s="20" t="n">
        <f aca="false">SUM(E29:E34)</f>
        <v>1.248</v>
      </c>
      <c r="F35" s="1"/>
      <c r="G35" s="1"/>
    </row>
    <row r="36" customFormat="false" ht="15" hidden="false" customHeight="true" outlineLevel="0" collapsed="false">
      <c r="A36" s="1"/>
      <c r="B36" s="1"/>
      <c r="C36" s="1"/>
      <c r="D36" s="1"/>
      <c r="E36" s="1"/>
      <c r="F36" s="1"/>
      <c r="G36" s="1"/>
    </row>
    <row r="37" customFormat="false" ht="15" hidden="false" customHeight="true" outlineLevel="0" collapsed="false">
      <c r="A37" s="1" t="s">
        <v>57</v>
      </c>
      <c r="B37" s="1"/>
      <c r="C37" s="1"/>
      <c r="D37" s="1"/>
      <c r="E37" s="1"/>
      <c r="F37" s="1"/>
      <c r="G37" s="1"/>
    </row>
    <row r="38" customFormat="false" ht="12.95" hidden="false" customHeight="true" outlineLevel="0" collapsed="false">
      <c r="A38" s="1"/>
      <c r="B38" s="1"/>
      <c r="C38" s="1"/>
      <c r="D38" s="1"/>
      <c r="E38" s="1"/>
      <c r="F38" s="1"/>
      <c r="G38" s="1"/>
    </row>
    <row r="39" customFormat="false" ht="12.95" hidden="false" customHeight="true" outlineLevel="0" collapsed="false">
      <c r="A39" s="1"/>
      <c r="B39" s="1"/>
      <c r="C39" s="1"/>
      <c r="D39" s="1"/>
      <c r="E39" s="1"/>
      <c r="F39" s="1"/>
      <c r="G39" s="1"/>
    </row>
    <row r="40" customFormat="false" ht="12.95" hidden="false" customHeight="true" outlineLevel="0" collapsed="false">
      <c r="A40" s="1"/>
      <c r="B40" s="1"/>
      <c r="C40" s="1"/>
      <c r="D40" s="1"/>
      <c r="E40" s="1"/>
      <c r="F40" s="1"/>
      <c r="G40" s="1"/>
    </row>
    <row r="41" customFormat="false" ht="12.95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12.95" hidden="false" customHeight="true" outlineLevel="0" collapsed="false">
      <c r="A42" s="1"/>
      <c r="B42" s="1"/>
      <c r="C42" s="1"/>
      <c r="D42" s="1"/>
      <c r="E42" s="1"/>
      <c r="F42" s="1"/>
      <c r="G42" s="1"/>
    </row>
    <row r="43" customFormat="false" ht="12.95" hidden="false" customHeight="true" outlineLevel="0" collapsed="false">
      <c r="A43" s="51" t="str">
        <f aca="true">CELL("filename")</f>
        <v>'file:///mnt/12tb/@roms/datasets/enron/EDRM Enron Email Data Set v2 XML/filtered-attachments/xls/03_09_EXECSUMM.xls'#$ForecastQ13-09</v>
      </c>
      <c r="B43" s="51"/>
      <c r="C43" s="51"/>
      <c r="D43" s="51"/>
      <c r="E43" s="51"/>
      <c r="F43" s="51"/>
      <c r="G43" s="51"/>
    </row>
    <row r="44" customFormat="false" ht="12.95" hidden="false" customHeight="true" outlineLevel="0" collapsed="false"/>
    <row r="45" customFormat="false" ht="12.95" hidden="false" customHeight="true" outlineLevel="0" collapsed="false"/>
    <row r="46" customFormat="false" ht="12.95" hidden="false" customHeight="true" outlineLevel="0" collapsed="false"/>
    <row r="47" customFormat="false" ht="12.95" hidden="false" customHeight="true" outlineLevel="0" collapsed="false"/>
    <row r="48" customFormat="false" ht="12.95" hidden="false" customHeight="true" outlineLevel="0" collapsed="false"/>
    <row r="49" customFormat="false" ht="12.95" hidden="false" customHeight="true" outlineLevel="0" collapsed="false"/>
    <row r="50" customFormat="false" ht="12.95" hidden="false" customHeight="true" outlineLevel="0" collapsed="false"/>
    <row r="51" customFormat="false" ht="12.95" hidden="false" customHeight="true" outlineLevel="0" collapsed="false"/>
    <row r="52" customFormat="false" ht="12.95" hidden="false" customHeight="true" outlineLevel="0" collapsed="false"/>
    <row r="53" customFormat="false" ht="12.95" hidden="false" customHeight="true" outlineLevel="0" collapsed="false"/>
    <row r="54" customFormat="false" ht="12.95" hidden="false" customHeight="true" outlineLevel="0" collapsed="false"/>
    <row r="55" customFormat="false" ht="12.95" hidden="false" customHeight="true" outlineLevel="0" collapsed="false"/>
    <row r="56" customFormat="false" ht="12.95" hidden="false" customHeight="true" outlineLevel="0" collapsed="false"/>
    <row r="57" customFormat="false" ht="12.95" hidden="false" customHeight="true" outlineLevel="0" collapsed="false"/>
    <row r="58" customFormat="false" ht="12.95" hidden="false" customHeight="true" outlineLevel="0" collapsed="false"/>
    <row r="59" customFormat="false" ht="12.95" hidden="false" customHeight="true" outlineLevel="0" collapsed="false"/>
    <row r="60" customFormat="false" ht="12.95" hidden="false" customHeight="true" outlineLevel="0" collapsed="false"/>
    <row r="61" customFormat="false" ht="12.95" hidden="false" customHeight="true" outlineLevel="0" collapsed="false"/>
    <row r="62" customFormat="false" ht="12.95" hidden="false" customHeight="true" outlineLevel="0" collapsed="false"/>
    <row r="63" customFormat="false" ht="12.95" hidden="false" customHeight="true" outlineLevel="0" collapsed="false"/>
    <row r="64" customFormat="false" ht="12.9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2" right="0.370138888888889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2001-03-08T18:17:12Z</dcterms:created>
  <dc:creator>pgoradi</dc:creator>
  <dc:description/>
  <dc:language>en-US</dc:language>
  <cp:lastModifiedBy>pgoradi</cp:lastModifiedBy>
  <cp:lastPrinted>2001-03-08T18:19:23Z</cp:lastPrinted>
  <dcterms:modified xsi:type="dcterms:W3CDTF">2001-03-08T18:28:35Z</dcterms:modified>
  <cp:revision>0</cp:revision>
  <dc:subject/>
  <dc:title/>
</cp:coreProperties>
</file>