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Totals-Pg. 1" sheetId="2" state="visible" r:id="rId4"/>
    <sheet name="Current Imbalance-Pg. 2" sheetId="3" state="visible" r:id="rId5"/>
    <sheet name="OBA Status-Pg. 3" sheetId="4" state="visible" r:id="rId6"/>
    <sheet name="Mops Instructions" sheetId="5" state="visible" r:id="rId7"/>
    <sheet name="Exxon Instructions" sheetId="6" state="visible" r:id="rId8"/>
  </sheets>
  <definedNames>
    <definedName function="false" hidden="false" localSheetId="2" name="_xlnm.Print_Area" vbProcedure="false">'Current Imbalance-Pg. 2'!$A$1:$L$49</definedName>
    <definedName function="false" hidden="false" localSheetId="0" name="_xlnm.Print_Area" vbProcedure="false">Instructions!$A:$K</definedName>
    <definedName function="false" hidden="false" localSheetId="1" name="_xlnm.Print_Area" vbProcedure="false">'Totals-Pg. 1'!$A$1:$O$64</definedName>
    <definedName function="false" hidden="false" name="ACADIAN" vbProcedure="false">'Totals-Pg. 1'!$V$38</definedName>
    <definedName function="false" hidden="false" name="AMOCO_JUDGE_DIGBY" vbProcedure="false">'Totals-Pg. 1'!$V$25</definedName>
    <definedName function="false" hidden="false" name="AMOCO_SMITH_PT" vbProcedure="false">#REF!</definedName>
    <definedName function="false" hidden="false" name="ANR" vbProcedure="false">'Totals-Pg. 1'!$V$32</definedName>
    <definedName function="false" hidden="false" name="ATCHFALAYA" vbProcedure="false">'Totals-Pg. 1'!$V$36</definedName>
    <definedName function="false" hidden="false" name="BAY_GAS" vbProcedure="false">#REF!</definedName>
    <definedName function="false" hidden="false" name="CENTANA" vbProcedure="false">'Totals-Pg. 1'!$V$14</definedName>
    <definedName function="false" hidden="false" name="CITRONELLE" vbProcedure="false">'Totals-Pg. 1'!$V$44</definedName>
    <definedName function="false" hidden="false" name="COLUMBIA_GULF" vbProcedure="false">'Totals-Pg. 1'!$V$33</definedName>
    <definedName function="false" hidden="false" name="HPL" vbProcedure="false">'Totals-Pg. 1'!$V$11</definedName>
    <definedName function="false" hidden="false" name="KOCH_ST_HELENA" vbProcedure="false">'Totals-Pg. 1'!$V$39</definedName>
    <definedName function="false" hidden="false" name="KOCH_ST_LANDRY" vbProcedure="false">'Totals-Pg. 1'!$V$29</definedName>
    <definedName function="false" hidden="false" name="LRC" vbProcedure="false">'Totals-Pg. 1'!$V$23</definedName>
    <definedName function="false" hidden="false" name="MOPS" vbProcedure="false">#REF!</definedName>
    <definedName function="false" hidden="false" name="NGPL_JEFF" vbProcedure="false">'Totals-Pg. 1'!$V$12</definedName>
    <definedName function="false" hidden="false" name="NGPL_VERMILLION" vbProcedure="false">'Totals-Pg. 1'!$V$24</definedName>
    <definedName function="false" hidden="false" name="SABINE" vbProcedure="false">'Totals-Pg. 1'!$V$27</definedName>
    <definedName function="false" hidden="false" name="SNG" vbProcedure="false">'Totals-Pg. 1'!$V$40</definedName>
    <definedName function="false" hidden="false" name="TENN_CARNES" vbProcedure="false">'Totals-Pg. 1'!$V$41</definedName>
    <definedName function="false" hidden="false" name="TRANSCO" vbProcedure="false">'Totals-Pg. 1'!$V$16</definedName>
    <definedName function="false" hidden="false" name="TX_GAS" vbProcedure="false">'Totals-Pg. 1'!$V$19</definedName>
    <definedName function="false" hidden="false" name="UNOCAL" vbProcedure="false">'Totals-Pg. 1'!$V$20</definedName>
  </definedNames>
  <calcPr iterateCount="1"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<sst xmlns="http://schemas.openxmlformats.org/spreadsheetml/2006/main" count="411" uniqueCount="261">
  <si>
    <t xml:space="preserve">This report is similar to the Market Allocation or DPOA reports for Market customers.</t>
  </si>
  <si>
    <t xml:space="preserve">It compares measured volumes to scheduled volumes at the major interconnects and OBA points.</t>
  </si>
  <si>
    <t xml:space="preserve">If creating the entire report:</t>
  </si>
  <si>
    <t xml:space="preserve">Run the Daily Balance Report for groups 115 and 460 (MOPS) for 2 days back from the day you are presenting the data</t>
  </si>
  <si>
    <t xml:space="preserve">Bring up the last report created by date.</t>
  </si>
  <si>
    <t xml:space="preserve">Highlight (paint) and copy data from Pg 1, column I to Pg 2, column F.  </t>
  </si>
  <si>
    <t xml:space="preserve">This action will make column I on Pg 2 calculate to zeros.</t>
  </si>
  <si>
    <t xml:space="preserve">Type number from cell I43 to cell I44 on Pg 1</t>
  </si>
  <si>
    <t xml:space="preserve">This action will make the total in I45 a zero.</t>
  </si>
  <si>
    <t xml:space="preserve">Do File Save As and use date on data that was run.</t>
  </si>
  <si>
    <t xml:space="preserve">Enter imbalance from reports into column I on Pg 1.</t>
  </si>
  <si>
    <t xml:space="preserve">If this is first day of the work week, the on call person needs to be updated. </t>
  </si>
  <si>
    <t xml:space="preserve">This information and the date information is input on Pg 1 and pulls to pages 2 &amp; 3.</t>
  </si>
  <si>
    <t xml:space="preserve">If creating the report for your customers only;</t>
  </si>
  <si>
    <t xml:space="preserve">Run Daily Balance Report for each of your points used on the report or your group.  </t>
  </si>
  <si>
    <t xml:space="preserve">Follow the date criteria described above.</t>
  </si>
  <si>
    <t xml:space="preserve">Bring up last report created by date.</t>
  </si>
  <si>
    <t xml:space="preserve">Verify that item 3 above has already been done. Item 4: number in cell I43 will change as volumes</t>
  </si>
  <si>
    <t xml:space="preserve">are put into the appropriate line in the column.</t>
  </si>
  <si>
    <t xml:space="preserve">Enter your point data as described in item 6 above.</t>
  </si>
  <si>
    <t xml:space="preserve">Save file with this sheet on top.  This is done by clicking on the far left arrow before saving file.</t>
  </si>
  <si>
    <t xml:space="preserve">Please Note:</t>
  </si>
  <si>
    <t xml:space="preserve">It's very important that these volumes be correct. The DBR is an auto job which faxes out at 5:30 a.m.  </t>
  </si>
  <si>
    <t xml:space="preserve"> If your contact disagrees with the balances,  it is your responsibility to get to the bottom of the problem.</t>
  </si>
  <si>
    <t xml:space="preserve">FGT equipment or data problems should be reported on the Meas_Log file same as problems in</t>
  </si>
  <si>
    <t xml:space="preserve">the market.  For most receipt points, the other company is the custody transfer party. </t>
  </si>
  <si>
    <t xml:space="preserve">FGT relies on the other company for the measurement numbers.  In a lot of cases, FGT equipment</t>
  </si>
  <si>
    <t xml:space="preserve">piggybacks off the other party's equipment.</t>
  </si>
  <si>
    <t xml:space="preserve">NEW</t>
  </si>
  <si>
    <t xml:space="preserve">For Transco Mobile Bay &amp; JB/Sabine plant Imbalances.</t>
  </si>
  <si>
    <t xml:space="preserve">After you are in Transit, click on the "Bulletin Board" folder.  Click on the "Latest Estimate of Allocated</t>
  </si>
  <si>
    <t xml:space="preserve">Data (LEAD)".  Print the "Bill Party Lead Detail Report" for Mobile Bay and scroll down to the "Miscellaneous</t>
  </si>
  <si>
    <t xml:space="preserve">Lead Detail Report" for JB/Sabine plant and print.  The total imbalance is on the back page in the R/S Diff</t>
  </si>
  <si>
    <t xml:space="preserve">column, + = due FGT and - = due Transco. File print outs on the Transco Rep. desk.</t>
  </si>
  <si>
    <t xml:space="preserve">UPDATED</t>
  </si>
  <si>
    <t xml:space="preserve">For SNG/Franklinton Imbalance.</t>
  </si>
  <si>
    <t xml:space="preserve">After you are in SONET, select option 10 "Customer Account Summary" on the Sonet Selection Screen.</t>
  </si>
  <si>
    <t xml:space="preserve">On the Customer Service Summary put in the contract number, 865795, and the date you want and press</t>
  </si>
  <si>
    <t xml:space="preserve">the F5 function key. The imbalance is on the right, if a + it is due FGT and - due SNG.</t>
  </si>
  <si>
    <t xml:space="preserve">  </t>
  </si>
  <si>
    <t xml:space="preserve">On call schedulers for week: Sat -CR - AM, LL - PM, Sunday - CR - AM, LL  - PM, on call pager(800-905-6110) 2 -10 BA</t>
  </si>
  <si>
    <t xml:space="preserve"> </t>
  </si>
  <si>
    <t xml:space="preserve">DAY ENDING ACTIVITY</t>
  </si>
  <si>
    <t xml:space="preserve">OPERATOR</t>
  </si>
  <si>
    <t xml:space="preserve">OBA #</t>
  </si>
  <si>
    <t xml:space="preserve">POINT</t>
  </si>
  <si>
    <t xml:space="preserve">POI #</t>
  </si>
  <si>
    <t xml:space="preserve">METER</t>
  </si>
  <si>
    <t xml:space="preserve">TYPE</t>
  </si>
  <si>
    <t xml:space="preserve">LOC.</t>
  </si>
  <si>
    <t xml:space="preserve">IMBALANCE</t>
  </si>
  <si>
    <t xml:space="preserve">RECONCILED</t>
  </si>
  <si>
    <t xml:space="preserve">Beg. Bal.</t>
  </si>
  <si>
    <t xml:space="preserve">MTD</t>
  </si>
  <si>
    <t xml:space="preserve">CUMULATIVE</t>
  </si>
  <si>
    <t xml:space="preserve">Scheduled</t>
  </si>
  <si>
    <t xml:space="preserve">Est 24 hr</t>
  </si>
  <si>
    <t xml:space="preserve">+ / -</t>
  </si>
  <si>
    <t xml:space="preserve">THROUGH</t>
  </si>
  <si>
    <t xml:space="preserve">ACADIAN</t>
  </si>
  <si>
    <t xml:space="preserve">Assumption</t>
  </si>
  <si>
    <t xml:space="preserve">7-8</t>
  </si>
  <si>
    <t xml:space="preserve">W. Baton Rouge</t>
  </si>
  <si>
    <t xml:space="preserve">AMOCO</t>
  </si>
  <si>
    <t xml:space="preserve">Judge Digby</t>
  </si>
  <si>
    <t xml:space="preserve">ANR</t>
  </si>
  <si>
    <t xml:space="preserve">Krotz Springs</t>
  </si>
  <si>
    <t xml:space="preserve">BAY GAS STORAGE</t>
  </si>
  <si>
    <t xml:space="preserve">BAY GAS(Rec/Del)</t>
  </si>
  <si>
    <t xml:space="preserve">62248/62249</t>
  </si>
  <si>
    <t xml:space="preserve">10-11</t>
  </si>
  <si>
    <t xml:space="preserve">APC-Olin adjustment</t>
  </si>
  <si>
    <t xml:space="preserve">BRIDGELINE</t>
  </si>
  <si>
    <t xml:space="preserve">5318/6055</t>
  </si>
  <si>
    <t xml:space="preserve">LRC-Kaplan</t>
  </si>
  <si>
    <t xml:space="preserve">Napoleonville(Rec/Del)</t>
  </si>
  <si>
    <t xml:space="preserve">78014/78019</t>
  </si>
  <si>
    <t xml:space="preserve">CENTENA</t>
  </si>
  <si>
    <t xml:space="preserve">Spindletop</t>
  </si>
  <si>
    <t xml:space="preserve">4-6</t>
  </si>
  <si>
    <t xml:space="preserve">Jefferson</t>
  </si>
  <si>
    <t xml:space="preserve">COKINOS</t>
  </si>
  <si>
    <t xml:space="preserve">Texas City</t>
  </si>
  <si>
    <t xml:space="preserve">COLUMBIA GULF</t>
  </si>
  <si>
    <t xml:space="preserve">Lafayette</t>
  </si>
  <si>
    <t xml:space="preserve">DESTIN P/L</t>
  </si>
  <si>
    <t xml:space="preserve">Destin P/L</t>
  </si>
  <si>
    <t xml:space="preserve">C/O</t>
  </si>
  <si>
    <t xml:space="preserve">Cash-out</t>
  </si>
  <si>
    <t xml:space="preserve">EGAN PARTNERS</t>
  </si>
  <si>
    <t xml:space="preserve">Egan Hub(Rec)</t>
  </si>
  <si>
    <t xml:space="preserve">6-7</t>
  </si>
  <si>
    <t xml:space="preserve">Egan Hub(Del)</t>
  </si>
  <si>
    <t xml:space="preserve">EXXON</t>
  </si>
  <si>
    <t xml:space="preserve">N/A</t>
  </si>
  <si>
    <t xml:space="preserve">Escambia/BEC</t>
  </si>
  <si>
    <t xml:space="preserve">None</t>
  </si>
  <si>
    <t xml:space="preserve">11-12</t>
  </si>
  <si>
    <t xml:space="preserve">St Regis/Jay Area</t>
  </si>
  <si>
    <t xml:space="preserve">GSU</t>
  </si>
  <si>
    <t xml:space="preserve">Sabine</t>
  </si>
  <si>
    <t xml:space="preserve">Calcasieu</t>
  </si>
  <si>
    <t xml:space="preserve">HPL(AEP)</t>
  </si>
  <si>
    <t xml:space="preserve">Magnet Withers</t>
  </si>
  <si>
    <t xml:space="preserve">KOCH(Gulf South)</t>
  </si>
  <si>
    <t xml:space="preserve">St Helena</t>
  </si>
  <si>
    <t xml:space="preserve">8-9</t>
  </si>
  <si>
    <t xml:space="preserve">MT Vernon</t>
  </si>
  <si>
    <t xml:space="preserve">Five Flags</t>
  </si>
  <si>
    <t xml:space="preserve">St Landry(Arnaudville)</t>
  </si>
  <si>
    <t xml:space="preserve">MID-LOUISIANA</t>
  </si>
  <si>
    <t xml:space="preserve">Port Hudson (Del)</t>
  </si>
  <si>
    <t xml:space="preserve">Port Allen</t>
  </si>
  <si>
    <t xml:space="preserve">E. Baton Rouge</t>
  </si>
  <si>
    <t xml:space="preserve">NGPL</t>
  </si>
  <si>
    <t xml:space="preserve">Vermilion</t>
  </si>
  <si>
    <t xml:space="preserve">NNG</t>
  </si>
  <si>
    <t xml:space="preserve">MOPS</t>
  </si>
  <si>
    <t xml:space="preserve">3-4</t>
  </si>
  <si>
    <t xml:space="preserve">ONYX</t>
  </si>
  <si>
    <t xml:space="preserve">Neumin Prod.</t>
  </si>
  <si>
    <t xml:space="preserve">N. Vinton</t>
  </si>
  <si>
    <t xml:space="preserve">Moss Bluff</t>
  </si>
  <si>
    <t xml:space="preserve">SABINE</t>
  </si>
  <si>
    <t xml:space="preserve">Kaplan</t>
  </si>
  <si>
    <t xml:space="preserve">SNG</t>
  </si>
  <si>
    <t xml:space="preserve">Franklinton</t>
  </si>
  <si>
    <t xml:space="preserve">TEJAS</t>
  </si>
  <si>
    <t xml:space="preserve">Calhoun County</t>
  </si>
  <si>
    <t xml:space="preserve">Vidor</t>
  </si>
  <si>
    <t xml:space="preserve">Texas City(Smith Point)</t>
  </si>
  <si>
    <t xml:space="preserve">Dickinson</t>
  </si>
  <si>
    <t xml:space="preserve">TEXAS EASTERN</t>
  </si>
  <si>
    <t xml:space="preserve">Atchfalaya (Rec/Del)</t>
  </si>
  <si>
    <t xml:space="preserve">10147/59305</t>
  </si>
  <si>
    <t xml:space="preserve">94478/24478</t>
  </si>
  <si>
    <t xml:space="preserve">TEXAS GAS</t>
  </si>
  <si>
    <t xml:space="preserve">Eunice (Rec)</t>
  </si>
  <si>
    <t xml:space="preserve">10178</t>
  </si>
  <si>
    <t xml:space="preserve">Eunice (Del)</t>
  </si>
  <si>
    <t xml:space="preserve">59201</t>
  </si>
  <si>
    <t xml:space="preserve">TENNESSEE GAS P/L</t>
  </si>
  <si>
    <t xml:space="preserve">Carnes</t>
  </si>
  <si>
    <t xml:space="preserve">C/O3%</t>
  </si>
  <si>
    <t xml:space="preserve">9-10</t>
  </si>
  <si>
    <t xml:space="preserve">TRANSCO</t>
  </si>
  <si>
    <t xml:space="preserve">Mobile Bay(Citronelle)</t>
  </si>
  <si>
    <t xml:space="preserve">combined</t>
  </si>
  <si>
    <t xml:space="preserve">Vinton</t>
  </si>
  <si>
    <t xml:space="preserve">282/408</t>
  </si>
  <si>
    <t xml:space="preserve">TRUNKLINE</t>
  </si>
  <si>
    <t xml:space="preserve">Manchester</t>
  </si>
  <si>
    <t xml:space="preserve">UNOCAL</t>
  </si>
  <si>
    <t xml:space="preserve">EGPK-Cow Island</t>
  </si>
  <si>
    <t xml:space="preserve">VALERO</t>
  </si>
  <si>
    <t xml:space="preserve">Nueces</t>
  </si>
  <si>
    <t xml:space="preserve">2-3</t>
  </si>
  <si>
    <t xml:space="preserve">TOTALS</t>
  </si>
  <si>
    <t xml:space="preserve">Positive # due FGT</t>
  </si>
  <si>
    <t xml:space="preserve">Less:Cash-outs</t>
  </si>
  <si>
    <t xml:space="preserve">Current MTD Daily Total:</t>
  </si>
  <si>
    <t xml:space="preserve">Current Month OBA less Cash Outs</t>
  </si>
  <si>
    <t xml:space="preserve">PREVIOUS DAY TOTALS</t>
  </si>
  <si>
    <t xml:space="preserve">Cash-out Imbalance:</t>
  </si>
  <si>
    <t xml:space="preserve">DIFFERENCE</t>
  </si>
  <si>
    <t xml:space="preserve">(Negative) # due Operator</t>
  </si>
  <si>
    <t xml:space="preserve">In-Kind Imbalance</t>
  </si>
  <si>
    <t xml:space="preserve">PREVIOUS</t>
  </si>
  <si>
    <t xml:space="preserve">CURRENT</t>
  </si>
  <si>
    <t xml:space="preserve">INTERCONNECT</t>
  </si>
  <si>
    <t xml:space="preserve">POINT DESCRIPTION</t>
  </si>
  <si>
    <t xml:space="preserve">POI</t>
  </si>
  <si>
    <t xml:space="preserve">DIFF</t>
  </si>
  <si>
    <t xml:space="preserve">HPL</t>
  </si>
  <si>
    <t xml:space="preserve">Sinton</t>
  </si>
  <si>
    <t xml:space="preserve">MOPS Tivoli</t>
  </si>
  <si>
    <t xml:space="preserve">Magnet-Texh-TX City</t>
  </si>
  <si>
    <t xml:space="preserve">8576/8774/18059</t>
  </si>
  <si>
    <t xml:space="preserve">Smith Point</t>
  </si>
  <si>
    <r>
      <rPr>
        <sz val="10"/>
        <rFont val="Arial"/>
        <family val="2"/>
      </rPr>
      <t xml:space="preserve">CENTENA </t>
    </r>
    <r>
      <rPr>
        <i val="true"/>
        <sz val="10"/>
        <rFont val="Arial"/>
        <family val="2"/>
      </rPr>
      <t xml:space="preserve">(Winnie)</t>
    </r>
  </si>
  <si>
    <r>
      <rPr>
        <sz val="10"/>
        <rFont val="Arial"/>
        <family val="2"/>
      </rPr>
      <t xml:space="preserve">Spindletop </t>
    </r>
    <r>
      <rPr>
        <i val="true"/>
        <sz val="10"/>
        <rFont val="Arial"/>
        <family val="2"/>
      </rPr>
      <t xml:space="preserve">(Jefferson)</t>
    </r>
  </si>
  <si>
    <t xml:space="preserve">Calcasieu &amp; Sabine</t>
  </si>
  <si>
    <t xml:space="preserve">10150/872</t>
  </si>
  <si>
    <t xml:space="preserve">TRUNKLINE/LNG</t>
  </si>
  <si>
    <t xml:space="preserve">Eunice   (Receipt)</t>
  </si>
  <si>
    <t xml:space="preserve">CSX Exchange</t>
  </si>
  <si>
    <t xml:space="preserve">LRC</t>
  </si>
  <si>
    <t xml:space="preserve">Judge Digby/False Rvr</t>
  </si>
  <si>
    <t xml:space="preserve">KOCH</t>
  </si>
  <si>
    <t xml:space="preserve">St Landry/Arnaudville</t>
  </si>
  <si>
    <t xml:space="preserve">Atchfalaya</t>
  </si>
  <si>
    <t xml:space="preserve">W Baton Rouge</t>
  </si>
  <si>
    <t xml:space="preserve">Bridgeline</t>
  </si>
  <si>
    <t xml:space="preserve">Napoleanville</t>
  </si>
  <si>
    <t xml:space="preserve">2448/9448</t>
  </si>
  <si>
    <t xml:space="preserve">Port Hudson (Delivery)</t>
  </si>
  <si>
    <t xml:space="preserve">ST Helena-MT Vernon-Five Flags</t>
  </si>
  <si>
    <t xml:space="preserve">10109/10128/71379</t>
  </si>
  <si>
    <t xml:space="preserve">ASSOCIATED</t>
  </si>
  <si>
    <t xml:space="preserve">Pearl River</t>
  </si>
  <si>
    <t xml:space="preserve">No OBA</t>
  </si>
  <si>
    <t xml:space="preserve">FGT/Bay Gas Storage - Bi.</t>
  </si>
  <si>
    <t xml:space="preserve">23927/93927</t>
  </si>
  <si>
    <t xml:space="preserve">TGPL</t>
  </si>
  <si>
    <t xml:space="preserve">Carnes/Stone County</t>
  </si>
  <si>
    <t xml:space="preserve">MOBILE BAY</t>
  </si>
  <si>
    <t xml:space="preserve">Citronelle</t>
  </si>
  <si>
    <t xml:space="preserve">NON OBA POINTS</t>
  </si>
  <si>
    <t xml:space="preserve">TTL CURRENT MONTH IMBALANCE</t>
  </si>
  <si>
    <t xml:space="preserve">CUMULATIVE IMBALACES THROUGH:</t>
  </si>
  <si>
    <t xml:space="preserve">OBA</t>
  </si>
  <si>
    <t xml:space="preserve">ACCTG</t>
  </si>
  <si>
    <t xml:space="preserve">EST</t>
  </si>
  <si>
    <t xml:space="preserve">CONTRACT</t>
  </si>
  <si>
    <t xml:space="preserve">THRU</t>
  </si>
  <si>
    <t xml:space="preserve">FOR</t>
  </si>
  <si>
    <t xml:space="preserve">Adjust</t>
  </si>
  <si>
    <t xml:space="preserve">MONTH</t>
  </si>
  <si>
    <t xml:space="preserve">AGREEMENT WITH</t>
  </si>
  <si>
    <t xml:space="preserve">LOCATION</t>
  </si>
  <si>
    <t xml:space="preserve">NUMBER</t>
  </si>
  <si>
    <t xml:space="preserve">All</t>
  </si>
  <si>
    <t xml:space="preserve">MOPS/Tivoli</t>
  </si>
  <si>
    <t xml:space="preserve">All  (PPA-94)</t>
  </si>
  <si>
    <t xml:space="preserve">5400/6041</t>
  </si>
  <si>
    <t xml:space="preserve">Jefferson (PPA-93)</t>
  </si>
  <si>
    <r>
      <rPr>
        <sz val="10"/>
        <rFont val="Arial"/>
        <family val="0"/>
      </rPr>
      <t xml:space="preserve">CENTANA </t>
    </r>
    <r>
      <rPr>
        <i val="true"/>
        <sz val="8"/>
        <rFont val="Arial"/>
        <family val="0"/>
      </rPr>
      <t xml:space="preserve">(Formerly Winnie)</t>
    </r>
  </si>
  <si>
    <r>
      <rPr>
        <sz val="10"/>
        <rFont val="Arial"/>
        <family val="0"/>
      </rPr>
      <t xml:space="preserve">Spindletop </t>
    </r>
    <r>
      <rPr>
        <i val="true"/>
        <sz val="8"/>
        <rFont val="Arial"/>
        <family val="0"/>
      </rPr>
      <t xml:space="preserve">(Jefferson)</t>
    </r>
  </si>
  <si>
    <t xml:space="preserve">Eunice (PPA-90 &amp; 92)</t>
  </si>
  <si>
    <t xml:space="preserve">CSX Plant</t>
  </si>
  <si>
    <t xml:space="preserve">BRIDGELINE/LRC</t>
  </si>
  <si>
    <t xml:space="preserve">Cow Island</t>
  </si>
  <si>
    <t xml:space="preserve">St Landry</t>
  </si>
  <si>
    <t xml:space="preserve">TETCO</t>
  </si>
  <si>
    <t xml:space="preserve">Atchafalaya</t>
  </si>
  <si>
    <t xml:space="preserve">Napoleonville</t>
  </si>
  <si>
    <t xml:space="preserve">MID-LOUISIANNA/Port Hudson (Del)</t>
  </si>
  <si>
    <t xml:space="preserve">Neumin points</t>
  </si>
  <si>
    <t xml:space="preserve">FGT/Bay Gas Storage</t>
  </si>
  <si>
    <t xml:space="preserve">TENNESSEE</t>
  </si>
  <si>
    <t xml:space="preserve">PREVIOUS REPORT</t>
  </si>
  <si>
    <t xml:space="preserve">           </t>
  </si>
  <si>
    <t xml:space="preserve">Instructions for calculating MOPS imbalance:</t>
  </si>
  <si>
    <t xml:space="preserve">Run Daily balance report DLYBALR1, for POI Group 460, for beginning of month thru 2 days prior to calendar day.</t>
  </si>
  <si>
    <t xml:space="preserve">Basic Formula:</t>
  </si>
  <si>
    <t xml:space="preserve">(Group 460 Total Scheduled) - (Poi 611Total Measured) = Mops Imbalance </t>
  </si>
  <si>
    <t xml:space="preserve">Enter on line 12 page 1</t>
  </si>
  <si>
    <t xml:space="preserve">Group 460 Total</t>
  </si>
  <si>
    <t xml:space="preserve">sched</t>
  </si>
  <si>
    <t xml:space="preserve">from last page of group report</t>
  </si>
  <si>
    <t xml:space="preserve">POI 611 Total</t>
  </si>
  <si>
    <t xml:space="preserve">meas</t>
  </si>
  <si>
    <t xml:space="preserve">actual column</t>
  </si>
  <si>
    <t xml:space="preserve">Instructions for calculating Exxon St.Regis imbalance:</t>
  </si>
  <si>
    <t xml:space="preserve">Run Daily balance report DLYBALR1, for POI Group 213, for beginning of month thru 2 days prior to calendar day.</t>
  </si>
  <si>
    <t xml:space="preserve">(Poi 63055 Scheduled + Poi 16327 Scheduled) - (Poi 10141 Measured + Poi 16235 Measured)</t>
  </si>
  <si>
    <t xml:space="preserve">Enter on line 41 page 1</t>
  </si>
  <si>
    <t xml:space="preserve">poi 63055</t>
  </si>
  <si>
    <t xml:space="preserve">poi 10141</t>
  </si>
  <si>
    <t xml:space="preserve">poi 16235</t>
  </si>
  <si>
    <t xml:space="preserve">FUEL</t>
  </si>
</sst>
</file>

<file path=xl/styles.xml><?xml version="1.0" encoding="utf-8"?>
<styleSheet xmlns="http://schemas.openxmlformats.org/spreadsheetml/2006/main">
  <numFmts count="10">
    <numFmt numFmtId="164" formatCode="General"/>
    <numFmt numFmtId="165" formatCode="[$-409]m/d/yyyy"/>
    <numFmt numFmtId="166" formatCode="mm/dd/yy"/>
    <numFmt numFmtId="167" formatCode="[$-409]#,##0_);[RED]\(#,##0\)"/>
    <numFmt numFmtId="168" formatCode="[$-409]d\-mmm"/>
    <numFmt numFmtId="169" formatCode="[$-409]mmm\-yy"/>
    <numFmt numFmtId="170" formatCode="_(* #,##0.00_);_(* \(#,##0.00\);_(* \-??_);_(@_)"/>
    <numFmt numFmtId="171" formatCode="[$-409]#,##0_);\(#,##0\)"/>
    <numFmt numFmtId="172" formatCode="0"/>
    <numFmt numFmtId="173" formatCode="_(* #,##0_);_(* \(#,##0\);_(* \-??_);_(@_)"/>
  </numFmts>
  <fonts count="17">
    <font>
      <sz val="10"/>
      <name val="Arial"/>
      <family val="0"/>
    </font>
    <font>
      <sz val="10"/>
      <name val="Arial"/>
      <family val="0"/>
    </font>
    <font>
      <sz val="10"/>
      <name val="Arial"/>
      <family val="0"/>
    </font>
    <font>
      <sz val="10"/>
      <name val="Arial"/>
      <family val="0"/>
    </font>
    <font>
      <b val="true"/>
      <sz val="10"/>
      <name val="Arial"/>
      <family val="2"/>
    </font>
    <font>
      <b val="true"/>
      <sz val="10"/>
      <color rgb="FF000000"/>
      <name val="Arial"/>
      <family val="0"/>
    </font>
    <font>
      <sz val="10"/>
      <name val="Arial"/>
      <family val="2"/>
    </font>
    <font>
      <b val="true"/>
      <sz val="9"/>
      <name val="Arial"/>
      <family val="2"/>
    </font>
    <font>
      <b val="true"/>
      <sz val="16"/>
      <name val="Arial"/>
      <family val="2"/>
    </font>
    <font>
      <b val="true"/>
      <sz val="12"/>
      <name val="Arial"/>
      <family val="2"/>
    </font>
    <font>
      <b val="true"/>
      <sz val="10"/>
      <name val="Arial"/>
      <family val="0"/>
    </font>
    <font>
      <i val="true"/>
      <sz val="10"/>
      <name val="Arial"/>
      <family val="2"/>
    </font>
    <font>
      <i val="true"/>
      <sz val="8"/>
      <name val="Arial"/>
      <family val="0"/>
    </font>
    <font>
      <b val="true"/>
      <i val="true"/>
      <sz val="10"/>
      <name val="Arial"/>
      <family val="0"/>
    </font>
    <font>
      <i val="true"/>
      <sz val="10"/>
      <name val="Arial"/>
      <family val="0"/>
    </font>
    <font>
      <i val="true"/>
      <sz val="9"/>
      <name val="Arial"/>
      <family val="0"/>
    </font>
    <font>
      <b val="true"/>
      <sz val="8"/>
      <name val="Arial"/>
      <family val="0"/>
    </font>
  </fonts>
  <fills count="5">
    <fill>
      <patternFill patternType="none"/>
    </fill>
    <fill>
      <patternFill patternType="gray125"/>
    </fill>
    <fill>
      <patternFill patternType="solid">
        <fgColor rgb="FFFFFF99"/>
        <bgColor rgb="FFFFFFCC"/>
      </patternFill>
    </fill>
    <fill>
      <patternFill patternType="solid">
        <fgColor rgb="FFCCFFFF"/>
        <bgColor rgb="FFCCFFFF"/>
      </patternFill>
    </fill>
    <fill>
      <patternFill patternType="solid">
        <fgColor rgb="FFFFFFCC"/>
        <bgColor rgb="FFFFFFFF"/>
      </patternFill>
    </fill>
  </fills>
  <borders count="20">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style="thin"/>
      <diagonal/>
    </border>
    <border diagonalUp="false" diagonalDown="false">
      <left style="thin"/>
      <right style="thin"/>
      <top/>
      <bottom/>
      <diagonal/>
    </border>
    <border diagonalUp="false" diagonalDown="false">
      <left/>
      <right style="thin"/>
      <top style="thin"/>
      <bottom/>
      <diagonal/>
    </border>
    <border diagonalUp="false" diagonalDown="false">
      <left/>
      <right style="thin"/>
      <top/>
      <bottom/>
      <diagonal/>
    </border>
    <border diagonalUp="false" diagonalDown="false">
      <left/>
      <right/>
      <top/>
      <bottom style="thin"/>
      <diagonal/>
    </border>
    <border diagonalUp="false" diagonalDown="false">
      <left/>
      <right/>
      <top style="thin"/>
      <bottom/>
      <diagonal/>
    </border>
    <border diagonalUp="false" diagonalDown="false">
      <left style="thin"/>
      <right/>
      <top/>
      <bottom style="thin"/>
      <diagonal/>
    </border>
    <border diagonalUp="false" diagonalDown="false">
      <left style="thin"/>
      <right style="thin"/>
      <top style="thin"/>
      <bottom style="medium"/>
      <diagonal/>
    </border>
    <border diagonalUp="false" diagonalDown="false">
      <left style="thin"/>
      <right style="thin"/>
      <top style="medium"/>
      <bottom/>
      <diagonal/>
    </border>
    <border diagonalUp="false" diagonalDown="false">
      <left style="thin"/>
      <right style="thin"/>
      <top/>
      <bottom style="medium"/>
      <diagonal/>
    </border>
    <border diagonalUp="false" diagonalDown="false">
      <left/>
      <right style="thin"/>
      <top/>
      <bottom style="thin"/>
      <diagonal/>
    </border>
    <border diagonalUp="false" diagonalDown="false">
      <left style="medium"/>
      <right style="medium"/>
      <top style="medium"/>
      <bottom style="mediu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5" fontId="4" fillId="2" borderId="0" xfId="0" applyFont="true" applyBorder="false" applyAlignment="true" applyProtection="true">
      <alignment horizontal="center" vertical="bottom" textRotation="0" wrapText="false" indent="0" shrinkToFit="false"/>
      <protection locked="false" hidden="false"/>
    </xf>
    <xf numFmtId="165" fontId="4" fillId="2" borderId="0" xfId="0" applyFont="tru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5" fontId="6" fillId="2" borderId="0"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5" fontId="4" fillId="0" borderId="0" xfId="0" applyFont="true" applyBorder="false" applyAlignment="true" applyProtection="true">
      <alignment horizontal="center" vertical="bottom" textRotation="0" wrapText="false" indent="0" shrinkToFit="false"/>
      <protection locked="true" hidden="false"/>
    </xf>
    <xf numFmtId="167" fontId="4" fillId="0" borderId="0" xfId="0" applyFont="true" applyBorder="false" applyAlignment="false" applyProtection="tru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true">
      <alignment horizontal="center" vertical="bottom" textRotation="0" wrapText="false" indent="0" shrinkToFit="false"/>
      <protection locked="true" hidden="false"/>
    </xf>
    <xf numFmtId="164" fontId="4" fillId="0" borderId="4" xfId="0" applyFont="true" applyBorder="true" applyAlignment="true" applyProtection="true">
      <alignment horizontal="center" vertical="bottom" textRotation="0" wrapText="false" indent="0" shrinkToFit="false"/>
      <protection locked="true" hidden="false"/>
    </xf>
    <xf numFmtId="165" fontId="4" fillId="0" borderId="5" xfId="0" applyFont="true" applyBorder="true" applyAlignment="true" applyProtection="true">
      <alignment horizontal="center" vertical="bottom" textRotation="0" wrapText="false" indent="0" shrinkToFit="false"/>
      <protection locked="true" hidden="false"/>
    </xf>
    <xf numFmtId="165" fontId="4" fillId="0" borderId="1" xfId="0" applyFont="true" applyBorder="true" applyAlignment="true" applyProtection="true">
      <alignment horizontal="center" vertical="bottom" textRotation="0" wrapText="false" indent="0" shrinkToFit="false"/>
      <protection locked="true" hidden="false"/>
    </xf>
    <xf numFmtId="167" fontId="7" fillId="0" borderId="1"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4" fontId="6" fillId="0" borderId="6"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5" fontId="4" fillId="0" borderId="7" xfId="0" applyFont="true" applyBorder="true" applyAlignment="true" applyProtection="true">
      <alignment horizontal="center" vertical="bottom" textRotation="0" wrapText="false" indent="0" shrinkToFit="false"/>
      <protection locked="true" hidden="false"/>
    </xf>
    <xf numFmtId="165" fontId="6" fillId="0" borderId="5" xfId="0" applyFont="true" applyBorder="true" applyAlignment="true" applyProtection="true">
      <alignment horizontal="center" vertical="bottom" textRotation="0" wrapText="false" indent="0" shrinkToFit="false"/>
      <protection locked="true" hidden="false"/>
    </xf>
    <xf numFmtId="167" fontId="6" fillId="0" borderId="5" xfId="0" applyFont="true" applyBorder="true" applyAlignment="false" applyProtection="true">
      <alignment horizontal="general" vertical="bottom" textRotation="0" wrapText="false" indent="0" shrinkToFit="false"/>
      <protection locked="true" hidden="false"/>
    </xf>
    <xf numFmtId="167" fontId="4" fillId="0" borderId="8" xfId="0" applyFont="true" applyBorder="true" applyAlignment="true" applyProtection="true">
      <alignment horizontal="center"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8" fontId="6" fillId="0" borderId="4" xfId="0" applyFont="true" applyBorder="true" applyAlignment="true" applyProtection="true">
      <alignment horizontal="center" vertical="bottom" textRotation="0" wrapText="false" indent="0" shrinkToFit="false"/>
      <protection locked="true" hidden="false"/>
    </xf>
    <xf numFmtId="165" fontId="4" fillId="0" borderId="3" xfId="0" applyFont="true" applyBorder="true" applyAlignment="true" applyProtection="true">
      <alignment horizontal="center" vertical="bottom" textRotation="0" wrapText="false" indent="0" shrinkToFit="false"/>
      <protection locked="true" hidden="false"/>
    </xf>
    <xf numFmtId="169" fontId="4" fillId="2" borderId="11" xfId="0" applyFont="true" applyBorder="true" applyAlignment="true" applyProtection="true">
      <alignment horizontal="center" vertical="bottom" textRotation="0" wrapText="false" indent="0" shrinkToFit="false"/>
      <protection locked="false" hidden="false"/>
    </xf>
    <xf numFmtId="171" fontId="4" fillId="2" borderId="1" xfId="15" applyFont="true" applyBorder="true" applyAlignment="true" applyProtection="true">
      <alignment horizontal="right" vertical="bottom" textRotation="0" wrapText="false" indent="0" shrinkToFit="false"/>
      <protection locked="false" hidden="false"/>
    </xf>
    <xf numFmtId="171" fontId="4" fillId="3" borderId="1" xfId="15" applyFont="true" applyBorder="true" applyAlignment="true" applyProtection="true">
      <alignment horizontal="right" vertical="bottom" textRotation="0" wrapText="false" indent="0" shrinkToFit="false"/>
      <protection locked="false" hidden="false"/>
    </xf>
    <xf numFmtId="170" fontId="4" fillId="2" borderId="1" xfId="15" applyFont="true" applyBorder="true" applyAlignment="true" applyProtection="true">
      <alignment horizontal="right" vertical="bottom" textRotation="0" wrapText="false" indent="0" shrinkToFit="false"/>
      <protection locked="false" hidden="false"/>
    </xf>
    <xf numFmtId="170" fontId="4" fillId="2" borderId="3" xfId="15" applyFont="true" applyBorder="true" applyAlignment="true" applyProtection="true">
      <alignment horizontal="right" vertical="bottom" textRotation="0" wrapText="false" indent="0" shrinkToFit="false"/>
      <protection locked="false" hidden="false"/>
    </xf>
    <xf numFmtId="164" fontId="6" fillId="0" borderId="11" xfId="0" applyFont="true" applyBorder="true" applyAlignment="true" applyProtection="true">
      <alignment horizontal="center" vertical="bottom" textRotation="0" wrapText="false" indent="0" shrinkToFit="false"/>
      <protection locked="true" hidden="false"/>
    </xf>
    <xf numFmtId="164" fontId="6" fillId="0" borderId="11" xfId="0" applyFont="true" applyBorder="true" applyAlignment="false" applyProtection="true">
      <alignment horizontal="general" vertical="bottom" textRotation="0" wrapText="false" indent="0" shrinkToFit="false"/>
      <protection locked="true" hidden="false"/>
    </xf>
    <xf numFmtId="168" fontId="6" fillId="0" borderId="11" xfId="0" applyFont="true" applyBorder="true" applyAlignment="true" applyProtection="true">
      <alignment horizontal="center" vertical="bottom" textRotation="0" wrapText="false" indent="0" shrinkToFit="false"/>
      <protection locked="true" hidden="false"/>
    </xf>
    <xf numFmtId="172" fontId="6" fillId="0" borderId="4" xfId="0" applyFont="true" applyBorder="true" applyAlignment="true" applyProtection="true">
      <alignment horizontal="center" vertical="bottom" textRotation="0" wrapText="false" indent="0" shrinkToFit="false"/>
      <protection locked="true" hidden="false"/>
    </xf>
    <xf numFmtId="164" fontId="6" fillId="0" borderId="2" xfId="0" applyFont="true" applyBorder="true" applyAlignment="true" applyProtection="true">
      <alignment horizontal="left" vertical="bottom" textRotation="0" wrapText="false" indent="0" shrinkToFit="false"/>
      <protection locked="true" hidden="false"/>
    </xf>
    <xf numFmtId="164" fontId="6" fillId="0" borderId="4" xfId="0" applyFont="true" applyBorder="true" applyAlignment="true" applyProtection="true">
      <alignment horizontal="left"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8" fontId="6" fillId="0" borderId="4" xfId="0" applyFont="true" applyBorder="true" applyAlignment="true" applyProtection="true">
      <alignment horizontal="center" vertical="bottom" textRotation="0" wrapText="false" indent="0" shrinkToFit="false"/>
      <protection locked="true" hidden="false"/>
    </xf>
    <xf numFmtId="164" fontId="6" fillId="0" borderId="1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13" xfId="0" applyFont="true" applyBorder="true" applyAlignment="false" applyProtection="true">
      <alignment horizontal="general" vertical="bottom" textRotation="0" wrapText="false" indent="0" shrinkToFit="false"/>
      <protection locked="true" hidden="false"/>
    </xf>
    <xf numFmtId="167" fontId="6" fillId="0" borderId="2" xfId="0" applyFont="true" applyBorder="true" applyAlignment="false" applyProtection="true">
      <alignment horizontal="general" vertical="bottom" textRotation="0" wrapText="false" indent="0" shrinkToFit="false"/>
      <protection locked="true" hidden="false"/>
    </xf>
    <xf numFmtId="167" fontId="6" fillId="0" borderId="4" xfId="0" applyFont="true" applyBorder="true" applyAlignment="false" applyProtection="true">
      <alignment horizontal="general" vertical="bottom" textRotation="0" wrapText="false" indent="0" shrinkToFit="false"/>
      <protection locked="true" hidden="false"/>
    </xf>
    <xf numFmtId="171" fontId="4" fillId="2" borderId="14" xfId="15" applyFont="true" applyBorder="true" applyAlignment="true" applyProtection="true">
      <alignment horizontal="right" vertical="bottom" textRotation="0" wrapText="false" indent="0" shrinkToFit="false"/>
      <protection locked="fals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center" vertical="bottom" textRotation="0" wrapText="false" indent="0" shrinkToFit="false"/>
      <protection locked="true" hidden="false"/>
    </xf>
    <xf numFmtId="164" fontId="8" fillId="0" borderId="5" xfId="0" applyFont="true" applyBorder="true" applyAlignment="true" applyProtection="true">
      <alignment horizontal="center" vertical="bottom" textRotation="0" wrapText="false" indent="0" shrinkToFit="false"/>
      <protection locked="true" hidden="false"/>
    </xf>
    <xf numFmtId="171" fontId="8" fillId="3" borderId="15" xfId="15" applyFont="true" applyBorder="true" applyAlignment="true" applyProtection="true">
      <alignment horizontal="right" vertical="bottom" textRotation="0" wrapText="false" indent="0" shrinkToFit="false"/>
      <protection locked="true" hidden="false"/>
    </xf>
    <xf numFmtId="171" fontId="8" fillId="0" borderId="15" xfId="15" applyFont="true" applyBorder="true" applyAlignment="true" applyProtection="true">
      <alignment horizontal="general" vertical="bottom" textRotation="0" wrapText="false" indent="0" shrinkToFit="false"/>
      <protection locked="true" hidden="false"/>
    </xf>
    <xf numFmtId="170"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5" fontId="4" fillId="0" borderId="8" xfId="0" applyFont="true" applyBorder="true" applyAlignment="true" applyProtection="false">
      <alignment horizontal="center" vertical="bottom" textRotation="0" wrapText="false" indent="0" shrinkToFit="false"/>
      <protection locked="true" hidden="false"/>
    </xf>
    <xf numFmtId="173" fontId="4" fillId="0" borderId="16" xfId="15" applyFont="true" applyBorder="true" applyAlignment="true" applyProtection="tru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7" fontId="4" fillId="0" borderId="10"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false" applyProtection="true">
      <alignment horizontal="general" vertical="bottom" textRotation="0" wrapText="false" indent="0" shrinkToFit="false"/>
      <protection locked="true" hidden="false"/>
    </xf>
    <xf numFmtId="165" fontId="6" fillId="0" borderId="6" xfId="0" applyFont="true" applyBorder="true" applyAlignment="true" applyProtection="true">
      <alignment horizontal="center" vertical="bottom" textRotation="0" wrapText="false" indent="0" shrinkToFit="false"/>
      <protection locked="true" hidden="false"/>
    </xf>
    <xf numFmtId="165" fontId="6" fillId="0" borderId="10" xfId="0" applyFont="true" applyBorder="true" applyAlignment="true" applyProtection="true">
      <alignment horizontal="center" vertical="bottom" textRotation="0" wrapText="false" indent="0" shrinkToFit="false"/>
      <protection locked="true" hidden="false"/>
    </xf>
    <xf numFmtId="167" fontId="9" fillId="0" borderId="8" xfId="0" applyFont="true" applyBorder="true" applyAlignment="false" applyProtection="true">
      <alignment horizontal="general" vertical="bottom" textRotation="0" wrapText="false" indent="0" shrinkToFit="false"/>
      <protection locked="true" hidden="false"/>
    </xf>
    <xf numFmtId="167" fontId="4" fillId="0" borderId="17" xfId="0" applyFont="true" applyBorder="true" applyAlignment="true" applyProtection="false">
      <alignment horizontal="center" vertical="bottom" textRotation="0" wrapText="false" indent="0" shrinkToFit="false"/>
      <protection locked="true" hidden="false"/>
    </xf>
    <xf numFmtId="165" fontId="4" fillId="0" borderId="6" xfId="0" applyFont="true" applyBorder="true" applyAlignment="true" applyProtection="true">
      <alignment horizontal="center" vertical="bottom" textRotation="0" wrapText="false" indent="0" shrinkToFit="false"/>
      <protection locked="true" hidden="false"/>
    </xf>
    <xf numFmtId="165" fontId="4" fillId="0" borderId="10" xfId="0" applyFont="true" applyBorder="true" applyAlignment="true" applyProtection="true">
      <alignment horizontal="center" vertical="bottom" textRotation="0" wrapText="false" indent="0" shrinkToFit="false"/>
      <protection locked="true" hidden="false"/>
    </xf>
    <xf numFmtId="167" fontId="9" fillId="2" borderId="8" xfId="0" applyFont="true" applyBorder="true" applyAlignment="false" applyProtection="true">
      <alignment horizontal="general" vertical="bottom" textRotation="0" wrapText="false" indent="0" shrinkToFit="false"/>
      <protection locked="false" hidden="false"/>
    </xf>
    <xf numFmtId="164" fontId="10" fillId="0" borderId="13"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false" hidden="false"/>
    </xf>
    <xf numFmtId="164" fontId="4" fillId="0" borderId="13" xfId="0" applyFont="true" applyBorder="true" applyAlignment="false" applyProtection="true">
      <alignment horizontal="general" vertical="bottom" textRotation="0" wrapText="false" indent="0" shrinkToFit="false"/>
      <protection locked="true" hidden="false"/>
    </xf>
    <xf numFmtId="165" fontId="6" fillId="0" borderId="13" xfId="0" applyFont="true" applyBorder="true" applyAlignment="true" applyProtection="true">
      <alignment horizontal="center" vertical="bottom" textRotation="0" wrapText="false" indent="0" shrinkToFit="false"/>
      <protection locked="true" hidden="false"/>
    </xf>
    <xf numFmtId="165" fontId="6" fillId="0" borderId="17" xfId="0" applyFont="true" applyBorder="true" applyAlignment="true" applyProtection="true">
      <alignment horizontal="center" vertical="bottom" textRotation="0" wrapText="false" indent="0" shrinkToFit="false"/>
      <protection locked="true" hidden="false"/>
    </xf>
    <xf numFmtId="167" fontId="4" fillId="0" borderId="7" xfId="0" applyFont="true" applyBorder="true" applyAlignment="fals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false" hidden="false"/>
    </xf>
    <xf numFmtId="165" fontId="4" fillId="0" borderId="1" xfId="0" applyFont="true" applyBorder="true" applyAlignment="true" applyProtection="true">
      <alignment horizontal="center" vertical="bottom" textRotation="0" wrapText="false" indent="0" shrinkToFit="false"/>
      <protection locked="false" hidden="false"/>
    </xf>
    <xf numFmtId="173" fontId="4" fillId="0" borderId="14" xfId="15" applyFont="true" applyBorder="true" applyAlignment="true" applyProtection="true">
      <alignment horizontal="general" vertical="bottom" textRotation="0" wrapText="false" indent="0" shrinkToFit="false"/>
      <protection locked="false" hidden="false"/>
    </xf>
    <xf numFmtId="164" fontId="10"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false" hidden="false"/>
    </xf>
    <xf numFmtId="165" fontId="6" fillId="0" borderId="0" xfId="0" applyFont="true" applyBorder="false" applyAlignment="false" applyProtection="true">
      <alignment horizontal="general" vertical="bottom" textRotation="0" wrapText="false" indent="0" shrinkToFit="false"/>
      <protection locked="false" hidden="false"/>
    </xf>
    <xf numFmtId="165" fontId="0" fillId="0"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7" fontId="7" fillId="0" borderId="0" xfId="0" applyFont="true" applyBorder="fals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7" fontId="6" fillId="0" borderId="0" xfId="0" applyFont="true" applyBorder="false" applyAlignment="false" applyProtection="true">
      <alignment horizontal="general" vertical="bottom" textRotation="0" wrapText="false" indent="0" shrinkToFit="false"/>
      <protection locked="true" hidden="false"/>
    </xf>
    <xf numFmtId="167" fontId="6" fillId="0" borderId="11" xfId="0" applyFont="true" applyBorder="true" applyAlignment="false" applyProtection="true">
      <alignment horizontal="general" vertical="bottom" textRotation="0" wrapText="false" indent="0" shrinkToFit="false"/>
      <protection locked="true" hidden="false"/>
    </xf>
    <xf numFmtId="167" fontId="6" fillId="0" borderId="0" xfId="0" applyFont="true" applyBorder="false" applyAlignment="true" applyProtection="true">
      <alignment horizontal="center" vertical="bottom" textRotation="0" wrapText="false" indent="0" shrinkToFit="false"/>
      <protection locked="true" hidden="false"/>
    </xf>
    <xf numFmtId="167" fontId="0" fillId="0" borderId="0" xfId="0" applyFont="true" applyBorder="true" applyAlignment="false" applyProtection="true">
      <alignment horizontal="general" vertical="bottom" textRotation="0" wrapText="false" indent="0" shrinkToFit="false"/>
      <protection locked="true" hidden="false"/>
    </xf>
    <xf numFmtId="167" fontId="6" fillId="0" borderId="4"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right"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false" applyProtection="false">
      <alignment horizontal="general" vertical="bottom" textRotation="0" wrapText="false" indent="0" shrinkToFit="false"/>
      <protection locked="true" hidden="false"/>
    </xf>
    <xf numFmtId="167" fontId="4" fillId="0" borderId="9" xfId="0" applyFont="true" applyBorder="true" applyAlignment="false" applyProtection="true">
      <alignment horizontal="general" vertical="bottom" textRotation="0" wrapText="false" indent="0" shrinkToFit="false"/>
      <protection locked="true" hidden="false"/>
    </xf>
    <xf numFmtId="167" fontId="4" fillId="0" borderId="0" xfId="0" applyFont="true" applyBorder="true" applyAlignment="false" applyProtection="true">
      <alignment horizontal="general" vertical="bottom" textRotation="0" wrapText="false" indent="0" shrinkToFit="false"/>
      <protection locked="true" hidden="false"/>
    </xf>
    <xf numFmtId="167" fontId="10" fillId="0" borderId="0"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7" fontId="4" fillId="0" borderId="0" xfId="0" applyFont="true" applyBorder="true" applyAlignment="false" applyProtection="true">
      <alignment horizontal="general" vertical="bottom" textRotation="0" wrapText="false" indent="0" shrinkToFit="false"/>
      <protection locked="true" hidden="false"/>
    </xf>
    <xf numFmtId="167" fontId="0" fillId="0" borderId="0"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false" applyAlignment="true" applyProtection="true">
      <alignment horizontal="left"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false" hidden="false"/>
    </xf>
    <xf numFmtId="164" fontId="10" fillId="0" borderId="0" xfId="0" applyFont="true" applyBorder="false" applyAlignment="true" applyProtection="true">
      <alignment horizontal="center" vertical="bottom" textRotation="0" wrapText="false" indent="0" shrinkToFit="false"/>
      <protection locked="false" hidden="false"/>
    </xf>
    <xf numFmtId="167" fontId="4" fillId="0" borderId="18" xfId="0" applyFont="true" applyBorder="true" applyAlignment="false" applyProtection="true">
      <alignment horizontal="general" vertical="bottom" textRotation="0" wrapText="false" indent="0" shrinkToFit="false"/>
      <protection locked="true" hidden="false"/>
    </xf>
    <xf numFmtId="167" fontId="4"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5"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true" hidden="false"/>
    </xf>
    <xf numFmtId="169" fontId="10" fillId="0" borderId="0" xfId="0" applyFont="true" applyBorder="false" applyAlignment="true" applyProtection="true">
      <alignment horizontal="center" vertical="bottom" textRotation="0" wrapText="false" indent="0" shrinkToFit="false"/>
      <protection locked="true" hidden="false"/>
    </xf>
    <xf numFmtId="169" fontId="1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7" fontId="6" fillId="2" borderId="0" xfId="0" applyFont="true" applyBorder="false" applyAlignment="false" applyProtection="true">
      <alignment horizontal="general" vertical="bottom" textRotation="0" wrapText="false" indent="0" shrinkToFit="false"/>
      <protection locked="false" hidden="false"/>
    </xf>
    <xf numFmtId="167" fontId="0" fillId="0" borderId="0" xfId="0" applyFont="false" applyBorder="false" applyAlignment="false" applyProtection="true">
      <alignment horizontal="general" vertical="bottom" textRotation="0" wrapText="false" indent="0" shrinkToFit="false"/>
      <protection locked="true" hidden="false"/>
    </xf>
    <xf numFmtId="167"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10" fillId="0" borderId="2"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true" applyProtection="true">
      <alignment horizontal="center" vertical="bottom" textRotation="0" wrapText="false" indent="0" shrinkToFit="false"/>
      <protection locked="true" hidden="false"/>
    </xf>
    <xf numFmtId="167" fontId="10" fillId="0" borderId="4" xfId="0" applyFont="true" applyBorder="true" applyAlignment="false" applyProtection="true">
      <alignment horizontal="general" vertical="bottom" textRotation="0" wrapText="false" indent="0" shrinkToFit="false"/>
      <protection locked="true" hidden="false"/>
    </xf>
    <xf numFmtId="167" fontId="10" fillId="0" borderId="3" xfId="0" applyFont="true" applyBorder="true" applyAlignment="false" applyProtection="true">
      <alignment horizontal="general" vertical="bottom" textRotation="0" wrapText="false" indent="0" shrinkToFit="false"/>
      <protection locked="true" hidden="false"/>
    </xf>
    <xf numFmtId="167" fontId="10" fillId="0" borderId="0" xfId="0" applyFont="true" applyBorder="false" applyAlignment="false" applyProtection="true">
      <alignment horizontal="general" vertical="bottom" textRotation="0" wrapText="false" indent="0" shrinkToFit="false"/>
      <protection locked="true" hidden="false"/>
    </xf>
    <xf numFmtId="167" fontId="10" fillId="0"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true" applyProtection="true">
      <alignment horizontal="center" vertical="bottom" textRotation="0" wrapText="false" indent="0" shrinkToFit="false"/>
      <protection locked="true" hidden="false"/>
    </xf>
    <xf numFmtId="167" fontId="10" fillId="4" borderId="0" xfId="0" applyFont="true" applyBorder="false" applyAlignment="false" applyProtection="true">
      <alignment horizontal="general" vertical="bottom" textRotation="0" wrapText="false" indent="0" shrinkToFit="false"/>
      <protection locked="false" hidden="false"/>
    </xf>
    <xf numFmtId="164" fontId="12" fillId="0" borderId="0" xfId="0" applyFont="true" applyBorder="false" applyAlignment="true" applyProtection="true">
      <alignment horizontal="left" vertical="bottom" textRotation="0" wrapText="false" indent="0" shrinkToFit="false"/>
      <protection locked="false" hidden="false"/>
    </xf>
    <xf numFmtId="164" fontId="13" fillId="0" borderId="0" xfId="0" applyFont="true" applyBorder="false" applyAlignment="fals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7" fontId="15"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false" hidden="false"/>
    </xf>
    <xf numFmtId="167" fontId="0" fillId="0" borderId="0" xfId="0" applyFont="false" applyBorder="false" applyAlignment="false" applyProtection="true">
      <alignment horizontal="general" vertical="bottom" textRotation="0" wrapText="false" indent="0" shrinkToFit="false"/>
      <protection locked="fals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6" fillId="2" borderId="19"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19"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239400</xdr:colOff>
      <xdr:row>1</xdr:row>
      <xdr:rowOff>56880</xdr:rowOff>
    </xdr:from>
    <xdr:to>
      <xdr:col>16</xdr:col>
      <xdr:colOff>509040</xdr:colOff>
      <xdr:row>8</xdr:row>
      <xdr:rowOff>105120</xdr:rowOff>
    </xdr:to>
    <xdr:sp>
      <xdr:nvSpPr>
        <xdr:cNvPr id="0" name="Text 3"/>
        <xdr:cNvSpPr/>
      </xdr:nvSpPr>
      <xdr:spPr>
        <a:xfrm>
          <a:off x="6811560" y="218880"/>
          <a:ext cx="3460680" cy="1343520"/>
        </a:xfrm>
        <a:prstGeom prst="rect">
          <a:avLst/>
        </a:prstGeom>
        <a:solidFill>
          <a:srgbClr val="00ffff"/>
        </a:solidFill>
        <a:ln w="9360">
          <a:solidFill>
            <a:srgbClr val="000000"/>
          </a:solidFill>
          <a:miter/>
        </a:ln>
      </xdr:spPr>
      <xdr:style>
        <a:lnRef idx="0"/>
        <a:fillRef idx="0"/>
        <a:effectRef idx="0"/>
        <a:fontRef idx="minor"/>
      </xdr:style>
      <xdr:txBody>
        <a:bodyPr lIns="20160" rIns="20160" tIns="20160" bIns="20160" anchor="t">
          <a:noAutofit/>
        </a:bodyPr>
        <a:p>
          <a:r>
            <a:rPr b="1" lang="en-US" sz="1000" strike="noStrike" u="none">
              <a:solidFill>
                <a:srgbClr val="000000"/>
              </a:solidFill>
              <a:effectLst/>
              <a:uFillTx/>
              <a:latin typeface="Arial"/>
            </a:rPr>
            <a:t>REMEMBER; THE DATE OF THE REPORT IS 2 DAYS BACK FROM THE CALENDAR DATE OF THE MEETING!</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solidFill>
                <a:srgbClr val="000000"/>
              </a:solidFill>
              <a:effectLst/>
              <a:uFillTx/>
              <a:latin typeface="Arial"/>
            </a:rPr>
            <a:t>If you freeze panes or any other formatting on any of the spreadsheets, please return to normal and put this sheet on top before saving and leaving the file...so as not to inconvenience others.</a:t>
          </a:r>
          <a:endParaRPr b="0" lang="en-US" sz="1000" strike="noStrike" u="none">
            <a:effectLst/>
            <a:uFillTx/>
            <a:latin typeface="Times New Roman"/>
          </a:endParaRPr>
        </a:p>
        <a:p>
          <a:r>
            <a:rPr b="1" lang="en-US" sz="1000" strike="noStrike" u="none">
              <a:solidFill>
                <a:srgbClr val="000000"/>
              </a:solidFill>
              <a:effectLst/>
              <a:uFillTx/>
              <a:latin typeface="Arial"/>
            </a:rPr>
            <a:t>Thanks!</a:t>
          </a:r>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K4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2.7"/>
  </cols>
  <sheetData>
    <row r="2" customFormat="false" ht="12.75" hidden="false" customHeight="false" outlineLevel="0" collapsed="false">
      <c r="C2" s="0" t="s">
        <v>0</v>
      </c>
    </row>
    <row r="3" customFormat="false" ht="12.75" hidden="false" customHeight="false" outlineLevel="0" collapsed="false">
      <c r="C3" s="0" t="s">
        <v>1</v>
      </c>
    </row>
    <row r="5" customFormat="false" ht="12.75" hidden="false" customHeight="false" outlineLevel="0" collapsed="false">
      <c r="B5" s="0" t="s">
        <v>2</v>
      </c>
    </row>
    <row r="6" customFormat="false" ht="25.5" hidden="false" customHeight="true" outlineLevel="0" collapsed="false">
      <c r="B6" s="0" t="n">
        <v>1</v>
      </c>
      <c r="C6" s="1" t="s">
        <v>3</v>
      </c>
      <c r="D6" s="1"/>
      <c r="E6" s="1"/>
      <c r="F6" s="1"/>
      <c r="G6" s="1"/>
      <c r="H6" s="1"/>
      <c r="I6" s="1"/>
      <c r="J6" s="1"/>
    </row>
    <row r="7" customFormat="false" ht="12.75" hidden="false" customHeight="false" outlineLevel="0" collapsed="false">
      <c r="B7" s="0" t="n">
        <v>2</v>
      </c>
      <c r="C7" s="0" t="s">
        <v>4</v>
      </c>
    </row>
    <row r="8" customFormat="false" ht="12.75" hidden="false" customHeight="false" outlineLevel="0" collapsed="false">
      <c r="B8" s="0" t="n">
        <v>3</v>
      </c>
      <c r="C8" s="0" t="s">
        <v>5</v>
      </c>
      <c r="D8" s="2"/>
      <c r="E8" s="2"/>
      <c r="F8" s="2"/>
      <c r="G8" s="2"/>
      <c r="H8" s="2"/>
      <c r="I8" s="2"/>
      <c r="J8" s="2"/>
    </row>
    <row r="9" customFormat="false" ht="12.75" hidden="false" customHeight="false" outlineLevel="0" collapsed="false">
      <c r="C9" s="0" t="s">
        <v>6</v>
      </c>
      <c r="D9" s="2"/>
      <c r="E9" s="2"/>
      <c r="F9" s="2"/>
      <c r="G9" s="2"/>
      <c r="H9" s="2"/>
      <c r="I9" s="2"/>
      <c r="J9" s="2"/>
    </row>
    <row r="10" customFormat="false" ht="12.75" hidden="false" customHeight="false" outlineLevel="0" collapsed="false">
      <c r="B10" s="0" t="n">
        <v>4</v>
      </c>
      <c r="C10" s="0" t="s">
        <v>7</v>
      </c>
      <c r="D10" s="2"/>
      <c r="E10" s="2"/>
      <c r="F10" s="2"/>
      <c r="G10" s="2"/>
      <c r="H10" s="2"/>
      <c r="I10" s="2"/>
      <c r="J10" s="2"/>
    </row>
    <row r="11" customFormat="false" ht="12.75" hidden="false" customHeight="false" outlineLevel="0" collapsed="false">
      <c r="C11" s="0" t="s">
        <v>8</v>
      </c>
      <c r="D11" s="2"/>
      <c r="E11" s="2"/>
      <c r="F11" s="2"/>
      <c r="G11" s="2"/>
      <c r="H11" s="2"/>
      <c r="I11" s="2"/>
      <c r="J11" s="2"/>
    </row>
    <row r="12" customFormat="false" ht="12.75" hidden="false" customHeight="false" outlineLevel="0" collapsed="false">
      <c r="B12" s="0" t="n">
        <v>5</v>
      </c>
      <c r="C12" s="0" t="s">
        <v>9</v>
      </c>
    </row>
    <row r="13" customFormat="false" ht="12.75" hidden="false" customHeight="true" outlineLevel="0" collapsed="false">
      <c r="B13" s="2" t="n">
        <v>6</v>
      </c>
      <c r="C13" s="0" t="s">
        <v>10</v>
      </c>
    </row>
    <row r="15" customFormat="false" ht="12.75" hidden="false" customHeight="false" outlineLevel="0" collapsed="false">
      <c r="B15" s="0" t="s">
        <v>11</v>
      </c>
    </row>
    <row r="16" customFormat="false" ht="12.75" hidden="false" customHeight="false" outlineLevel="0" collapsed="false">
      <c r="B16" s="0" t="s">
        <v>12</v>
      </c>
    </row>
    <row r="18" customFormat="false" ht="12.75" hidden="false" customHeight="false" outlineLevel="0" collapsed="false">
      <c r="B18" s="0" t="s">
        <v>13</v>
      </c>
    </row>
    <row r="19" customFormat="false" ht="12.75" hidden="false" customHeight="false" outlineLevel="0" collapsed="false">
      <c r="B19" s="0" t="n">
        <v>1</v>
      </c>
      <c r="C19" s="0" t="s">
        <v>14</v>
      </c>
    </row>
    <row r="20" customFormat="false" ht="12.75" hidden="false" customHeight="false" outlineLevel="0" collapsed="false">
      <c r="C20" s="0" t="s">
        <v>15</v>
      </c>
    </row>
    <row r="21" customFormat="false" ht="12.75" hidden="false" customHeight="false" outlineLevel="0" collapsed="false">
      <c r="B21" s="0" t="n">
        <v>2</v>
      </c>
      <c r="C21" s="0" t="s">
        <v>16</v>
      </c>
    </row>
    <row r="22" customFormat="false" ht="12.75" hidden="false" customHeight="false" outlineLevel="0" collapsed="false">
      <c r="B22" s="0" t="n">
        <v>3</v>
      </c>
      <c r="C22" s="0" t="s">
        <v>17</v>
      </c>
    </row>
    <row r="23" customFormat="false" ht="12.75" hidden="false" customHeight="false" outlineLevel="0" collapsed="false">
      <c r="C23" s="0" t="s">
        <v>18</v>
      </c>
    </row>
    <row r="24" customFormat="false" ht="12.75" hidden="false" customHeight="false" outlineLevel="0" collapsed="false">
      <c r="B24" s="0" t="n">
        <v>4</v>
      </c>
      <c r="C24" s="0" t="s">
        <v>19</v>
      </c>
    </row>
    <row r="25" customFormat="false" ht="12.75" hidden="false" customHeight="false" outlineLevel="0" collapsed="false">
      <c r="B25" s="0" t="n">
        <v>5</v>
      </c>
      <c r="C25" s="3" t="s">
        <v>20</v>
      </c>
      <c r="D25" s="3"/>
      <c r="E25" s="3"/>
      <c r="F25" s="3"/>
      <c r="G25" s="3"/>
      <c r="H25" s="3"/>
      <c r="I25" s="3"/>
      <c r="J25" s="3"/>
      <c r="K25" s="3"/>
    </row>
    <row r="26" customFormat="false" ht="12.75" hidden="false" customHeight="false" outlineLevel="0" collapsed="false">
      <c r="C26" s="3"/>
      <c r="D26" s="3"/>
      <c r="E26" s="3"/>
      <c r="F26" s="3"/>
      <c r="G26" s="3"/>
      <c r="H26" s="3"/>
      <c r="I26" s="3"/>
      <c r="J26" s="3"/>
      <c r="K26" s="3"/>
    </row>
    <row r="27" customFormat="false" ht="12.75" hidden="false" customHeight="false" outlineLevel="0" collapsed="false">
      <c r="B27" s="0" t="s">
        <v>21</v>
      </c>
    </row>
    <row r="28" customFormat="false" ht="12.75" hidden="false" customHeight="false" outlineLevel="0" collapsed="false">
      <c r="B28" s="3" t="s">
        <v>22</v>
      </c>
      <c r="C28" s="3"/>
      <c r="D28" s="3"/>
      <c r="E28" s="3"/>
      <c r="F28" s="3"/>
      <c r="G28" s="3"/>
      <c r="H28" s="3"/>
      <c r="I28" s="3"/>
      <c r="J28" s="3"/>
      <c r="K28" s="3"/>
    </row>
    <row r="29" customFormat="false" ht="12.75" hidden="false" customHeight="false" outlineLevel="0" collapsed="false">
      <c r="B29" s="3" t="s">
        <v>23</v>
      </c>
      <c r="C29" s="3"/>
      <c r="D29" s="3"/>
      <c r="E29" s="3"/>
      <c r="F29" s="3"/>
      <c r="G29" s="3"/>
      <c r="H29" s="3"/>
      <c r="I29" s="3"/>
      <c r="J29" s="3"/>
      <c r="K29" s="3"/>
    </row>
    <row r="30" customFormat="false" ht="12.75" hidden="false" customHeight="false" outlineLevel="0" collapsed="false">
      <c r="B30" s="3" t="s">
        <v>24</v>
      </c>
      <c r="C30" s="3"/>
      <c r="D30" s="3"/>
      <c r="E30" s="3"/>
      <c r="F30" s="3"/>
      <c r="G30" s="3"/>
      <c r="H30" s="3"/>
      <c r="I30" s="3"/>
      <c r="J30" s="3"/>
      <c r="K30" s="3"/>
    </row>
    <row r="31" customFormat="false" ht="12.75" hidden="false" customHeight="false" outlineLevel="0" collapsed="false">
      <c r="B31" s="3" t="s">
        <v>25</v>
      </c>
      <c r="C31" s="2"/>
      <c r="D31" s="2"/>
      <c r="E31" s="2"/>
      <c r="F31" s="2"/>
      <c r="G31" s="2"/>
      <c r="H31" s="2"/>
      <c r="I31" s="2"/>
      <c r="J31" s="2"/>
      <c r="K31" s="2"/>
    </row>
    <row r="32" customFormat="false" ht="12.75" hidden="false" customHeight="false" outlineLevel="0" collapsed="false">
      <c r="B32" s="0" t="s">
        <v>26</v>
      </c>
    </row>
    <row r="33" customFormat="false" ht="12.75" hidden="false" customHeight="false" outlineLevel="0" collapsed="false">
      <c r="B33" s="0" t="s">
        <v>27</v>
      </c>
    </row>
    <row r="35" customFormat="false" ht="12.75" hidden="false" customHeight="false" outlineLevel="0" collapsed="false">
      <c r="A35" s="4" t="s">
        <v>28</v>
      </c>
      <c r="B35" s="5" t="s">
        <v>29</v>
      </c>
    </row>
    <row r="37" customFormat="false" ht="12.75" hidden="false" customHeight="false" outlineLevel="0" collapsed="false">
      <c r="B37" s="0" t="s">
        <v>30</v>
      </c>
    </row>
    <row r="38" customFormat="false" ht="12.75" hidden="false" customHeight="false" outlineLevel="0" collapsed="false">
      <c r="B38" s="0" t="s">
        <v>31</v>
      </c>
    </row>
    <row r="39" customFormat="false" ht="12.75" hidden="false" customHeight="false" outlineLevel="0" collapsed="false">
      <c r="B39" s="0" t="s">
        <v>32</v>
      </c>
    </row>
    <row r="40" customFormat="false" ht="12.75" hidden="false" customHeight="false" outlineLevel="0" collapsed="false">
      <c r="B40" s="0" t="s">
        <v>33</v>
      </c>
    </row>
    <row r="42" customFormat="false" ht="12.75" hidden="false" customHeight="false" outlineLevel="0" collapsed="false">
      <c r="A42" s="4" t="s">
        <v>34</v>
      </c>
      <c r="B42" s="5" t="s">
        <v>35</v>
      </c>
    </row>
    <row r="44" customFormat="false" ht="12.75" hidden="false" customHeight="false" outlineLevel="0" collapsed="false">
      <c r="B44" s="0" t="s">
        <v>36</v>
      </c>
    </row>
    <row r="45" customFormat="false" ht="12.75" hidden="false" customHeight="false" outlineLevel="0" collapsed="false">
      <c r="B45" s="0" t="s">
        <v>37</v>
      </c>
    </row>
    <row r="46" customFormat="false" ht="12.75" hidden="false" customHeight="false" outlineLevel="0" collapsed="false">
      <c r="B46" s="0" t="s">
        <v>38</v>
      </c>
    </row>
  </sheetData>
  <mergeCells count="1">
    <mergeCell ref="C6:J6"/>
  </mergeCells>
  <printOptions headings="false" gridLines="true" gridLinesSet="true" horizontalCentered="false" verticalCentered="false"/>
  <pageMargins left="0.170138888888889" right="0.159722222222222" top="0.809722222222222" bottom="0.984027777777778" header="0.5" footer="0.5"/>
  <pageSetup paperSize="1" scale="90" fitToWidth="1" fitToHeight="1" pageOrder="downThenOver" orientation="landscape" blackAndWhite="false" draft="false" cellComments="none" horizontalDpi="300" verticalDpi="300" copies="1"/>
  <headerFooter differentFirst="false" differentOddEven="false">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6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O1"/>
    </sheetView>
  </sheetViews>
  <sheetFormatPr defaultColWidth="9.0546875" defaultRowHeight="12.75" customHeight="true" zeroHeight="false" outlineLevelRow="0" outlineLevelCol="0"/>
  <cols>
    <col collapsed="false" customWidth="true" hidden="false" outlineLevel="0" max="1" min="1" style="0" width="20.7"/>
    <col collapsed="false" customWidth="true" hidden="false" outlineLevel="0" max="2" min="2" style="0" width="10.71"/>
    <col collapsed="false" customWidth="true" hidden="false" outlineLevel="0" max="3" min="3" style="0" width="21.7"/>
    <col collapsed="false" customWidth="true" hidden="false" outlineLevel="0" max="4" min="4" style="6" width="11.7"/>
    <col collapsed="false" customWidth="true" hidden="true" outlineLevel="0" max="5" min="5" style="6" width="11.42"/>
    <col collapsed="false" customWidth="true" hidden="true" outlineLevel="0" max="6" min="6" style="6" width="5.85"/>
    <col collapsed="false" customWidth="true" hidden="false" outlineLevel="0" max="7" min="7" style="6" width="5.71"/>
    <col collapsed="false" customWidth="true" hidden="false" outlineLevel="0" max="8" min="8" style="6" width="12.7"/>
    <col collapsed="false" customWidth="true" hidden="false" outlineLevel="0" max="9" min="9" style="7" width="11.7"/>
    <col collapsed="false" customWidth="true" hidden="false" outlineLevel="0" max="10" min="10" style="7" width="9.85"/>
    <col collapsed="false" customWidth="true" hidden="false" outlineLevel="0" max="11" min="11" style="8" width="15.7"/>
    <col collapsed="false" customWidth="true" hidden="false" outlineLevel="0" max="12" min="12" style="0" width="16.99"/>
    <col collapsed="false" customWidth="true" hidden="true" outlineLevel="0" max="15" min="13" style="0" width="10.71"/>
  </cols>
  <sheetData>
    <row r="1" customFormat="false" ht="12.75" hidden="false" customHeight="false" outlineLevel="0" collapsed="false">
      <c r="A1" s="9" t="s">
        <v>39</v>
      </c>
      <c r="B1" s="9"/>
      <c r="C1" s="9"/>
      <c r="D1" s="9"/>
      <c r="E1" s="9"/>
      <c r="F1" s="9"/>
      <c r="G1" s="9"/>
      <c r="H1" s="9"/>
      <c r="I1" s="9"/>
      <c r="J1" s="9"/>
      <c r="K1" s="9"/>
      <c r="L1" s="9"/>
      <c r="M1" s="9"/>
      <c r="N1" s="9"/>
      <c r="O1" s="9"/>
    </row>
    <row r="2" customFormat="false" ht="12.75" hidden="false" customHeight="false" outlineLevel="0" collapsed="false">
      <c r="A2" s="10" t="n">
        <v>37329</v>
      </c>
      <c r="B2" s="10"/>
      <c r="C2" s="10"/>
      <c r="D2" s="10"/>
      <c r="E2" s="10"/>
      <c r="F2" s="10"/>
      <c r="G2" s="10"/>
      <c r="H2" s="10"/>
      <c r="I2" s="10"/>
      <c r="J2" s="10"/>
      <c r="K2" s="10"/>
      <c r="L2" s="10"/>
      <c r="M2" s="10"/>
      <c r="N2" s="10"/>
      <c r="O2" s="10"/>
    </row>
    <row r="3" customFormat="false" ht="12.75" hidden="false" customHeight="false" outlineLevel="0" collapsed="false">
      <c r="A3" s="11"/>
      <c r="B3" s="11"/>
      <c r="C3" s="11"/>
      <c r="D3" s="12"/>
      <c r="E3" s="12"/>
      <c r="F3" s="12"/>
      <c r="G3" s="13"/>
      <c r="H3" s="11"/>
      <c r="I3" s="14"/>
      <c r="J3" s="14"/>
      <c r="K3" s="14"/>
      <c r="L3" s="11"/>
      <c r="M3" s="15"/>
      <c r="N3" s="15"/>
      <c r="O3" s="15"/>
    </row>
    <row r="4" customFormat="false" ht="12.75" hidden="false" customHeight="false" outlineLevel="0" collapsed="false">
      <c r="A4" s="16" t="s">
        <v>40</v>
      </c>
      <c r="B4" s="16"/>
      <c r="C4" s="16"/>
      <c r="D4" s="16"/>
      <c r="E4" s="16"/>
      <c r="F4" s="16"/>
      <c r="G4" s="16"/>
      <c r="H4" s="16"/>
      <c r="I4" s="16"/>
      <c r="J4" s="16"/>
      <c r="K4" s="16"/>
      <c r="L4" s="16"/>
    </row>
    <row r="5" customFormat="false" ht="12.75" hidden="false" customHeight="false" outlineLevel="0" collapsed="false">
      <c r="A5" s="17"/>
      <c r="B5" s="17"/>
      <c r="C5" s="17"/>
      <c r="D5" s="18"/>
      <c r="E5" s="18"/>
      <c r="F5" s="18"/>
      <c r="G5" s="18" t="s">
        <v>41</v>
      </c>
      <c r="H5" s="18"/>
      <c r="I5" s="19"/>
      <c r="J5" s="19"/>
      <c r="K5" s="19"/>
      <c r="L5" s="20"/>
      <c r="M5" s="21" t="s">
        <v>42</v>
      </c>
      <c r="N5" s="21"/>
      <c r="O5" s="21"/>
    </row>
    <row r="6" customFormat="false" ht="12.75" hidden="false" customHeight="false" outlineLevel="0" collapsed="false">
      <c r="A6" s="22" t="s">
        <v>43</v>
      </c>
      <c r="B6" s="23" t="s">
        <v>44</v>
      </c>
      <c r="C6" s="23" t="s">
        <v>45</v>
      </c>
      <c r="D6" s="24" t="s">
        <v>46</v>
      </c>
      <c r="E6" s="24" t="s">
        <v>47</v>
      </c>
      <c r="F6" s="24" t="s">
        <v>48</v>
      </c>
      <c r="G6" s="24" t="s">
        <v>49</v>
      </c>
      <c r="H6" s="25" t="s">
        <v>50</v>
      </c>
      <c r="I6" s="25" t="s">
        <v>51</v>
      </c>
      <c r="J6" s="26" t="s">
        <v>52</v>
      </c>
      <c r="K6" s="27" t="s">
        <v>53</v>
      </c>
      <c r="L6" s="27" t="s">
        <v>54</v>
      </c>
      <c r="M6" s="21" t="s">
        <v>55</v>
      </c>
      <c r="N6" s="21" t="s">
        <v>56</v>
      </c>
      <c r="O6" s="28" t="s">
        <v>57</v>
      </c>
    </row>
    <row r="7" customFormat="false" ht="12.75" hidden="false" customHeight="false" outlineLevel="0" collapsed="false">
      <c r="A7" s="29"/>
      <c r="B7" s="30"/>
      <c r="C7" s="31"/>
      <c r="D7" s="30"/>
      <c r="E7" s="30"/>
      <c r="F7" s="30"/>
      <c r="G7" s="30"/>
      <c r="H7" s="32" t="s">
        <v>58</v>
      </c>
      <c r="I7" s="32" t="s">
        <v>58</v>
      </c>
      <c r="J7" s="33"/>
      <c r="K7" s="34"/>
      <c r="L7" s="35"/>
      <c r="M7" s="36"/>
      <c r="N7" s="37"/>
      <c r="O7" s="38"/>
    </row>
    <row r="8" customFormat="false" ht="12.75" hidden="false" customHeight="true" outlineLevel="0" collapsed="false">
      <c r="A8" s="39" t="s">
        <v>59</v>
      </c>
      <c r="B8" s="40" t="n">
        <v>5249</v>
      </c>
      <c r="C8" s="41" t="s">
        <v>60</v>
      </c>
      <c r="D8" s="40" t="n">
        <v>58130</v>
      </c>
      <c r="E8" s="40" t="n">
        <v>94286</v>
      </c>
      <c r="F8" s="40"/>
      <c r="G8" s="42" t="s">
        <v>61</v>
      </c>
      <c r="H8" s="43" t="n">
        <v>37317</v>
      </c>
      <c r="I8" s="44" t="n">
        <v>37257</v>
      </c>
      <c r="J8" s="45" t="n">
        <v>-9078</v>
      </c>
      <c r="K8" s="46" t="n">
        <v>0</v>
      </c>
      <c r="L8" s="45" t="n">
        <f aca="false">J8+K8+K9</f>
        <v>-17287</v>
      </c>
      <c r="M8" s="47" t="n">
        <v>0</v>
      </c>
      <c r="N8" s="48" t="n">
        <v>0</v>
      </c>
      <c r="O8" s="48" t="n">
        <v>0</v>
      </c>
    </row>
    <row r="9" customFormat="false" ht="12.75" hidden="false" customHeight="true" outlineLevel="0" collapsed="false">
      <c r="A9" s="29"/>
      <c r="B9" s="49"/>
      <c r="C9" s="50" t="s">
        <v>62</v>
      </c>
      <c r="D9" s="49" t="n">
        <v>10117</v>
      </c>
      <c r="E9" s="49" t="n">
        <v>94800</v>
      </c>
      <c r="F9" s="49" t="s">
        <v>41</v>
      </c>
      <c r="G9" s="51" t="s">
        <v>61</v>
      </c>
      <c r="H9" s="43" t="n">
        <v>37327</v>
      </c>
      <c r="I9" s="44"/>
      <c r="J9" s="45"/>
      <c r="K9" s="46" t="n">
        <v>-8209</v>
      </c>
      <c r="L9" s="45"/>
      <c r="M9" s="47" t="n">
        <v>0</v>
      </c>
      <c r="N9" s="48" t="n">
        <v>0</v>
      </c>
      <c r="O9" s="48" t="n">
        <v>0</v>
      </c>
    </row>
    <row r="10" customFormat="false" ht="12.75" hidden="false" customHeight="true" outlineLevel="0" collapsed="false">
      <c r="A10" s="39" t="s">
        <v>63</v>
      </c>
      <c r="B10" s="40" t="n">
        <v>5414</v>
      </c>
      <c r="C10" s="41" t="s">
        <v>64</v>
      </c>
      <c r="D10" s="40" t="n">
        <v>16077</v>
      </c>
      <c r="E10" s="40" t="n">
        <v>14888</v>
      </c>
      <c r="F10" s="40"/>
      <c r="G10" s="42" t="s">
        <v>61</v>
      </c>
      <c r="H10" s="43" t="n">
        <v>37327</v>
      </c>
      <c r="I10" s="44" t="n">
        <v>37257</v>
      </c>
      <c r="J10" s="45" t="n">
        <v>5502</v>
      </c>
      <c r="K10" s="46" t="n">
        <v>-5517</v>
      </c>
      <c r="L10" s="45" t="n">
        <f aca="false">J10+K10</f>
        <v>-15</v>
      </c>
      <c r="M10" s="47" t="n">
        <v>0</v>
      </c>
      <c r="N10" s="48" t="n">
        <v>0</v>
      </c>
      <c r="O10" s="48" t="n">
        <v>0</v>
      </c>
    </row>
    <row r="11" customFormat="false" ht="12" hidden="false" customHeight="true" outlineLevel="0" collapsed="false">
      <c r="A11" s="39" t="s">
        <v>65</v>
      </c>
      <c r="B11" s="40" t="n">
        <v>7038</v>
      </c>
      <c r="C11" s="41" t="s">
        <v>66</v>
      </c>
      <c r="D11" s="40" t="n">
        <v>6534</v>
      </c>
      <c r="E11" s="40" t="n">
        <v>94466</v>
      </c>
      <c r="F11" s="40"/>
      <c r="G11" s="42" t="s">
        <v>61</v>
      </c>
      <c r="H11" s="43" t="n">
        <v>37327</v>
      </c>
      <c r="I11" s="44" t="n">
        <v>37257</v>
      </c>
      <c r="J11" s="45" t="n">
        <v>15403</v>
      </c>
      <c r="K11" s="46" t="n">
        <v>521</v>
      </c>
      <c r="L11" s="45" t="n">
        <f aca="false">J11+K11</f>
        <v>15924</v>
      </c>
      <c r="M11" s="47" t="n">
        <v>0</v>
      </c>
      <c r="N11" s="48" t="n">
        <v>0</v>
      </c>
      <c r="O11" s="48" t="n">
        <v>0</v>
      </c>
    </row>
    <row r="12" customFormat="false" ht="12.75" hidden="false" customHeight="false" outlineLevel="0" collapsed="false">
      <c r="A12" s="39" t="s">
        <v>67</v>
      </c>
      <c r="B12" s="40" t="n">
        <v>5499</v>
      </c>
      <c r="C12" s="41" t="s">
        <v>68</v>
      </c>
      <c r="D12" s="40" t="s">
        <v>69</v>
      </c>
      <c r="E12" s="40" t="n">
        <v>23927</v>
      </c>
      <c r="F12" s="40"/>
      <c r="G12" s="52" t="s">
        <v>70</v>
      </c>
      <c r="H12" s="43" t="n">
        <v>37327</v>
      </c>
      <c r="I12" s="44" t="n">
        <v>37257</v>
      </c>
      <c r="J12" s="45" t="n">
        <v>-20902</v>
      </c>
      <c r="K12" s="46" t="n">
        <v>-53707</v>
      </c>
      <c r="L12" s="45" t="n">
        <f aca="false">J12+K12-K13</f>
        <v>-63464</v>
      </c>
      <c r="M12" s="47" t="n">
        <v>0</v>
      </c>
      <c r="N12" s="48" t="n">
        <v>0</v>
      </c>
      <c r="O12" s="48" t="n">
        <v>0</v>
      </c>
    </row>
    <row r="13" customFormat="false" ht="12.75" hidden="false" customHeight="false" outlineLevel="0" collapsed="false">
      <c r="A13" s="39"/>
      <c r="B13" s="40"/>
      <c r="C13" s="41" t="s">
        <v>71</v>
      </c>
      <c r="D13" s="40" t="n">
        <v>71405</v>
      </c>
      <c r="E13" s="40" t="n">
        <v>93927</v>
      </c>
      <c r="F13" s="40"/>
      <c r="G13" s="52" t="s">
        <v>70</v>
      </c>
      <c r="H13" s="43" t="n">
        <v>37327</v>
      </c>
      <c r="I13" s="44"/>
      <c r="J13" s="45"/>
      <c r="K13" s="46" t="n">
        <v>-11145</v>
      </c>
      <c r="L13" s="45"/>
      <c r="M13" s="47" t="n">
        <v>0</v>
      </c>
      <c r="N13" s="48" t="n">
        <v>0</v>
      </c>
      <c r="O13" s="48" t="n">
        <v>0</v>
      </c>
    </row>
    <row r="14" customFormat="false" ht="12.75" hidden="false" customHeight="false" outlineLevel="0" collapsed="false">
      <c r="A14" s="39" t="s">
        <v>72</v>
      </c>
      <c r="B14" s="40" t="s">
        <v>73</v>
      </c>
      <c r="C14" s="41" t="s">
        <v>74</v>
      </c>
      <c r="D14" s="40" t="n">
        <v>16509</v>
      </c>
      <c r="E14" s="40" t="n">
        <v>94350</v>
      </c>
      <c r="F14" s="40"/>
      <c r="G14" s="42" t="s">
        <v>61</v>
      </c>
      <c r="H14" s="43" t="n">
        <v>37327</v>
      </c>
      <c r="I14" s="44" t="n">
        <v>37073</v>
      </c>
      <c r="J14" s="45" t="n">
        <v>128641</v>
      </c>
      <c r="K14" s="46" t="n">
        <v>-10511</v>
      </c>
      <c r="L14" s="45" t="n">
        <f aca="false">J14+K14+K15</f>
        <v>106478</v>
      </c>
      <c r="M14" s="47" t="n">
        <v>0</v>
      </c>
      <c r="N14" s="48" t="n">
        <v>0</v>
      </c>
      <c r="O14" s="48" t="n">
        <v>0</v>
      </c>
    </row>
    <row r="15" customFormat="false" ht="12.75" hidden="false" customHeight="false" outlineLevel="0" collapsed="false">
      <c r="A15" s="39"/>
      <c r="B15" s="40"/>
      <c r="C15" s="41" t="s">
        <v>75</v>
      </c>
      <c r="D15" s="40" t="s">
        <v>76</v>
      </c>
      <c r="E15" s="40" t="n">
        <v>24448</v>
      </c>
      <c r="F15" s="40"/>
      <c r="G15" s="42" t="s">
        <v>61</v>
      </c>
      <c r="H15" s="43" t="n">
        <v>37327</v>
      </c>
      <c r="I15" s="44"/>
      <c r="J15" s="45"/>
      <c r="K15" s="46" t="n">
        <v>-11652</v>
      </c>
      <c r="L15" s="45"/>
      <c r="M15" s="47" t="n">
        <v>0</v>
      </c>
      <c r="N15" s="48" t="n">
        <v>0</v>
      </c>
      <c r="O15" s="48" t="n">
        <v>0</v>
      </c>
    </row>
    <row r="16" customFormat="false" ht="12.75" hidden="false" customHeight="false" outlineLevel="0" collapsed="false">
      <c r="A16" s="39" t="s">
        <v>77</v>
      </c>
      <c r="B16" s="40" t="n">
        <v>22920</v>
      </c>
      <c r="C16" s="41" t="s">
        <v>78</v>
      </c>
      <c r="D16" s="40" t="n">
        <v>59333</v>
      </c>
      <c r="E16" s="40" t="n">
        <v>23952</v>
      </c>
      <c r="F16" s="40"/>
      <c r="G16" s="42" t="s">
        <v>79</v>
      </c>
      <c r="H16" s="43" t="n">
        <v>37317</v>
      </c>
      <c r="I16" s="44"/>
      <c r="J16" s="45" t="n">
        <v>-29572</v>
      </c>
      <c r="K16" s="46" t="n">
        <v>0</v>
      </c>
      <c r="L16" s="45" t="n">
        <f aca="false">J16+K16+K17</f>
        <v>-15729</v>
      </c>
      <c r="M16" s="47" t="n">
        <v>0</v>
      </c>
      <c r="N16" s="48" t="n">
        <v>0</v>
      </c>
      <c r="O16" s="48" t="n">
        <v>0</v>
      </c>
    </row>
    <row r="17" customFormat="false" ht="12.75" hidden="false" customHeight="false" outlineLevel="0" collapsed="false">
      <c r="A17" s="39"/>
      <c r="B17" s="40"/>
      <c r="C17" s="41" t="s">
        <v>80</v>
      </c>
      <c r="D17" s="40" t="n">
        <v>58624</v>
      </c>
      <c r="E17" s="40" t="n">
        <v>23952</v>
      </c>
      <c r="F17" s="40"/>
      <c r="G17" s="42"/>
      <c r="H17" s="43" t="n">
        <v>37327</v>
      </c>
      <c r="I17" s="44"/>
      <c r="J17" s="45"/>
      <c r="K17" s="46" t="n">
        <v>13843</v>
      </c>
      <c r="L17" s="45"/>
      <c r="M17" s="47" t="n">
        <v>0</v>
      </c>
      <c r="N17" s="48" t="n">
        <v>0</v>
      </c>
      <c r="O17" s="48" t="n">
        <v>0</v>
      </c>
    </row>
    <row r="18" customFormat="false" ht="12.75" hidden="false" customHeight="false" outlineLevel="0" collapsed="false">
      <c r="A18" s="39" t="s">
        <v>81</v>
      </c>
      <c r="B18" s="40" t="n">
        <v>6206</v>
      </c>
      <c r="C18" s="41" t="s">
        <v>82</v>
      </c>
      <c r="D18" s="40" t="n">
        <v>78200</v>
      </c>
      <c r="E18" s="40" t="n">
        <v>94443</v>
      </c>
      <c r="F18" s="40" t="s">
        <v>41</v>
      </c>
      <c r="G18" s="40" t="n">
        <v>2</v>
      </c>
      <c r="H18" s="43" t="n">
        <v>37327</v>
      </c>
      <c r="I18" s="44" t="n">
        <v>37257</v>
      </c>
      <c r="J18" s="45" t="n">
        <v>-5567</v>
      </c>
      <c r="K18" s="46" t="n">
        <v>411</v>
      </c>
      <c r="L18" s="45" t="n">
        <f aca="false">J18+K18</f>
        <v>-5156</v>
      </c>
      <c r="M18" s="47" t="n">
        <v>0</v>
      </c>
      <c r="N18" s="48" t="n">
        <v>0</v>
      </c>
      <c r="O18" s="48" t="n">
        <v>0</v>
      </c>
    </row>
    <row r="19" customFormat="false" ht="12.75" hidden="false" customHeight="false" outlineLevel="0" collapsed="false">
      <c r="A19" s="53" t="s">
        <v>83</v>
      </c>
      <c r="B19" s="40" t="n">
        <v>5494</v>
      </c>
      <c r="C19" s="54" t="s">
        <v>84</v>
      </c>
      <c r="D19" s="40" t="n">
        <v>62410</v>
      </c>
      <c r="E19" s="40" t="n">
        <v>94801</v>
      </c>
      <c r="F19" s="40"/>
      <c r="G19" s="42" t="s">
        <v>61</v>
      </c>
      <c r="H19" s="43" t="n">
        <v>37327</v>
      </c>
      <c r="I19" s="44"/>
      <c r="J19" s="45" t="n">
        <v>30791</v>
      </c>
      <c r="K19" s="46" t="n">
        <v>-18629</v>
      </c>
      <c r="L19" s="45" t="n">
        <f aca="false">J19+K19</f>
        <v>12162</v>
      </c>
      <c r="M19" s="47" t="n">
        <v>0</v>
      </c>
      <c r="N19" s="48" t="n">
        <v>0</v>
      </c>
      <c r="O19" s="48" t="n">
        <v>0</v>
      </c>
    </row>
    <row r="20" customFormat="false" ht="12.75" hidden="false" customHeight="false" outlineLevel="0" collapsed="false">
      <c r="A20" s="39" t="s">
        <v>85</v>
      </c>
      <c r="B20" s="40" t="n">
        <v>5859</v>
      </c>
      <c r="C20" s="41" t="s">
        <v>86</v>
      </c>
      <c r="D20" s="40" t="n">
        <v>71298</v>
      </c>
      <c r="E20" s="40" t="n">
        <v>96249</v>
      </c>
      <c r="F20" s="40" t="s">
        <v>87</v>
      </c>
      <c r="G20" s="42" t="s">
        <v>70</v>
      </c>
      <c r="H20" s="43" t="n">
        <v>37327</v>
      </c>
      <c r="I20" s="44" t="s">
        <v>88</v>
      </c>
      <c r="J20" s="45" t="n">
        <v>0</v>
      </c>
      <c r="K20" s="46" t="n">
        <v>1769</v>
      </c>
      <c r="L20" s="45" t="n">
        <f aca="false">J20+K20</f>
        <v>1769</v>
      </c>
      <c r="M20" s="47" t="n">
        <v>0</v>
      </c>
      <c r="N20" s="48" t="n">
        <v>0</v>
      </c>
      <c r="O20" s="48" t="n">
        <v>0</v>
      </c>
    </row>
    <row r="21" customFormat="false" ht="12.75" hidden="false" customHeight="false" outlineLevel="0" collapsed="false">
      <c r="A21" s="39" t="s">
        <v>89</v>
      </c>
      <c r="B21" s="40"/>
      <c r="C21" s="41" t="s">
        <v>90</v>
      </c>
      <c r="D21" s="40" t="n">
        <v>78299</v>
      </c>
      <c r="E21" s="40"/>
      <c r="F21" s="40"/>
      <c r="G21" s="42" t="s">
        <v>91</v>
      </c>
      <c r="H21" s="43" t="n">
        <v>37327</v>
      </c>
      <c r="I21" s="44" t="n">
        <v>37257</v>
      </c>
      <c r="J21" s="45" t="n">
        <v>-24697</v>
      </c>
      <c r="K21" s="46" t="n">
        <v>31208</v>
      </c>
      <c r="L21" s="45" t="n">
        <f aca="false">J21+K21+K22</f>
        <v>6511</v>
      </c>
      <c r="M21" s="47"/>
      <c r="N21" s="48"/>
      <c r="O21" s="48"/>
    </row>
    <row r="22" customFormat="false" ht="12.75" hidden="false" customHeight="false" outlineLevel="0" collapsed="false">
      <c r="A22" s="39"/>
      <c r="B22" s="40"/>
      <c r="C22" s="41" t="s">
        <v>92</v>
      </c>
      <c r="D22" s="40" t="n">
        <v>78300</v>
      </c>
      <c r="E22" s="40"/>
      <c r="F22" s="40"/>
      <c r="G22" s="42"/>
      <c r="H22" s="43" t="n">
        <v>37317</v>
      </c>
      <c r="I22" s="44"/>
      <c r="J22" s="45"/>
      <c r="K22" s="46" t="n">
        <v>0</v>
      </c>
      <c r="L22" s="45"/>
      <c r="M22" s="47"/>
      <c r="N22" s="48"/>
      <c r="O22" s="48"/>
    </row>
    <row r="23" customFormat="false" ht="12.75" hidden="false" customHeight="false" outlineLevel="0" collapsed="false">
      <c r="A23" s="39" t="s">
        <v>93</v>
      </c>
      <c r="B23" s="40" t="s">
        <v>94</v>
      </c>
      <c r="C23" s="41" t="s">
        <v>95</v>
      </c>
      <c r="D23" s="40" t="n">
        <v>16521</v>
      </c>
      <c r="E23" s="40" t="n">
        <v>96055</v>
      </c>
      <c r="F23" s="40" t="s">
        <v>96</v>
      </c>
      <c r="G23" s="40" t="s">
        <v>97</v>
      </c>
      <c r="H23" s="43" t="n">
        <v>37317</v>
      </c>
      <c r="I23" s="44" t="s">
        <v>94</v>
      </c>
      <c r="J23" s="45" t="n">
        <v>487</v>
      </c>
      <c r="K23" s="46" t="n">
        <v>0</v>
      </c>
      <c r="L23" s="45" t="n">
        <f aca="false">J23+K23</f>
        <v>487</v>
      </c>
      <c r="M23" s="47" t="n">
        <v>0</v>
      </c>
      <c r="N23" s="48" t="n">
        <v>0</v>
      </c>
      <c r="O23" s="48" t="n">
        <v>0</v>
      </c>
    </row>
    <row r="24" customFormat="false" ht="12.75" hidden="false" customHeight="false" outlineLevel="0" collapsed="false">
      <c r="A24" s="39"/>
      <c r="B24" s="40"/>
      <c r="C24" s="41" t="s">
        <v>98</v>
      </c>
      <c r="D24" s="40" t="n">
        <v>63055</v>
      </c>
      <c r="E24" s="40" t="n">
        <v>16507</v>
      </c>
      <c r="F24" s="40" t="s">
        <v>96</v>
      </c>
      <c r="G24" s="40" t="s">
        <v>97</v>
      </c>
      <c r="H24" s="43" t="n">
        <v>37317</v>
      </c>
      <c r="I24" s="44" t="s">
        <v>94</v>
      </c>
      <c r="J24" s="45" t="n">
        <v>-5853</v>
      </c>
      <c r="K24" s="46" t="n">
        <v>0</v>
      </c>
      <c r="L24" s="45" t="n">
        <f aca="false">J24+K24</f>
        <v>-5853</v>
      </c>
      <c r="M24" s="47" t="n">
        <v>0</v>
      </c>
      <c r="N24" s="48" t="n">
        <v>0</v>
      </c>
      <c r="O24" s="48" t="n">
        <v>0</v>
      </c>
    </row>
    <row r="25" customFormat="false" ht="12.75" hidden="false" customHeight="false" outlineLevel="0" collapsed="false">
      <c r="A25" s="39" t="s">
        <v>99</v>
      </c>
      <c r="B25" s="40" t="n">
        <v>5726</v>
      </c>
      <c r="C25" s="41" t="s">
        <v>100</v>
      </c>
      <c r="D25" s="40" t="n">
        <v>872</v>
      </c>
      <c r="E25" s="40" t="n">
        <v>94128</v>
      </c>
      <c r="F25" s="40"/>
      <c r="G25" s="42" t="s">
        <v>91</v>
      </c>
      <c r="H25" s="43" t="n">
        <v>37317</v>
      </c>
      <c r="I25" s="44" t="n">
        <v>37257</v>
      </c>
      <c r="J25" s="45" t="n">
        <v>81281</v>
      </c>
      <c r="K25" s="46" t="n">
        <v>0</v>
      </c>
      <c r="L25" s="45" t="n">
        <f aca="false">J25+K25+K26</f>
        <v>81858</v>
      </c>
      <c r="M25" s="47" t="n">
        <v>0</v>
      </c>
      <c r="N25" s="48" t="n">
        <v>0</v>
      </c>
      <c r="O25" s="48" t="n">
        <v>0</v>
      </c>
    </row>
    <row r="26" customFormat="false" ht="12.75" hidden="false" customHeight="false" outlineLevel="0" collapsed="false">
      <c r="A26" s="39"/>
      <c r="B26" s="40"/>
      <c r="C26" s="41" t="s">
        <v>101</v>
      </c>
      <c r="D26" s="40" t="n">
        <v>10150</v>
      </c>
      <c r="E26" s="40" t="n">
        <v>94141</v>
      </c>
      <c r="F26" s="40"/>
      <c r="G26" s="42"/>
      <c r="H26" s="43" t="n">
        <v>37327</v>
      </c>
      <c r="I26" s="44"/>
      <c r="J26" s="45"/>
      <c r="K26" s="46" t="n">
        <v>577</v>
      </c>
      <c r="L26" s="45"/>
      <c r="M26" s="47" t="n">
        <v>0</v>
      </c>
      <c r="N26" s="48" t="n">
        <v>0</v>
      </c>
      <c r="O26" s="48" t="n">
        <v>0</v>
      </c>
    </row>
    <row r="27" customFormat="false" ht="12.75" hidden="false" customHeight="false" outlineLevel="0" collapsed="false">
      <c r="A27" s="39" t="s">
        <v>102</v>
      </c>
      <c r="B27" s="40" t="n">
        <v>22127</v>
      </c>
      <c r="C27" s="41" t="s">
        <v>82</v>
      </c>
      <c r="D27" s="40" t="n">
        <v>18059</v>
      </c>
      <c r="E27" s="40" t="n">
        <v>93469</v>
      </c>
      <c r="F27" s="40"/>
      <c r="G27" s="42" t="s">
        <v>79</v>
      </c>
      <c r="H27" s="43" t="n">
        <v>37327</v>
      </c>
      <c r="I27" s="44" t="n">
        <v>36526</v>
      </c>
      <c r="J27" s="45" t="n">
        <v>119106</v>
      </c>
      <c r="K27" s="46" t="n">
        <v>2812</v>
      </c>
      <c r="L27" s="45" t="n">
        <f aca="false">J27+K27+K28</f>
        <v>152245</v>
      </c>
      <c r="M27" s="47" t="n">
        <v>0</v>
      </c>
      <c r="N27" s="48" t="n">
        <v>0</v>
      </c>
      <c r="O27" s="48" t="n">
        <v>0</v>
      </c>
    </row>
    <row r="28" customFormat="false" ht="12.75" hidden="false" customHeight="false" outlineLevel="0" collapsed="false">
      <c r="A28" s="39"/>
      <c r="B28" s="40"/>
      <c r="C28" s="41" t="s">
        <v>103</v>
      </c>
      <c r="D28" s="40" t="n">
        <v>8576</v>
      </c>
      <c r="E28" s="40" t="n">
        <v>93937</v>
      </c>
      <c r="F28" s="40"/>
      <c r="G28" s="42" t="s">
        <v>79</v>
      </c>
      <c r="H28" s="43" t="n">
        <v>37327</v>
      </c>
      <c r="I28" s="44"/>
      <c r="J28" s="45"/>
      <c r="K28" s="46" t="n">
        <v>30327</v>
      </c>
      <c r="L28" s="45"/>
      <c r="M28" s="47" t="n">
        <v>0</v>
      </c>
      <c r="N28" s="48" t="n">
        <v>0</v>
      </c>
      <c r="O28" s="48" t="n">
        <v>0</v>
      </c>
    </row>
    <row r="29" customFormat="false" ht="12.75" hidden="false" customHeight="false" outlineLevel="0" collapsed="false">
      <c r="A29" s="55" t="s">
        <v>104</v>
      </c>
      <c r="B29" s="40" t="n">
        <v>21864</v>
      </c>
      <c r="C29" s="56" t="s">
        <v>105</v>
      </c>
      <c r="D29" s="57" t="n">
        <v>10109</v>
      </c>
      <c r="E29" s="57" t="n">
        <v>24896</v>
      </c>
      <c r="F29" s="57"/>
      <c r="G29" s="58" t="s">
        <v>106</v>
      </c>
      <c r="H29" s="43" t="n">
        <v>37327</v>
      </c>
      <c r="I29" s="44" t="n">
        <v>37257</v>
      </c>
      <c r="J29" s="45" t="n">
        <v>-231653</v>
      </c>
      <c r="K29" s="46" t="n">
        <v>-145981</v>
      </c>
      <c r="L29" s="45" t="n">
        <f aca="false">J29+K29+K30+K31</f>
        <v>-338046</v>
      </c>
      <c r="M29" s="47" t="n">
        <v>0</v>
      </c>
      <c r="N29" s="48" t="n">
        <v>0</v>
      </c>
      <c r="O29" s="48" t="n">
        <v>0</v>
      </c>
    </row>
    <row r="30" customFormat="false" ht="12.75" hidden="false" customHeight="false" outlineLevel="0" collapsed="false">
      <c r="A30" s="55"/>
      <c r="B30" s="40"/>
      <c r="C30" s="56" t="s">
        <v>107</v>
      </c>
      <c r="D30" s="57" t="n">
        <v>71379</v>
      </c>
      <c r="E30" s="57" t="n">
        <v>86150</v>
      </c>
      <c r="F30" s="57"/>
      <c r="G30" s="58"/>
      <c r="H30" s="43" t="n">
        <v>37327</v>
      </c>
      <c r="I30" s="44"/>
      <c r="J30" s="45"/>
      <c r="K30" s="46" t="n">
        <v>27887</v>
      </c>
      <c r="L30" s="45"/>
      <c r="M30" s="47" t="n">
        <v>0</v>
      </c>
      <c r="N30" s="48" t="n">
        <v>0</v>
      </c>
      <c r="O30" s="48" t="n">
        <v>0</v>
      </c>
    </row>
    <row r="31" customFormat="false" ht="12.75" hidden="false" customHeight="true" outlineLevel="0" collapsed="false">
      <c r="A31" s="55"/>
      <c r="B31" s="40"/>
      <c r="C31" s="56" t="s">
        <v>108</v>
      </c>
      <c r="D31" s="57" t="n">
        <v>10128</v>
      </c>
      <c r="E31" s="57" t="n">
        <v>96080</v>
      </c>
      <c r="F31" s="57"/>
      <c r="G31" s="58"/>
      <c r="H31" s="43" t="n">
        <v>37327</v>
      </c>
      <c r="I31" s="44"/>
      <c r="J31" s="45"/>
      <c r="K31" s="46" t="n">
        <v>11701</v>
      </c>
      <c r="L31" s="45"/>
      <c r="M31" s="47" t="n">
        <v>0</v>
      </c>
      <c r="N31" s="48" t="n">
        <v>0</v>
      </c>
      <c r="O31" s="48" t="n">
        <v>0</v>
      </c>
    </row>
    <row r="32" customFormat="false" ht="12.75" hidden="false" customHeight="false" outlineLevel="0" collapsed="false">
      <c r="A32" s="55"/>
      <c r="B32" s="40" t="n">
        <v>20963</v>
      </c>
      <c r="C32" s="56" t="s">
        <v>109</v>
      </c>
      <c r="D32" s="57" t="n">
        <v>10102</v>
      </c>
      <c r="E32" s="57" t="n">
        <v>94442</v>
      </c>
      <c r="F32" s="57"/>
      <c r="G32" s="58" t="s">
        <v>61</v>
      </c>
      <c r="H32" s="43" t="n">
        <v>37327</v>
      </c>
      <c r="I32" s="44" t="n">
        <v>37257</v>
      </c>
      <c r="J32" s="45" t="n">
        <v>216803</v>
      </c>
      <c r="K32" s="46" t="n">
        <v>54165</v>
      </c>
      <c r="L32" s="45" t="n">
        <f aca="false">J32+K32</f>
        <v>270968</v>
      </c>
      <c r="M32" s="47" t="n">
        <v>0</v>
      </c>
      <c r="N32" s="48" t="n">
        <v>0</v>
      </c>
      <c r="O32" s="48" t="n">
        <v>0</v>
      </c>
    </row>
    <row r="33" customFormat="false" ht="12.75" hidden="false" customHeight="false" outlineLevel="0" collapsed="false">
      <c r="A33" s="39" t="s">
        <v>110</v>
      </c>
      <c r="B33" s="40" t="n">
        <v>5871</v>
      </c>
      <c r="C33" s="41" t="s">
        <v>111</v>
      </c>
      <c r="D33" s="40" t="n">
        <v>59022</v>
      </c>
      <c r="E33" s="40" t="n">
        <v>94457</v>
      </c>
      <c r="F33" s="40"/>
      <c r="G33" s="42" t="s">
        <v>61</v>
      </c>
      <c r="H33" s="43" t="n">
        <v>37327</v>
      </c>
      <c r="I33" s="44" t="n">
        <v>37257</v>
      </c>
      <c r="J33" s="45" t="n">
        <v>102154</v>
      </c>
      <c r="K33" s="46" t="n">
        <v>55153</v>
      </c>
      <c r="L33" s="45" t="n">
        <f aca="false">J33+K33+K34+K35</f>
        <v>162332</v>
      </c>
      <c r="M33" s="47" t="n">
        <v>0</v>
      </c>
      <c r="N33" s="48" t="n">
        <v>0</v>
      </c>
      <c r="O33" s="48" t="n">
        <v>0</v>
      </c>
    </row>
    <row r="34" customFormat="false" ht="12.75" hidden="false" customHeight="false" outlineLevel="0" collapsed="false">
      <c r="A34" s="39"/>
      <c r="B34" s="40"/>
      <c r="C34" s="41" t="s">
        <v>112</v>
      </c>
      <c r="D34" s="40" t="n">
        <v>78084</v>
      </c>
      <c r="E34" s="40" t="n">
        <v>94886</v>
      </c>
      <c r="F34" s="40"/>
      <c r="G34" s="42"/>
      <c r="H34" s="43" t="n">
        <v>37327</v>
      </c>
      <c r="I34" s="44"/>
      <c r="J34" s="45"/>
      <c r="K34" s="46" t="n">
        <v>5025</v>
      </c>
      <c r="L34" s="45"/>
      <c r="M34" s="47" t="n">
        <v>0</v>
      </c>
      <c r="N34" s="48" t="n">
        <v>0</v>
      </c>
      <c r="O34" s="48" t="n">
        <v>0</v>
      </c>
    </row>
    <row r="35" customFormat="false" ht="12.75" hidden="false" customHeight="false" outlineLevel="0" collapsed="false">
      <c r="A35" s="39"/>
      <c r="B35" s="40"/>
      <c r="C35" s="41" t="s">
        <v>113</v>
      </c>
      <c r="D35" s="40" t="n">
        <v>71384</v>
      </c>
      <c r="E35" s="40"/>
      <c r="F35" s="40"/>
      <c r="G35" s="42"/>
      <c r="H35" s="43" t="n">
        <v>37317</v>
      </c>
      <c r="I35" s="44"/>
      <c r="J35" s="45"/>
      <c r="K35" s="46" t="n">
        <v>0</v>
      </c>
      <c r="L35" s="45"/>
      <c r="M35" s="47" t="n">
        <v>0</v>
      </c>
      <c r="N35" s="48" t="n">
        <v>0</v>
      </c>
      <c r="O35" s="48" t="n">
        <v>0</v>
      </c>
    </row>
    <row r="36" customFormat="false" ht="12.75" hidden="false" customHeight="false" outlineLevel="0" collapsed="false">
      <c r="A36" s="39" t="s">
        <v>114</v>
      </c>
      <c r="B36" s="40" t="n">
        <v>7043</v>
      </c>
      <c r="C36" s="41" t="s">
        <v>80</v>
      </c>
      <c r="D36" s="40" t="n">
        <v>10240</v>
      </c>
      <c r="E36" s="40" t="n">
        <v>93967</v>
      </c>
      <c r="F36" s="40"/>
      <c r="G36" s="42" t="s">
        <v>79</v>
      </c>
      <c r="H36" s="43" t="n">
        <v>37327</v>
      </c>
      <c r="I36" s="44" t="n">
        <v>37257</v>
      </c>
      <c r="J36" s="45" t="n">
        <v>10888</v>
      </c>
      <c r="K36" s="46" t="n">
        <v>2637</v>
      </c>
      <c r="L36" s="45" t="n">
        <f aca="false">J36+K36</f>
        <v>13525</v>
      </c>
      <c r="M36" s="47" t="n">
        <v>0</v>
      </c>
      <c r="N36" s="48" t="n">
        <v>0</v>
      </c>
      <c r="O36" s="48" t="n">
        <v>0</v>
      </c>
    </row>
    <row r="37" customFormat="false" ht="12.75" hidden="false" customHeight="false" outlineLevel="0" collapsed="false">
      <c r="A37" s="39"/>
      <c r="B37" s="40" t="n">
        <v>22250</v>
      </c>
      <c r="C37" s="41" t="s">
        <v>115</v>
      </c>
      <c r="D37" s="40" t="n">
        <v>57391</v>
      </c>
      <c r="E37" s="40" t="n">
        <v>94452</v>
      </c>
      <c r="F37" s="40"/>
      <c r="G37" s="42" t="s">
        <v>61</v>
      </c>
      <c r="H37" s="43" t="n">
        <v>37327</v>
      </c>
      <c r="I37" s="44" t="n">
        <v>37257</v>
      </c>
      <c r="J37" s="45" t="n">
        <v>104820</v>
      </c>
      <c r="K37" s="46" t="n">
        <v>-33986</v>
      </c>
      <c r="L37" s="45" t="n">
        <f aca="false">J37+K37</f>
        <v>70834</v>
      </c>
      <c r="M37" s="47" t="n">
        <v>0</v>
      </c>
      <c r="N37" s="48" t="n">
        <v>0</v>
      </c>
      <c r="O37" s="48" t="n">
        <v>0</v>
      </c>
    </row>
    <row r="38" customFormat="false" ht="12.75" hidden="false" customHeight="false" outlineLevel="0" collapsed="false">
      <c r="A38" s="39" t="s">
        <v>116</v>
      </c>
      <c r="B38" s="40" t="n">
        <v>5542</v>
      </c>
      <c r="C38" s="41" t="s">
        <v>117</v>
      </c>
      <c r="D38" s="40" t="n">
        <v>611</v>
      </c>
      <c r="E38" s="40" t="n">
        <v>92504</v>
      </c>
      <c r="F38" s="40"/>
      <c r="G38" s="42" t="s">
        <v>118</v>
      </c>
      <c r="H38" s="43" t="n">
        <v>37317</v>
      </c>
      <c r="I38" s="44" t="n">
        <v>35947</v>
      </c>
      <c r="J38" s="45" t="n">
        <v>-127950</v>
      </c>
      <c r="K38" s="46" t="n">
        <v>0</v>
      </c>
      <c r="L38" s="45" t="n">
        <f aca="false">J38+K38</f>
        <v>-127950</v>
      </c>
      <c r="M38" s="47" t="n">
        <v>0</v>
      </c>
      <c r="N38" s="48" t="n">
        <v>0</v>
      </c>
      <c r="O38" s="48" t="n">
        <v>0</v>
      </c>
    </row>
    <row r="39" customFormat="false" ht="12.75" hidden="false" customHeight="false" outlineLevel="0" collapsed="false">
      <c r="A39" s="39" t="s">
        <v>119</v>
      </c>
      <c r="B39" s="40" t="n">
        <v>6124</v>
      </c>
      <c r="C39" s="59" t="s">
        <v>120</v>
      </c>
      <c r="D39" s="60" t="n">
        <v>71210</v>
      </c>
      <c r="E39" s="40"/>
      <c r="F39" s="40"/>
      <c r="G39" s="42" t="s">
        <v>79</v>
      </c>
      <c r="H39" s="43" t="n">
        <v>37327</v>
      </c>
      <c r="I39" s="44" t="n">
        <v>37257</v>
      </c>
      <c r="J39" s="45" t="n">
        <v>-21733</v>
      </c>
      <c r="K39" s="46" t="n">
        <v>10821</v>
      </c>
      <c r="L39" s="45" t="n">
        <f aca="false">J39+K39+K40+K41</f>
        <v>-17093</v>
      </c>
      <c r="M39" s="47" t="n">
        <v>0</v>
      </c>
      <c r="N39" s="48" t="n">
        <v>0</v>
      </c>
      <c r="O39" s="48" t="n">
        <v>0</v>
      </c>
    </row>
    <row r="40" customFormat="false" ht="12.75" hidden="false" customHeight="false" outlineLevel="0" collapsed="false">
      <c r="A40" s="39"/>
      <c r="B40" s="40"/>
      <c r="C40" s="41" t="s">
        <v>121</v>
      </c>
      <c r="D40" s="60" t="n">
        <v>71494</v>
      </c>
      <c r="E40" s="40"/>
      <c r="F40" s="40"/>
      <c r="G40" s="42"/>
      <c r="H40" s="43" t="n">
        <v>37327</v>
      </c>
      <c r="I40" s="44"/>
      <c r="J40" s="45"/>
      <c r="K40" s="46" t="n">
        <v>6778</v>
      </c>
      <c r="L40" s="45"/>
      <c r="M40" s="47" t="n">
        <v>0</v>
      </c>
      <c r="N40" s="48" t="n">
        <v>0</v>
      </c>
      <c r="O40" s="48" t="n">
        <v>0</v>
      </c>
    </row>
    <row r="41" customFormat="false" ht="12.75" hidden="false" customHeight="false" outlineLevel="0" collapsed="false">
      <c r="A41" s="39"/>
      <c r="B41" s="40"/>
      <c r="C41" s="50" t="s">
        <v>122</v>
      </c>
      <c r="D41" s="60" t="n">
        <v>78101</v>
      </c>
      <c r="E41" s="40"/>
      <c r="F41" s="40"/>
      <c r="G41" s="42"/>
      <c r="H41" s="43" t="n">
        <v>37327</v>
      </c>
      <c r="I41" s="44"/>
      <c r="J41" s="45"/>
      <c r="K41" s="46" t="n">
        <v>-12959</v>
      </c>
      <c r="L41" s="45"/>
      <c r="M41" s="47" t="n">
        <v>0</v>
      </c>
      <c r="N41" s="48" t="n">
        <v>0</v>
      </c>
      <c r="O41" s="48" t="n">
        <v>0</v>
      </c>
    </row>
    <row r="42" customFormat="false" ht="12.75" hidden="false" customHeight="false" outlineLevel="0" collapsed="false">
      <c r="A42" s="39" t="s">
        <v>123</v>
      </c>
      <c r="B42" s="49" t="n">
        <v>7040</v>
      </c>
      <c r="C42" s="50" t="s">
        <v>124</v>
      </c>
      <c r="D42" s="49" t="n">
        <v>23062</v>
      </c>
      <c r="E42" s="49" t="n">
        <v>14425</v>
      </c>
      <c r="F42" s="49"/>
      <c r="G42" s="51" t="s">
        <v>61</v>
      </c>
      <c r="H42" s="43" t="n">
        <v>37317</v>
      </c>
      <c r="I42" s="44" t="n">
        <v>37257</v>
      </c>
      <c r="J42" s="45" t="n">
        <v>17504</v>
      </c>
      <c r="K42" s="46" t="n">
        <v>0</v>
      </c>
      <c r="L42" s="45" t="n">
        <f aca="false">J42+K42</f>
        <v>17504</v>
      </c>
      <c r="M42" s="47" t="n">
        <v>0</v>
      </c>
      <c r="N42" s="48" t="n">
        <v>0</v>
      </c>
      <c r="O42" s="48" t="n">
        <v>0</v>
      </c>
    </row>
    <row r="43" customFormat="false" ht="12.75" hidden="false" customHeight="false" outlineLevel="0" collapsed="false">
      <c r="A43" s="39" t="s">
        <v>125</v>
      </c>
      <c r="B43" s="49" t="n">
        <v>5460</v>
      </c>
      <c r="C43" s="50" t="s">
        <v>126</v>
      </c>
      <c r="D43" s="49" t="n">
        <v>10095</v>
      </c>
      <c r="E43" s="49" t="n">
        <v>14907</v>
      </c>
      <c r="F43" s="49" t="s">
        <v>87</v>
      </c>
      <c r="G43" s="51" t="s">
        <v>106</v>
      </c>
      <c r="H43" s="43" t="n">
        <v>37327</v>
      </c>
      <c r="I43" s="44" t="s">
        <v>88</v>
      </c>
      <c r="J43" s="45" t="n">
        <v>0</v>
      </c>
      <c r="K43" s="46" t="n">
        <v>-4475</v>
      </c>
      <c r="L43" s="45" t="n">
        <f aca="false">J43+K43</f>
        <v>-4475</v>
      </c>
      <c r="M43" s="47" t="n">
        <v>0</v>
      </c>
      <c r="N43" s="48" t="n">
        <v>0</v>
      </c>
      <c r="O43" s="48" t="n">
        <v>0</v>
      </c>
    </row>
    <row r="44" customFormat="false" ht="12.75" hidden="false" customHeight="false" outlineLevel="0" collapsed="false">
      <c r="A44" s="61" t="s">
        <v>127</v>
      </c>
      <c r="B44" s="49" t="n">
        <v>6041</v>
      </c>
      <c r="C44" s="50" t="s">
        <v>128</v>
      </c>
      <c r="D44" s="49" t="n">
        <v>71444</v>
      </c>
      <c r="E44" s="49" t="n">
        <v>12736</v>
      </c>
      <c r="F44" s="49"/>
      <c r="G44" s="51" t="s">
        <v>79</v>
      </c>
      <c r="H44" s="43" t="n">
        <v>37317</v>
      </c>
      <c r="I44" s="44"/>
      <c r="J44" s="45" t="n">
        <v>135176</v>
      </c>
      <c r="K44" s="46" t="n">
        <v>0</v>
      </c>
      <c r="L44" s="45" t="n">
        <f aca="false">J44+K44+K45</f>
        <v>135267</v>
      </c>
      <c r="M44" s="47" t="n">
        <v>0</v>
      </c>
      <c r="N44" s="48" t="n">
        <v>0</v>
      </c>
      <c r="O44" s="48" t="n">
        <v>0</v>
      </c>
    </row>
    <row r="45" customFormat="false" ht="12.75" hidden="false" customHeight="false" outlineLevel="0" collapsed="false">
      <c r="A45" s="61"/>
      <c r="B45" s="49"/>
      <c r="C45" s="41" t="s">
        <v>129</v>
      </c>
      <c r="D45" s="40" t="n">
        <v>78015</v>
      </c>
      <c r="E45" s="40" t="n">
        <v>92488</v>
      </c>
      <c r="F45" s="40"/>
      <c r="G45" s="42"/>
      <c r="H45" s="43" t="n">
        <v>37327</v>
      </c>
      <c r="I45" s="44"/>
      <c r="J45" s="45"/>
      <c r="K45" s="46" t="n">
        <v>91</v>
      </c>
      <c r="L45" s="45"/>
      <c r="M45" s="47"/>
      <c r="N45" s="48"/>
      <c r="O45" s="48"/>
    </row>
    <row r="46" customFormat="false" ht="12.75" hidden="false" customHeight="false" outlineLevel="0" collapsed="false">
      <c r="A46" s="61"/>
      <c r="B46" s="49" t="n">
        <v>5400</v>
      </c>
      <c r="C46" s="50" t="s">
        <v>130</v>
      </c>
      <c r="D46" s="49" t="n">
        <v>62100</v>
      </c>
      <c r="E46" s="49" t="n">
        <v>93925</v>
      </c>
      <c r="F46" s="49"/>
      <c r="G46" s="51"/>
      <c r="H46" s="43" t="n">
        <v>37327</v>
      </c>
      <c r="I46" s="44"/>
      <c r="J46" s="45" t="n">
        <v>20855</v>
      </c>
      <c r="K46" s="46" t="n">
        <v>120000</v>
      </c>
      <c r="L46" s="45" t="n">
        <f aca="false">J46+K46+K47</f>
        <v>95517</v>
      </c>
      <c r="M46" s="47" t="n">
        <v>0</v>
      </c>
      <c r="N46" s="48" t="n">
        <v>0</v>
      </c>
      <c r="O46" s="48" t="n">
        <v>0</v>
      </c>
    </row>
    <row r="47" customFormat="false" ht="12.75" hidden="false" customHeight="false" outlineLevel="0" collapsed="false">
      <c r="A47" s="39"/>
      <c r="B47" s="40"/>
      <c r="C47" s="50" t="s">
        <v>131</v>
      </c>
      <c r="D47" s="49" t="n">
        <v>71295</v>
      </c>
      <c r="E47" s="40" t="n">
        <v>92486</v>
      </c>
      <c r="F47" s="40"/>
      <c r="G47" s="42"/>
      <c r="H47" s="43" t="n">
        <v>37327</v>
      </c>
      <c r="I47" s="44"/>
      <c r="J47" s="45"/>
      <c r="K47" s="46" t="n">
        <v>-45338</v>
      </c>
      <c r="L47" s="45"/>
      <c r="M47" s="47" t="n">
        <v>0</v>
      </c>
      <c r="N47" s="48" t="n">
        <v>0</v>
      </c>
      <c r="O47" s="48" t="n">
        <v>0</v>
      </c>
    </row>
    <row r="48" customFormat="false" ht="12.75" hidden="false" customHeight="false" outlineLevel="0" collapsed="false">
      <c r="A48" s="39" t="s">
        <v>132</v>
      </c>
      <c r="B48" s="40" t="n">
        <v>21672</v>
      </c>
      <c r="C48" s="41" t="s">
        <v>133</v>
      </c>
      <c r="D48" s="40" t="s">
        <v>134</v>
      </c>
      <c r="E48" s="40" t="s">
        <v>135</v>
      </c>
      <c r="F48" s="40"/>
      <c r="G48" s="42" t="s">
        <v>61</v>
      </c>
      <c r="H48" s="43" t="n">
        <v>37317</v>
      </c>
      <c r="I48" s="44" t="n">
        <v>37257</v>
      </c>
      <c r="J48" s="45" t="n">
        <v>-7461</v>
      </c>
      <c r="K48" s="46" t="n">
        <v>0</v>
      </c>
      <c r="L48" s="45" t="n">
        <f aca="false">J48+K48</f>
        <v>-7461</v>
      </c>
      <c r="M48" s="47" t="n">
        <v>0</v>
      </c>
      <c r="N48" s="48" t="n">
        <v>0</v>
      </c>
      <c r="O48" s="48" t="n">
        <v>0</v>
      </c>
    </row>
    <row r="49" customFormat="false" ht="12.75" hidden="false" customHeight="false" outlineLevel="0" collapsed="false">
      <c r="A49" s="39" t="s">
        <v>136</v>
      </c>
      <c r="B49" s="40" t="n">
        <v>7039</v>
      </c>
      <c r="C49" s="41" t="s">
        <v>137</v>
      </c>
      <c r="D49" s="40" t="s">
        <v>138</v>
      </c>
      <c r="E49" s="40" t="n">
        <v>24189</v>
      </c>
      <c r="F49" s="40"/>
      <c r="G49" s="42" t="s">
        <v>91</v>
      </c>
      <c r="H49" s="43" t="n">
        <v>37327</v>
      </c>
      <c r="I49" s="44"/>
      <c r="J49" s="45" t="n">
        <v>96632</v>
      </c>
      <c r="K49" s="46" t="n">
        <v>-8251</v>
      </c>
      <c r="L49" s="45" t="n">
        <f aca="false">J49+K49+K50</f>
        <v>88381</v>
      </c>
      <c r="M49" s="47" t="n">
        <v>0</v>
      </c>
      <c r="N49" s="48" t="n">
        <v>0</v>
      </c>
      <c r="O49" s="48" t="n">
        <v>0</v>
      </c>
    </row>
    <row r="50" customFormat="false" ht="12.75" hidden="false" customHeight="false" outlineLevel="0" collapsed="false">
      <c r="A50" s="39"/>
      <c r="B50" s="40"/>
      <c r="C50" s="41" t="s">
        <v>139</v>
      </c>
      <c r="D50" s="40" t="s">
        <v>140</v>
      </c>
      <c r="E50" s="40" t="n">
        <v>24189</v>
      </c>
      <c r="F50" s="40"/>
      <c r="G50" s="42" t="s">
        <v>91</v>
      </c>
      <c r="H50" s="43" t="n">
        <v>37317</v>
      </c>
      <c r="I50" s="44"/>
      <c r="J50" s="45"/>
      <c r="K50" s="46" t="n">
        <v>0</v>
      </c>
      <c r="L50" s="45"/>
      <c r="M50" s="47"/>
      <c r="N50" s="48"/>
      <c r="O50" s="48"/>
    </row>
    <row r="51" customFormat="false" ht="12.75" hidden="false" customHeight="false" outlineLevel="0" collapsed="false">
      <c r="A51" s="39" t="s">
        <v>141</v>
      </c>
      <c r="B51" s="40" t="n">
        <v>7044</v>
      </c>
      <c r="C51" s="41" t="s">
        <v>142</v>
      </c>
      <c r="D51" s="40" t="n">
        <v>10258</v>
      </c>
      <c r="E51" s="40" t="n">
        <v>96029</v>
      </c>
      <c r="F51" s="40" t="s">
        <v>143</v>
      </c>
      <c r="G51" s="40" t="s">
        <v>144</v>
      </c>
      <c r="H51" s="43" t="n">
        <v>37327</v>
      </c>
      <c r="I51" s="44" t="n">
        <v>37165</v>
      </c>
      <c r="J51" s="45" t="n">
        <v>-36796</v>
      </c>
      <c r="K51" s="46" t="n">
        <v>15290</v>
      </c>
      <c r="L51" s="45" t="n">
        <f aca="false">J51+K51</f>
        <v>-21506</v>
      </c>
      <c r="M51" s="47" t="n">
        <v>0</v>
      </c>
      <c r="N51" s="48" t="n">
        <v>0</v>
      </c>
      <c r="O51" s="48" t="n">
        <v>0</v>
      </c>
    </row>
    <row r="52" customFormat="false" ht="12.75" hidden="false" customHeight="false" outlineLevel="0" collapsed="false">
      <c r="A52" s="39" t="s">
        <v>145</v>
      </c>
      <c r="B52" s="40" t="n">
        <v>5459</v>
      </c>
      <c r="C52" s="41" t="s">
        <v>146</v>
      </c>
      <c r="D52" s="40" t="s">
        <v>147</v>
      </c>
      <c r="E52" s="40" t="n">
        <v>96250</v>
      </c>
      <c r="F52" s="40" t="s">
        <v>87</v>
      </c>
      <c r="G52" s="52" t="s">
        <v>70</v>
      </c>
      <c r="H52" s="43" t="n">
        <v>37317</v>
      </c>
      <c r="I52" s="44" t="s">
        <v>88</v>
      </c>
      <c r="J52" s="45" t="n">
        <v>0</v>
      </c>
      <c r="K52" s="46" t="n">
        <v>0</v>
      </c>
      <c r="L52" s="45" t="n">
        <f aca="false">J52+K52</f>
        <v>0</v>
      </c>
      <c r="M52" s="47" t="n">
        <v>0</v>
      </c>
      <c r="N52" s="48" t="n">
        <v>0</v>
      </c>
      <c r="O52" s="48" t="n">
        <v>0</v>
      </c>
    </row>
    <row r="53" customFormat="false" ht="12.75" hidden="false" customHeight="false" outlineLevel="0" collapsed="false">
      <c r="A53" s="62"/>
      <c r="B53" s="40" t="n">
        <v>5583</v>
      </c>
      <c r="C53" s="63" t="s">
        <v>105</v>
      </c>
      <c r="D53" s="40" t="n">
        <v>10114</v>
      </c>
      <c r="E53" s="40" t="n">
        <v>94884</v>
      </c>
      <c r="F53" s="40" t="s">
        <v>87</v>
      </c>
      <c r="G53" s="42" t="s">
        <v>106</v>
      </c>
      <c r="H53" s="43" t="n">
        <v>37327</v>
      </c>
      <c r="I53" s="44" t="s">
        <v>88</v>
      </c>
      <c r="J53" s="45" t="n">
        <v>0</v>
      </c>
      <c r="K53" s="46" t="n">
        <v>-2377</v>
      </c>
      <c r="L53" s="45" t="n">
        <f aca="false">J53+K53</f>
        <v>-2377</v>
      </c>
      <c r="M53" s="47" t="n">
        <v>0</v>
      </c>
      <c r="N53" s="48" t="n">
        <v>0</v>
      </c>
      <c r="O53" s="48" t="n">
        <v>0</v>
      </c>
    </row>
    <row r="54" customFormat="false" ht="12.75" hidden="false" customHeight="false" outlineLevel="0" collapsed="false">
      <c r="A54" s="39"/>
      <c r="B54" s="40" t="n">
        <v>7026</v>
      </c>
      <c r="C54" s="41" t="s">
        <v>148</v>
      </c>
      <c r="D54" s="40" t="s">
        <v>149</v>
      </c>
      <c r="E54" s="40" t="n">
        <v>94073</v>
      </c>
      <c r="F54" s="40"/>
      <c r="G54" s="42" t="s">
        <v>91</v>
      </c>
      <c r="H54" s="43" t="n">
        <v>37317</v>
      </c>
      <c r="I54" s="44" t="n">
        <v>37073</v>
      </c>
      <c r="J54" s="45" t="n">
        <v>191604</v>
      </c>
      <c r="K54" s="46" t="n">
        <v>0</v>
      </c>
      <c r="L54" s="45" t="n">
        <f aca="false">J54+K54</f>
        <v>191604</v>
      </c>
      <c r="M54" s="47" t="n">
        <v>0</v>
      </c>
      <c r="N54" s="48" t="n">
        <v>0</v>
      </c>
      <c r="O54" s="48" t="n">
        <v>0</v>
      </c>
    </row>
    <row r="55" customFormat="false" ht="12.75" hidden="false" customHeight="false" outlineLevel="0" collapsed="false">
      <c r="A55" s="39" t="s">
        <v>150</v>
      </c>
      <c r="B55" s="40" t="n">
        <v>22903</v>
      </c>
      <c r="C55" s="41" t="s">
        <v>151</v>
      </c>
      <c r="D55" s="40" t="n">
        <v>23059</v>
      </c>
      <c r="E55" s="40" t="n">
        <v>94058</v>
      </c>
      <c r="F55" s="40"/>
      <c r="G55" s="42" t="s">
        <v>91</v>
      </c>
      <c r="H55" s="43" t="n">
        <v>37327</v>
      </c>
      <c r="I55" s="44" t="n">
        <v>36982</v>
      </c>
      <c r="J55" s="45" t="n">
        <v>-403334</v>
      </c>
      <c r="K55" s="46" t="n">
        <v>9384</v>
      </c>
      <c r="L55" s="45" t="n">
        <f aca="false">J55+K55</f>
        <v>-393950</v>
      </c>
      <c r="M55" s="47" t="n">
        <v>0</v>
      </c>
      <c r="N55" s="48" t="n">
        <v>0</v>
      </c>
      <c r="O55" s="48" t="n">
        <v>0</v>
      </c>
    </row>
    <row r="56" customFormat="false" ht="12.75" hidden="false" customHeight="false" outlineLevel="0" collapsed="false">
      <c r="A56" s="39"/>
      <c r="B56" s="40" t="n">
        <v>22902</v>
      </c>
      <c r="C56" s="41" t="s">
        <v>115</v>
      </c>
      <c r="D56" s="40" t="n">
        <v>25405</v>
      </c>
      <c r="E56" s="40" t="n">
        <v>94440</v>
      </c>
      <c r="F56" s="40" t="s">
        <v>41</v>
      </c>
      <c r="G56" s="42" t="s">
        <v>61</v>
      </c>
      <c r="H56" s="43" t="n">
        <v>37317</v>
      </c>
      <c r="I56" s="44" t="n">
        <v>36982</v>
      </c>
      <c r="J56" s="45" t="n">
        <v>477449</v>
      </c>
      <c r="K56" s="46" t="n">
        <v>0</v>
      </c>
      <c r="L56" s="45" t="n">
        <f aca="false">J56+K56</f>
        <v>477449</v>
      </c>
      <c r="M56" s="47" t="n">
        <v>0</v>
      </c>
      <c r="N56" s="48" t="n">
        <v>0</v>
      </c>
      <c r="O56" s="48" t="n">
        <v>0</v>
      </c>
    </row>
    <row r="57" customFormat="false" ht="12.75" hidden="false" customHeight="false" outlineLevel="0" collapsed="false">
      <c r="A57" s="39" t="s">
        <v>152</v>
      </c>
      <c r="B57" s="40" t="n">
        <v>6093</v>
      </c>
      <c r="C57" s="41" t="s">
        <v>153</v>
      </c>
      <c r="D57" s="40" t="n">
        <v>23060</v>
      </c>
      <c r="E57" s="40" t="n">
        <v>94438</v>
      </c>
      <c r="F57" s="40"/>
      <c r="G57" s="42" t="s">
        <v>61</v>
      </c>
      <c r="H57" s="43" t="n">
        <v>37327</v>
      </c>
      <c r="I57" s="44" t="n">
        <v>37257</v>
      </c>
      <c r="J57" s="45" t="n">
        <v>-84833</v>
      </c>
      <c r="K57" s="46" t="n">
        <v>11385</v>
      </c>
      <c r="L57" s="45" t="n">
        <f aca="false">J57+K57</f>
        <v>-73448</v>
      </c>
      <c r="M57" s="47" t="n">
        <v>0</v>
      </c>
      <c r="N57" s="48" t="n">
        <v>0</v>
      </c>
      <c r="O57" s="48" t="n">
        <v>0</v>
      </c>
    </row>
    <row r="58" customFormat="false" ht="13.5" hidden="false" customHeight="false" outlineLevel="0" collapsed="false">
      <c r="A58" s="39" t="s">
        <v>154</v>
      </c>
      <c r="B58" s="40" t="n">
        <v>22904</v>
      </c>
      <c r="C58" s="41" t="s">
        <v>155</v>
      </c>
      <c r="D58" s="40" t="n">
        <v>49008</v>
      </c>
      <c r="E58" s="40" t="n">
        <v>12445</v>
      </c>
      <c r="F58" s="40"/>
      <c r="G58" s="42" t="s">
        <v>156</v>
      </c>
      <c r="H58" s="43" t="n">
        <v>37317</v>
      </c>
      <c r="I58" s="44" t="n">
        <v>37257</v>
      </c>
      <c r="J58" s="45" t="n">
        <v>-1773</v>
      </c>
      <c r="K58" s="46" t="n">
        <v>0</v>
      </c>
      <c r="L58" s="64" t="n">
        <f aca="false">J58+K58</f>
        <v>-1773</v>
      </c>
      <c r="M58" s="47" t="n">
        <v>0</v>
      </c>
      <c r="N58" s="48" t="n">
        <v>0</v>
      </c>
      <c r="O58" s="48" t="n">
        <v>0</v>
      </c>
    </row>
    <row r="59" customFormat="false" ht="20.25" hidden="false" customHeight="false" outlineLevel="0" collapsed="false">
      <c r="A59" s="65"/>
      <c r="B59" s="65"/>
      <c r="E59" s="66"/>
      <c r="F59" s="66"/>
      <c r="I59" s="67" t="s">
        <v>157</v>
      </c>
      <c r="J59" s="67"/>
      <c r="K59" s="68" t="n">
        <f aca="false">SUM(K8:K58)</f>
        <v>39048</v>
      </c>
      <c r="L59" s="69" t="n">
        <f aca="false">SUM(L8:L58)</f>
        <v>805232</v>
      </c>
      <c r="M59" s="70"/>
      <c r="N59" s="70"/>
      <c r="O59" s="70"/>
    </row>
    <row r="60" customFormat="false" ht="13.5" hidden="false" customHeight="false" outlineLevel="0" collapsed="false">
      <c r="A60" s="71"/>
      <c r="B60" s="71"/>
      <c r="C60" s="72"/>
      <c r="D60" s="73" t="s">
        <v>158</v>
      </c>
      <c r="E60" s="73"/>
      <c r="F60" s="73"/>
      <c r="G60" s="72"/>
      <c r="H60" s="74"/>
      <c r="I60" s="75" t="s">
        <v>159</v>
      </c>
      <c r="J60" s="75"/>
      <c r="K60" s="76" t="n">
        <f aca="false">K20+K43+K52+K53</f>
        <v>-5083</v>
      </c>
      <c r="L60" s="76" t="n">
        <f aca="false">L20+L43+L52+L53</f>
        <v>-5083</v>
      </c>
    </row>
    <row r="61" customFormat="false" ht="15.75" hidden="true" customHeight="false" outlineLevel="0" collapsed="false">
      <c r="A61" s="77" t="s">
        <v>160</v>
      </c>
      <c r="B61" s="77"/>
      <c r="C61" s="77"/>
      <c r="D61" s="78" t="n">
        <f aca="false">L61</f>
        <v>1605381</v>
      </c>
      <c r="E61" s="18"/>
      <c r="F61" s="18"/>
      <c r="G61" s="79" t="s">
        <v>157</v>
      </c>
      <c r="H61" s="66"/>
      <c r="I61" s="80"/>
      <c r="J61" s="81"/>
      <c r="K61" s="82" t="n">
        <f aca="false">SUM(K8:K60)</f>
        <v>73013</v>
      </c>
      <c r="L61" s="82" t="n">
        <f aca="false">SUM(L8:L60)</f>
        <v>1605381</v>
      </c>
    </row>
    <row r="62" customFormat="false" ht="15.75" hidden="true" customHeight="false" outlineLevel="0" collapsed="false">
      <c r="A62" s="77" t="s">
        <v>161</v>
      </c>
      <c r="B62" s="77"/>
      <c r="C62" s="77"/>
      <c r="D62" s="83" t="e">
        <f aca="false">-L20-L25-L51-#REF!-L53-L56-L57</f>
        <v>#REF!</v>
      </c>
      <c r="E62" s="18"/>
      <c r="F62" s="18"/>
      <c r="G62" s="79" t="s">
        <v>162</v>
      </c>
      <c r="H62" s="9"/>
      <c r="I62" s="84"/>
      <c r="J62" s="85"/>
      <c r="K62" s="86" t="n">
        <v>1201085</v>
      </c>
      <c r="L62" s="82" t="n">
        <v>434531</v>
      </c>
    </row>
    <row r="63" customFormat="false" ht="12.75" hidden="true" customHeight="false" outlineLevel="0" collapsed="false">
      <c r="A63" s="87" t="s">
        <v>163</v>
      </c>
      <c r="B63" s="87"/>
      <c r="C63" s="87"/>
      <c r="D63" s="83" t="e">
        <f aca="false">D61-D62</f>
        <v>#REF!</v>
      </c>
      <c r="E63" s="88"/>
      <c r="F63" s="88"/>
      <c r="G63" s="89" t="s">
        <v>164</v>
      </c>
      <c r="H63" s="49"/>
      <c r="I63" s="90"/>
      <c r="J63" s="91"/>
      <c r="K63" s="92" t="n">
        <f aca="false">K61-K62</f>
        <v>-1128072</v>
      </c>
      <c r="L63" s="92" t="n">
        <f aca="false">L61-L62</f>
        <v>1170850</v>
      </c>
    </row>
    <row r="64" customFormat="false" ht="13.5" hidden="false" customHeight="false" outlineLevel="0" collapsed="false">
      <c r="A64" s="93"/>
      <c r="B64" s="93"/>
      <c r="C64" s="94"/>
      <c r="D64" s="95" t="s">
        <v>165</v>
      </c>
      <c r="E64" s="88"/>
      <c r="F64" s="88"/>
      <c r="G64" s="94"/>
      <c r="H64" s="96"/>
      <c r="I64" s="97" t="s">
        <v>166</v>
      </c>
      <c r="J64" s="97"/>
      <c r="K64" s="98" t="n">
        <f aca="false">K59-K60</f>
        <v>44131</v>
      </c>
      <c r="L64" s="98" t="n">
        <f aca="false">L59-L60</f>
        <v>810315</v>
      </c>
    </row>
    <row r="65" customFormat="false" ht="12.75" hidden="false" customHeight="false" outlineLevel="0" collapsed="false">
      <c r="A65" s="99"/>
      <c r="B65" s="99"/>
      <c r="C65" s="99"/>
      <c r="D65" s="100"/>
      <c r="E65" s="100"/>
      <c r="F65" s="100"/>
      <c r="G65" s="96"/>
      <c r="H65" s="96"/>
      <c r="I65" s="101"/>
      <c r="J65" s="101"/>
      <c r="K65" s="102"/>
      <c r="L65" s="93"/>
    </row>
    <row r="69" customFormat="false" ht="12.75" hidden="false" customHeight="false" outlineLevel="0" collapsed="false">
      <c r="A69" s="99"/>
      <c r="B69" s="99"/>
      <c r="C69" s="99"/>
    </row>
  </sheetData>
  <mergeCells count="10">
    <mergeCell ref="A1:O1"/>
    <mergeCell ref="A2:O2"/>
    <mergeCell ref="A4:L4"/>
    <mergeCell ref="M5:O5"/>
    <mergeCell ref="I59:J59"/>
    <mergeCell ref="I60:J60"/>
    <mergeCell ref="A61:C61"/>
    <mergeCell ref="A62:C62"/>
    <mergeCell ref="A63:C63"/>
    <mergeCell ref="I64:J64"/>
  </mergeCells>
  <printOptions headings="false" gridLines="false" gridLinesSet="true" horizontalCentered="true" verticalCentered="false"/>
  <pageMargins left="0.279861111111111" right="0.279861111111111" top="0.279861111111111" bottom="0.279861111111111" header="0.511811023622047" footer="0.511811023622047"/>
  <pageSetup paperSize="1" scale="72"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8.99"/>
    <col collapsed="false" customWidth="true" hidden="false" outlineLevel="0" max="2" min="2" style="0" width="27.56"/>
    <col collapsed="false" customWidth="true" hidden="false" outlineLevel="0" max="3" min="3" style="0" width="14.99"/>
    <col collapsed="false" customWidth="true" hidden="false" outlineLevel="0" max="5" min="5" style="0" width="8.56"/>
    <col collapsed="false" customWidth="true" hidden="false" outlineLevel="0" max="6" min="6" style="0" width="12.28"/>
    <col collapsed="false" customWidth="true" hidden="false" outlineLevel="0" max="8" min="8" style="0" width="11.56"/>
    <col collapsed="false" customWidth="true" hidden="false" outlineLevel="0" max="9" min="9" style="0" width="12.85"/>
  </cols>
  <sheetData>
    <row r="1" customFormat="false" ht="12.75" hidden="false" customHeight="false" outlineLevel="0" collapsed="false">
      <c r="A1" s="15"/>
      <c r="B1" s="103"/>
      <c r="C1" s="103"/>
      <c r="D1" s="103"/>
      <c r="E1" s="103"/>
      <c r="F1" s="15"/>
      <c r="G1" s="103"/>
      <c r="H1" s="104" t="n">
        <f aca="false">'Totals-Pg. 1'!G3</f>
        <v>0</v>
      </c>
      <c r="I1" s="103"/>
      <c r="J1" s="103"/>
      <c r="K1" s="103"/>
      <c r="L1" s="103"/>
    </row>
    <row r="2" customFormat="false" ht="12.75" hidden="false" customHeight="false" outlineLevel="0" collapsed="false">
      <c r="A2" s="105" t="str">
        <f aca="false">+'Totals-Pg. 1'!A4</f>
        <v>On call schedulers for week: Sat -CR - AM, LL - PM, Sunday - CR - AM, LL  - PM, on call pager(800-905-6110) 2 -10 BA</v>
      </c>
      <c r="B2" s="105"/>
      <c r="C2" s="105"/>
      <c r="D2" s="105"/>
      <c r="E2" s="105"/>
      <c r="F2" s="105"/>
      <c r="G2" s="105"/>
      <c r="H2" s="105"/>
      <c r="I2" s="105"/>
      <c r="J2" s="105"/>
      <c r="K2" s="105"/>
      <c r="L2" s="105"/>
    </row>
    <row r="4" customFormat="false" ht="12.75" hidden="false" customHeight="false" outlineLevel="0" collapsed="false">
      <c r="A4" s="93"/>
      <c r="B4" s="93"/>
      <c r="C4" s="106"/>
      <c r="D4" s="106"/>
      <c r="E4" s="93"/>
      <c r="F4" s="107" t="s">
        <v>167</v>
      </c>
      <c r="G4" s="107"/>
      <c r="H4" s="107" t="s">
        <v>168</v>
      </c>
      <c r="I4" s="107"/>
    </row>
    <row r="5" customFormat="false" ht="12.75" hidden="false" customHeight="false" outlineLevel="0" collapsed="false">
      <c r="A5" s="17" t="s">
        <v>169</v>
      </c>
      <c r="B5" s="17" t="s">
        <v>170</v>
      </c>
      <c r="C5" s="18" t="s">
        <v>171</v>
      </c>
      <c r="D5" s="18" t="s">
        <v>47</v>
      </c>
      <c r="E5" s="108"/>
      <c r="F5" s="107" t="s">
        <v>50</v>
      </c>
      <c r="G5" s="107"/>
      <c r="H5" s="107" t="s">
        <v>50</v>
      </c>
      <c r="I5" s="107" t="s">
        <v>172</v>
      </c>
    </row>
    <row r="6" customFormat="false" ht="12.75" hidden="false" customHeight="false" outlineLevel="0" collapsed="false">
      <c r="A6" s="31"/>
      <c r="B6" s="31"/>
      <c r="C6" s="30"/>
      <c r="D6" s="30"/>
      <c r="E6" s="108"/>
      <c r="F6" s="109"/>
      <c r="G6" s="109"/>
      <c r="H6" s="109"/>
      <c r="I6" s="31"/>
      <c r="J6" s="17"/>
    </row>
    <row r="7" customFormat="false" ht="12.75" hidden="false" customHeight="false" outlineLevel="0" collapsed="false">
      <c r="A7" s="65" t="s">
        <v>81</v>
      </c>
      <c r="B7" s="65" t="s">
        <v>82</v>
      </c>
      <c r="C7" s="66" t="n">
        <v>78200</v>
      </c>
      <c r="D7" s="66" t="n">
        <v>94443</v>
      </c>
      <c r="E7" s="30"/>
      <c r="F7" s="110" t="n">
        <f aca="false">'OBA Status-Pg. 3'!H6</f>
        <v>0</v>
      </c>
      <c r="G7" s="109"/>
      <c r="H7" s="111" t="n">
        <f aca="false">+'Totals-Pg. 1'!L9</f>
        <v>0</v>
      </c>
      <c r="I7" s="112" t="n">
        <f aca="false">-F7+H7</f>
        <v>0</v>
      </c>
      <c r="J7" s="17"/>
      <c r="L7" s="31"/>
    </row>
    <row r="8" customFormat="false" ht="12.75" hidden="false" customHeight="false" outlineLevel="0" collapsed="false">
      <c r="A8" s="31" t="s">
        <v>154</v>
      </c>
      <c r="B8" s="31" t="s">
        <v>155</v>
      </c>
      <c r="C8" s="30" t="n">
        <v>49008</v>
      </c>
      <c r="D8" s="30" t="n">
        <v>12445</v>
      </c>
      <c r="E8" s="108"/>
      <c r="F8" s="63" t="n">
        <f aca="false">'OBA Status-Pg. 3'!H7</f>
        <v>0</v>
      </c>
      <c r="G8" s="109"/>
      <c r="H8" s="111" t="n">
        <f aca="false">+'Totals-Pg. 1'!L10</f>
        <v>-15</v>
      </c>
      <c r="I8" s="112" t="n">
        <f aca="false">-F8+H8</f>
        <v>-15</v>
      </c>
      <c r="J8" s="31"/>
    </row>
    <row r="9" customFormat="false" ht="12.75" hidden="false" customHeight="false" outlineLevel="0" collapsed="false">
      <c r="A9" s="31" t="s">
        <v>173</v>
      </c>
      <c r="B9" s="31" t="s">
        <v>174</v>
      </c>
      <c r="C9" s="30" t="n">
        <v>8787</v>
      </c>
      <c r="D9" s="30" t="n">
        <v>92400</v>
      </c>
      <c r="E9" s="108"/>
      <c r="F9" s="110"/>
      <c r="G9" s="109"/>
      <c r="H9" s="111" t="e">
        <f aca="false">+#REF!</f>
        <v>#REF!</v>
      </c>
      <c r="I9" s="112" t="e">
        <f aca="false">-F9+H9</f>
        <v>#REF!</v>
      </c>
      <c r="J9" s="31"/>
    </row>
    <row r="10" customFormat="false" ht="12.75" hidden="false" customHeight="false" outlineLevel="0" collapsed="false">
      <c r="A10" s="31" t="s">
        <v>116</v>
      </c>
      <c r="B10" s="31" t="s">
        <v>175</v>
      </c>
      <c r="C10" s="30" t="n">
        <v>611</v>
      </c>
      <c r="D10" s="30" t="n">
        <v>92504</v>
      </c>
      <c r="E10" s="108"/>
      <c r="F10" s="63" t="n">
        <v>0</v>
      </c>
      <c r="G10" s="109"/>
      <c r="H10" s="111" t="n">
        <v>-130702</v>
      </c>
      <c r="I10" s="112" t="n">
        <f aca="false">-F10+H10</f>
        <v>-130702</v>
      </c>
      <c r="J10" s="31"/>
    </row>
    <row r="11" customFormat="false" ht="12.75" hidden="false" customHeight="false" outlineLevel="0" collapsed="false">
      <c r="A11" s="31" t="s">
        <v>173</v>
      </c>
      <c r="B11" s="65" t="s">
        <v>176</v>
      </c>
      <c r="C11" s="66" t="s">
        <v>177</v>
      </c>
      <c r="D11" s="30" t="n">
        <v>93469</v>
      </c>
      <c r="E11" s="108"/>
      <c r="F11" s="63" t="n">
        <f aca="false">'OBA Status-Pg. 3'!H9</f>
        <v>0</v>
      </c>
      <c r="G11" s="109"/>
      <c r="H11" s="111" t="e">
        <f aca="false">+#REF!</f>
        <v>#REF!</v>
      </c>
      <c r="I11" s="112" t="e">
        <f aca="false">-F11+H11</f>
        <v>#REF!</v>
      </c>
      <c r="J11" s="31"/>
    </row>
    <row r="12" customFormat="false" ht="12.75" hidden="false" customHeight="false" outlineLevel="0" collapsed="false">
      <c r="A12" s="31" t="s">
        <v>127</v>
      </c>
      <c r="B12" s="31" t="s">
        <v>178</v>
      </c>
      <c r="C12" s="30" t="n">
        <v>62100</v>
      </c>
      <c r="D12" s="30" t="n">
        <v>93925</v>
      </c>
      <c r="E12" s="108"/>
      <c r="F12" s="63" t="n">
        <f aca="false">'OBA Status-Pg. 3'!H10</f>
        <v>0</v>
      </c>
      <c r="G12" s="109"/>
      <c r="H12" s="111" t="n">
        <f aca="false">+'Totals-Pg. 1'!L12</f>
        <v>-63464</v>
      </c>
      <c r="I12" s="112" t="n">
        <f aca="false">-F12+H12</f>
        <v>-63464</v>
      </c>
      <c r="J12" s="31"/>
    </row>
    <row r="13" customFormat="false" ht="12.75" hidden="false" customHeight="false" outlineLevel="0" collapsed="false">
      <c r="A13" s="31" t="s">
        <v>114</v>
      </c>
      <c r="B13" s="31" t="s">
        <v>80</v>
      </c>
      <c r="C13" s="30" t="n">
        <v>10240</v>
      </c>
      <c r="D13" s="30" t="n">
        <v>93967</v>
      </c>
      <c r="E13" s="108"/>
      <c r="F13" s="63" t="n">
        <f aca="false">'OBA Status-Pg. 3'!H11</f>
        <v>0</v>
      </c>
      <c r="G13" s="109"/>
      <c r="H13" s="111" t="n">
        <f aca="false">+'Totals-Pg. 1'!L14</f>
        <v>106478</v>
      </c>
      <c r="I13" s="112" t="n">
        <f aca="false">-F13+H13</f>
        <v>106478</v>
      </c>
      <c r="J13" s="31"/>
    </row>
    <row r="14" customFormat="false" ht="12.75" hidden="false" customHeight="false" outlineLevel="0" collapsed="false">
      <c r="A14" s="31" t="s">
        <v>179</v>
      </c>
      <c r="B14" s="31" t="s">
        <v>180</v>
      </c>
      <c r="C14" s="30" t="n">
        <v>58624</v>
      </c>
      <c r="D14" s="30" t="n">
        <v>23952</v>
      </c>
      <c r="E14" s="108"/>
      <c r="F14" s="63" t="n">
        <f aca="false">'OBA Status-Pg. 3'!H32</f>
        <v>0</v>
      </c>
      <c r="G14" s="109"/>
      <c r="H14" s="111" t="n">
        <f aca="false">+'Totals-Pg. 1'!L16</f>
        <v>-15729</v>
      </c>
      <c r="I14" s="112" t="n">
        <f aca="false">-F14+H14</f>
        <v>-15729</v>
      </c>
      <c r="J14" s="31"/>
    </row>
    <row r="15" customFormat="false" ht="12.75" hidden="false" customHeight="false" outlineLevel="0" collapsed="false">
      <c r="A15" s="31" t="s">
        <v>99</v>
      </c>
      <c r="B15" s="31" t="s">
        <v>181</v>
      </c>
      <c r="C15" s="30" t="s">
        <v>182</v>
      </c>
      <c r="D15" s="30" t="n">
        <v>94141</v>
      </c>
      <c r="E15" s="108"/>
      <c r="F15" s="63" t="n">
        <f aca="false">'OBA Status-Pg. 3'!H12</f>
        <v>0</v>
      </c>
      <c r="G15" s="109"/>
      <c r="H15" s="111" t="n">
        <f aca="false">+'Totals-Pg. 1'!L18</f>
        <v>-5156</v>
      </c>
      <c r="I15" s="112" t="n">
        <f aca="false">-F15+H15</f>
        <v>-5156</v>
      </c>
      <c r="J15" s="31"/>
    </row>
    <row r="16" customFormat="false" ht="12.75" hidden="false" customHeight="false" outlineLevel="0" collapsed="false">
      <c r="A16" s="31" t="s">
        <v>145</v>
      </c>
      <c r="B16" s="31" t="s">
        <v>148</v>
      </c>
      <c r="C16" s="30" t="s">
        <v>149</v>
      </c>
      <c r="D16" s="30" t="n">
        <v>94073</v>
      </c>
      <c r="E16" s="108"/>
      <c r="F16" s="63" t="n">
        <f aca="false">'OBA Status-Pg. 3'!H13</f>
        <v>0</v>
      </c>
      <c r="G16" s="109"/>
      <c r="H16" s="111" t="n">
        <f aca="false">+'Totals-Pg. 1'!L19</f>
        <v>12162</v>
      </c>
      <c r="I16" s="112" t="n">
        <f aca="false">-F16+H16</f>
        <v>12162</v>
      </c>
      <c r="J16" s="31"/>
    </row>
    <row r="17" customFormat="false" ht="12.75" hidden="false" customHeight="false" outlineLevel="0" collapsed="false">
      <c r="A17" s="31" t="s">
        <v>183</v>
      </c>
      <c r="B17" s="31" t="s">
        <v>151</v>
      </c>
      <c r="C17" s="30" t="n">
        <v>23059</v>
      </c>
      <c r="D17" s="30" t="n">
        <v>94058</v>
      </c>
      <c r="E17" s="108"/>
      <c r="F17" s="63" t="n">
        <f aca="false">'OBA Status-Pg. 3'!H14</f>
        <v>0</v>
      </c>
      <c r="G17" s="109"/>
      <c r="H17" s="111" t="n">
        <f aca="false">+'Totals-Pg. 1'!L20</f>
        <v>1769</v>
      </c>
      <c r="I17" s="112" t="n">
        <f aca="false">-F17+H17</f>
        <v>1769</v>
      </c>
      <c r="J17" s="31"/>
    </row>
    <row r="18" customFormat="false" ht="12.75" hidden="false" customHeight="false" outlineLevel="0" collapsed="false">
      <c r="A18" s="31" t="s">
        <v>136</v>
      </c>
      <c r="B18" s="31" t="s">
        <v>184</v>
      </c>
      <c r="C18" s="30" t="n">
        <v>10178</v>
      </c>
      <c r="D18" s="30" t="n">
        <v>24189</v>
      </c>
      <c r="E18" s="108"/>
      <c r="F18" s="63" t="n">
        <f aca="false">'OBA Status-Pg. 3'!H15</f>
        <v>0</v>
      </c>
      <c r="G18" s="109"/>
      <c r="H18" s="111" t="n">
        <f aca="false">+'Totals-Pg. 1'!L23</f>
        <v>487</v>
      </c>
      <c r="I18" s="112" t="n">
        <f aca="false">-F18+H18</f>
        <v>487</v>
      </c>
      <c r="J18" s="31"/>
    </row>
    <row r="19" customFormat="false" ht="12.75" hidden="false" customHeight="false" outlineLevel="0" collapsed="false">
      <c r="A19" s="31" t="s">
        <v>152</v>
      </c>
      <c r="B19" s="31" t="s">
        <v>185</v>
      </c>
      <c r="C19" s="30" t="n">
        <v>23060</v>
      </c>
      <c r="D19" s="30" t="n">
        <v>94438</v>
      </c>
      <c r="E19" s="108"/>
      <c r="F19" s="63" t="n">
        <f aca="false">'OBA Status-Pg. 3'!H16</f>
        <v>0</v>
      </c>
      <c r="G19" s="109"/>
      <c r="H19" s="111" t="n">
        <f aca="false">+'Totals-Pg. 1'!L24</f>
        <v>-5853</v>
      </c>
      <c r="I19" s="112" t="n">
        <f aca="false">-F19+H19</f>
        <v>-5853</v>
      </c>
      <c r="J19" s="31"/>
    </row>
    <row r="20" customFormat="false" ht="12.75" hidden="false" customHeight="false" outlineLevel="0" collapsed="false">
      <c r="A20" s="31" t="s">
        <v>150</v>
      </c>
      <c r="B20" s="31" t="s">
        <v>115</v>
      </c>
      <c r="C20" s="30" t="n">
        <v>25405</v>
      </c>
      <c r="D20" s="30" t="n">
        <v>94440</v>
      </c>
      <c r="E20" s="108"/>
      <c r="F20" s="63" t="n">
        <f aca="false">'OBA Status-Pg. 3'!H17</f>
        <v>0</v>
      </c>
      <c r="G20" s="109"/>
      <c r="H20" s="111" t="n">
        <f aca="false">+'Totals-Pg. 1'!L25</f>
        <v>81858</v>
      </c>
      <c r="I20" s="112" t="n">
        <f aca="false">-F20+H20</f>
        <v>81858</v>
      </c>
      <c r="J20" s="31"/>
    </row>
    <row r="21" customFormat="false" ht="12.75" hidden="false" customHeight="false" outlineLevel="0" collapsed="false">
      <c r="A21" s="31" t="s">
        <v>186</v>
      </c>
      <c r="B21" s="31" t="s">
        <v>124</v>
      </c>
      <c r="C21" s="30" t="n">
        <v>16509</v>
      </c>
      <c r="D21" s="30" t="n">
        <v>94350</v>
      </c>
      <c r="E21" s="108"/>
      <c r="F21" s="63" t="n">
        <f aca="false">'OBA Status-Pg. 3'!H18</f>
        <v>0</v>
      </c>
      <c r="G21" s="109"/>
      <c r="H21" s="111" t="n">
        <f aca="false">+'Totals-Pg. 1'!L27</f>
        <v>152245</v>
      </c>
      <c r="I21" s="112" t="n">
        <f aca="false">-F21+H21</f>
        <v>152245</v>
      </c>
      <c r="J21" s="31"/>
    </row>
    <row r="22" customFormat="false" ht="12.75" hidden="false" customHeight="false" outlineLevel="0" collapsed="false">
      <c r="A22" s="31" t="s">
        <v>114</v>
      </c>
      <c r="B22" s="31" t="s">
        <v>115</v>
      </c>
      <c r="C22" s="30" t="n">
        <v>57391</v>
      </c>
      <c r="D22" s="30" t="n">
        <v>94452</v>
      </c>
      <c r="E22" s="108"/>
      <c r="F22" s="63" t="n">
        <f aca="false">'OBA Status-Pg. 3'!H19</f>
        <v>0</v>
      </c>
      <c r="G22" s="109"/>
      <c r="H22" s="111" t="n">
        <f aca="false">+'Totals-Pg. 1'!L29</f>
        <v>-338046</v>
      </c>
      <c r="I22" s="112" t="n">
        <f aca="false">-F22+H22</f>
        <v>-338046</v>
      </c>
      <c r="J22" s="31"/>
    </row>
    <row r="23" customFormat="false" ht="12.75" hidden="false" customHeight="false" outlineLevel="0" collapsed="false">
      <c r="A23" s="31" t="s">
        <v>63</v>
      </c>
      <c r="B23" s="31" t="s">
        <v>187</v>
      </c>
      <c r="C23" s="30" t="n">
        <v>16077</v>
      </c>
      <c r="D23" s="30" t="n">
        <v>14888</v>
      </c>
      <c r="E23" s="108"/>
      <c r="F23" s="63" t="n">
        <f aca="false">'OBA Status-Pg. 3'!H20</f>
        <v>0</v>
      </c>
      <c r="G23" s="109"/>
      <c r="H23" s="111" t="n">
        <f aca="false">+'Totals-Pg. 1'!L32</f>
        <v>270968</v>
      </c>
      <c r="I23" s="112" t="n">
        <f aca="false">-F23+H23</f>
        <v>270968</v>
      </c>
      <c r="J23" s="31"/>
    </row>
    <row r="24" customFormat="false" ht="12.75" hidden="false" customHeight="false" outlineLevel="0" collapsed="false">
      <c r="A24" s="31" t="s">
        <v>123</v>
      </c>
      <c r="B24" s="31" t="s">
        <v>124</v>
      </c>
      <c r="C24" s="30" t="n">
        <v>23062</v>
      </c>
      <c r="D24" s="30" t="n">
        <v>14425</v>
      </c>
      <c r="E24" s="108"/>
      <c r="F24" s="63" t="n">
        <f aca="false">'OBA Status-Pg. 3'!H21</f>
        <v>0</v>
      </c>
      <c r="G24" s="109"/>
      <c r="H24" s="111" t="n">
        <f aca="false">+'Totals-Pg. 1'!L33</f>
        <v>162332</v>
      </c>
      <c r="I24" s="112" t="n">
        <f aca="false">-F24+H24</f>
        <v>162332</v>
      </c>
      <c r="J24" s="31"/>
    </row>
    <row r="25" customFormat="false" ht="12.75" hidden="false" customHeight="false" outlineLevel="0" collapsed="false">
      <c r="A25" s="31" t="s">
        <v>188</v>
      </c>
      <c r="B25" s="31" t="s">
        <v>189</v>
      </c>
      <c r="C25" s="30" t="n">
        <v>10102</v>
      </c>
      <c r="D25" s="30" t="n">
        <v>94442</v>
      </c>
      <c r="E25" s="108"/>
      <c r="F25" s="63" t="n">
        <f aca="false">'OBA Status-Pg. 3'!H22</f>
        <v>0</v>
      </c>
      <c r="G25" s="109"/>
      <c r="H25" s="111" t="n">
        <f aca="false">+'Totals-Pg. 1'!L36</f>
        <v>13525</v>
      </c>
      <c r="I25" s="112" t="n">
        <f aca="false">-F25+H25</f>
        <v>13525</v>
      </c>
      <c r="J25" s="31"/>
    </row>
    <row r="26" customFormat="false" ht="12.75" hidden="false" customHeight="false" outlineLevel="0" collapsed="false">
      <c r="A26" s="31" t="s">
        <v>65</v>
      </c>
      <c r="B26" s="31" t="s">
        <v>66</v>
      </c>
      <c r="C26" s="30" t="n">
        <v>6534</v>
      </c>
      <c r="D26" s="30" t="n">
        <v>94466</v>
      </c>
      <c r="E26" s="108"/>
      <c r="F26" s="113" t="n">
        <f aca="false">'OBA Status-Pg. 3'!H23</f>
        <v>0</v>
      </c>
      <c r="G26" s="109"/>
      <c r="H26" s="111" t="n">
        <f aca="false">+'Totals-Pg. 1'!L38</f>
        <v>-127950</v>
      </c>
      <c r="I26" s="112" t="n">
        <f aca="false">-F26+H26</f>
        <v>-127950</v>
      </c>
      <c r="J26" s="31"/>
    </row>
    <row r="27" customFormat="false" ht="12.75" hidden="false" customHeight="false" outlineLevel="0" collapsed="false">
      <c r="A27" s="114" t="s">
        <v>83</v>
      </c>
      <c r="B27" s="31" t="s">
        <v>84</v>
      </c>
      <c r="C27" s="30" t="n">
        <v>62410</v>
      </c>
      <c r="D27" s="30" t="n">
        <v>94801</v>
      </c>
      <c r="E27" s="108"/>
      <c r="F27" s="63" t="n">
        <f aca="false">'OBA Status-Pg. 3'!H24</f>
        <v>0</v>
      </c>
      <c r="G27" s="109"/>
      <c r="H27" s="111" t="n">
        <f aca="false">+'Totals-Pg. 1'!L39</f>
        <v>-17093</v>
      </c>
      <c r="I27" s="112" t="n">
        <f aca="false">-F27+H27</f>
        <v>-17093</v>
      </c>
      <c r="J27" s="31"/>
    </row>
    <row r="28" customFormat="false" ht="12.75" hidden="false" customHeight="false" outlineLevel="0" collapsed="false">
      <c r="A28" s="31" t="s">
        <v>132</v>
      </c>
      <c r="B28" s="31" t="s">
        <v>190</v>
      </c>
      <c r="C28" s="30" t="n">
        <v>10147</v>
      </c>
      <c r="D28" s="30" t="n">
        <v>94478</v>
      </c>
      <c r="E28" s="108"/>
      <c r="F28" s="63" t="n">
        <f aca="false">'OBA Status-Pg. 3'!H25</f>
        <v>0</v>
      </c>
      <c r="G28" s="109"/>
      <c r="H28" s="111" t="n">
        <f aca="false">+'Totals-Pg. 1'!L40</f>
        <v>0</v>
      </c>
      <c r="I28" s="112" t="n">
        <f aca="false">-F28+H28</f>
        <v>0</v>
      </c>
      <c r="J28" s="31"/>
    </row>
    <row r="29" customFormat="false" ht="12.75" hidden="false" customHeight="false" outlineLevel="0" collapsed="false">
      <c r="A29" s="31" t="s">
        <v>59</v>
      </c>
      <c r="B29" s="31" t="s">
        <v>191</v>
      </c>
      <c r="C29" s="30" t="n">
        <v>10117</v>
      </c>
      <c r="D29" s="30" t="n">
        <v>94800</v>
      </c>
      <c r="E29" s="108"/>
      <c r="F29" s="63" t="n">
        <f aca="false">'OBA Status-Pg. 3'!H26</f>
        <v>0</v>
      </c>
      <c r="G29" s="109"/>
      <c r="H29" s="111" t="n">
        <f aca="false">+'Totals-Pg. 1'!L41</f>
        <v>0</v>
      </c>
      <c r="I29" s="112" t="n">
        <f aca="false">-F29+H29</f>
        <v>0</v>
      </c>
      <c r="J29" s="31"/>
    </row>
    <row r="30" customFormat="false" ht="12.75" hidden="false" customHeight="false" outlineLevel="0" collapsed="false">
      <c r="A30" s="31" t="s">
        <v>59</v>
      </c>
      <c r="B30" s="31" t="s">
        <v>60</v>
      </c>
      <c r="C30" s="30" t="n">
        <v>58130</v>
      </c>
      <c r="D30" s="30" t="n">
        <v>94286</v>
      </c>
      <c r="E30" s="108"/>
      <c r="F30" s="63" t="n">
        <v>0</v>
      </c>
      <c r="G30" s="109"/>
      <c r="H30" s="111" t="n">
        <f aca="false">+'Totals-Pg. 1'!L44</f>
        <v>135267</v>
      </c>
      <c r="I30" s="112" t="n">
        <f aca="false">-F30+H30</f>
        <v>135267</v>
      </c>
      <c r="J30" s="31"/>
    </row>
    <row r="31" customFormat="false" ht="12.75" hidden="false" customHeight="false" outlineLevel="0" collapsed="false">
      <c r="A31" s="31" t="s">
        <v>192</v>
      </c>
      <c r="B31" s="31" t="s">
        <v>193</v>
      </c>
      <c r="C31" s="30" t="s">
        <v>76</v>
      </c>
      <c r="D31" s="30" t="s">
        <v>194</v>
      </c>
      <c r="E31" s="108"/>
      <c r="F31" s="110" t="n">
        <f aca="false">'OBA Status-Pg. 3'!H27</f>
        <v>0</v>
      </c>
      <c r="G31" s="109"/>
      <c r="H31" s="111" t="n">
        <f aca="false">+'Totals-Pg. 1'!L46</f>
        <v>95517</v>
      </c>
      <c r="I31" s="112" t="n">
        <f aca="false">-F31+H31</f>
        <v>95517</v>
      </c>
      <c r="J31" s="31"/>
    </row>
    <row r="32" customFormat="false" ht="12.75" hidden="false" customHeight="false" outlineLevel="0" collapsed="false">
      <c r="A32" s="31" t="s">
        <v>110</v>
      </c>
      <c r="B32" s="31" t="s">
        <v>195</v>
      </c>
      <c r="C32" s="30" t="n">
        <v>59022</v>
      </c>
      <c r="D32" s="30" t="n">
        <v>94457</v>
      </c>
      <c r="E32" s="108"/>
      <c r="F32" s="110" t="n">
        <f aca="false">'OBA Status-Pg. 3'!H28</f>
        <v>0</v>
      </c>
      <c r="G32" s="109"/>
      <c r="H32" s="111" t="e">
        <f aca="false">+#REF!</f>
        <v>#REF!</v>
      </c>
      <c r="I32" s="112" t="e">
        <f aca="false">-F32+H32</f>
        <v>#REF!</v>
      </c>
      <c r="J32" s="31"/>
    </row>
    <row r="33" customFormat="false" ht="12.75" hidden="false" customHeight="false" outlineLevel="0" collapsed="false">
      <c r="A33" s="109" t="s">
        <v>145</v>
      </c>
      <c r="B33" s="31" t="s">
        <v>105</v>
      </c>
      <c r="C33" s="30" t="n">
        <v>10114</v>
      </c>
      <c r="D33" s="30" t="n">
        <v>94884</v>
      </c>
      <c r="E33" s="108"/>
      <c r="F33" s="63" t="n">
        <f aca="false">'OBA Status-Pg. 3'!H29</f>
        <v>0</v>
      </c>
      <c r="G33" s="109"/>
      <c r="H33" s="111" t="n">
        <f aca="false">+'Totals-Pg. 1'!L51</f>
        <v>-21506</v>
      </c>
      <c r="I33" s="112" t="n">
        <f aca="false">-F33+H33</f>
        <v>-21506</v>
      </c>
      <c r="J33" s="31"/>
    </row>
    <row r="34" customFormat="false" ht="12.75" hidden="false" customHeight="false" outlineLevel="0" collapsed="false">
      <c r="A34" s="31" t="s">
        <v>188</v>
      </c>
      <c r="B34" s="115" t="s">
        <v>196</v>
      </c>
      <c r="C34" s="30" t="s">
        <v>197</v>
      </c>
      <c r="D34" s="30" t="n">
        <v>24896</v>
      </c>
      <c r="E34" s="108"/>
      <c r="F34" s="63" t="s">
        <v>41</v>
      </c>
      <c r="G34" s="109"/>
      <c r="H34" s="111" t="n">
        <f aca="false">+'Totals-Pg. 1'!L52</f>
        <v>0</v>
      </c>
      <c r="I34" s="112" t="e">
        <f aca="false">-F34+H34</f>
        <v>#VALUE!</v>
      </c>
      <c r="J34" s="31"/>
    </row>
    <row r="35" customFormat="false" ht="12.75" hidden="false" customHeight="false" outlineLevel="0" collapsed="false">
      <c r="A35" s="31" t="s">
        <v>125</v>
      </c>
      <c r="B35" s="31" t="s">
        <v>126</v>
      </c>
      <c r="C35" s="30" t="n">
        <v>10095</v>
      </c>
      <c r="D35" s="30" t="n">
        <v>14907</v>
      </c>
      <c r="E35" s="108"/>
      <c r="F35" s="113" t="n">
        <f aca="false">'OBA Status-Pg. 3'!H30</f>
        <v>0</v>
      </c>
      <c r="G35" s="109"/>
      <c r="H35" s="111" t="e">
        <f aca="false">+#REF!</f>
        <v>#REF!</v>
      </c>
      <c r="I35" s="112" t="e">
        <f aca="false">-F35+H35</f>
        <v>#REF!</v>
      </c>
      <c r="J35" s="31"/>
    </row>
    <row r="36" customFormat="false" ht="12.75" hidden="false" customHeight="false" outlineLevel="0" collapsed="false">
      <c r="A36" s="31" t="s">
        <v>86</v>
      </c>
      <c r="B36" s="31"/>
      <c r="C36" s="30" t="n">
        <v>71298</v>
      </c>
      <c r="D36" s="30" t="n">
        <v>96249</v>
      </c>
      <c r="E36" s="108"/>
      <c r="F36" s="63"/>
      <c r="G36" s="109"/>
      <c r="H36" s="111" t="n">
        <f aca="false">+'Totals-Pg. 1'!L53</f>
        <v>-2377</v>
      </c>
      <c r="I36" s="112" t="n">
        <f aca="false">-F36+H36</f>
        <v>-2377</v>
      </c>
      <c r="J36" s="31"/>
    </row>
    <row r="37" customFormat="false" ht="12.75" hidden="false" customHeight="false" outlineLevel="0" collapsed="false">
      <c r="A37" s="31" t="s">
        <v>198</v>
      </c>
      <c r="B37" s="31" t="s">
        <v>199</v>
      </c>
      <c r="C37" s="30" t="n">
        <v>57143</v>
      </c>
      <c r="D37" s="30" t="n">
        <v>96034</v>
      </c>
      <c r="E37" s="108"/>
      <c r="F37" s="63"/>
      <c r="G37" s="109"/>
      <c r="H37" s="111" t="n">
        <f aca="false">+'Totals-Pg. 1'!L54</f>
        <v>191604</v>
      </c>
      <c r="I37" s="112" t="n">
        <f aca="false">-F37+H37</f>
        <v>191604</v>
      </c>
      <c r="J37" s="31" t="s">
        <v>200</v>
      </c>
    </row>
    <row r="38" customFormat="false" ht="12.75" hidden="false" customHeight="false" outlineLevel="0" collapsed="false">
      <c r="A38" s="31" t="s">
        <v>67</v>
      </c>
      <c r="B38" s="31" t="s">
        <v>201</v>
      </c>
      <c r="C38" s="30" t="s">
        <v>69</v>
      </c>
      <c r="D38" s="30" t="s">
        <v>202</v>
      </c>
      <c r="E38" s="108"/>
      <c r="F38" s="63"/>
      <c r="G38" s="109"/>
      <c r="H38" s="111" t="n">
        <f aca="false">+'Totals-Pg. 1'!L55</f>
        <v>-393950</v>
      </c>
      <c r="I38" s="112" t="n">
        <f aca="false">-F38+H38</f>
        <v>-393950</v>
      </c>
      <c r="J38" s="31"/>
    </row>
    <row r="39" customFormat="false" ht="12.75" hidden="false" customHeight="false" outlineLevel="0" collapsed="false">
      <c r="A39" s="31" t="s">
        <v>203</v>
      </c>
      <c r="B39" s="31" t="s">
        <v>204</v>
      </c>
      <c r="C39" s="30" t="n">
        <v>10258</v>
      </c>
      <c r="D39" s="30" t="n">
        <v>96029</v>
      </c>
      <c r="E39" s="108"/>
      <c r="F39" s="63" t="n">
        <f aca="false">'OBA Status-Pg. 3'!H34</f>
        <v>0</v>
      </c>
      <c r="G39" s="109"/>
      <c r="H39" s="111" t="n">
        <f aca="false">+'Totals-Pg. 1'!L56</f>
        <v>477449</v>
      </c>
      <c r="I39" s="112" t="n">
        <f aca="false">-F39+H39</f>
        <v>477449</v>
      </c>
      <c r="J39" s="31"/>
    </row>
    <row r="40" customFormat="false" ht="12.75" hidden="false" customHeight="false" outlineLevel="0" collapsed="false">
      <c r="A40" s="31" t="s">
        <v>205</v>
      </c>
      <c r="B40" s="31" t="s">
        <v>206</v>
      </c>
      <c r="C40" s="30" t="n">
        <v>62132</v>
      </c>
      <c r="D40" s="30" t="n">
        <v>96250</v>
      </c>
      <c r="E40" s="108"/>
      <c r="F40" s="63" t="n">
        <f aca="false">'OBA Status-Pg. 3'!H35</f>
        <v>0</v>
      </c>
      <c r="G40" s="109"/>
      <c r="H40" s="111" t="n">
        <f aca="false">+'Totals-Pg. 1'!L57</f>
        <v>-73448</v>
      </c>
      <c r="I40" s="112" t="n">
        <f aca="false">-F40+H40</f>
        <v>-73448</v>
      </c>
      <c r="J40" s="31"/>
    </row>
    <row r="41" customFormat="false" ht="12.75" hidden="false" customHeight="false" outlineLevel="0" collapsed="false">
      <c r="A41" s="31" t="s">
        <v>93</v>
      </c>
      <c r="B41" s="31" t="s">
        <v>95</v>
      </c>
      <c r="C41" s="30" t="n">
        <v>16521</v>
      </c>
      <c r="D41" s="30" t="n">
        <v>96055</v>
      </c>
      <c r="E41" s="108"/>
      <c r="F41" s="63"/>
      <c r="G41" s="109"/>
      <c r="H41" s="111" t="n">
        <f aca="false">+'Totals-Pg. 1'!L58</f>
        <v>-1773</v>
      </c>
      <c r="I41" s="112" t="n">
        <f aca="false">-F41+H41</f>
        <v>-1773</v>
      </c>
      <c r="J41" s="31" t="s">
        <v>200</v>
      </c>
    </row>
    <row r="42" customFormat="false" ht="12.75" hidden="false" customHeight="false" outlineLevel="0" collapsed="false">
      <c r="A42" s="31" t="s">
        <v>93</v>
      </c>
      <c r="B42" s="31" t="s">
        <v>98</v>
      </c>
      <c r="C42" s="30" t="n">
        <v>10141</v>
      </c>
      <c r="D42" s="30" t="n">
        <v>16507</v>
      </c>
      <c r="E42" s="108"/>
      <c r="F42" s="63"/>
      <c r="G42" s="109"/>
      <c r="H42" s="111" t="e">
        <f aca="false">+#REF!</f>
        <v>#REF!</v>
      </c>
      <c r="I42" s="112" t="e">
        <f aca="false">-F42+H42</f>
        <v>#REF!</v>
      </c>
      <c r="J42" s="31" t="s">
        <v>200</v>
      </c>
    </row>
    <row r="43" customFormat="false" ht="12.75" hidden="false" customHeight="false" outlineLevel="0" collapsed="false">
      <c r="A43" s="31"/>
      <c r="B43" s="31"/>
      <c r="C43" s="30"/>
      <c r="D43" s="30"/>
      <c r="E43" s="116"/>
      <c r="F43" s="110"/>
      <c r="G43" s="117"/>
      <c r="H43" s="117"/>
      <c r="I43" s="118"/>
    </row>
    <row r="44" customFormat="false" ht="12.75" hidden="false" customHeight="false" outlineLevel="0" collapsed="false">
      <c r="A44" s="114"/>
      <c r="B44" s="17"/>
      <c r="C44" s="18"/>
      <c r="D44" s="9" t="s">
        <v>157</v>
      </c>
      <c r="E44" s="66"/>
      <c r="F44" s="119" t="n">
        <f aca="false">SUM(F7:F42)</f>
        <v>0</v>
      </c>
      <c r="G44" s="120"/>
      <c r="H44" s="120" t="e">
        <f aca="false">SUM(H7:H42)</f>
        <v>#REF!</v>
      </c>
      <c r="I44" s="121" t="e">
        <f aca="false">SUM(I7:I42)</f>
        <v>#REF!</v>
      </c>
    </row>
    <row r="45" customFormat="false" ht="13.5" hidden="false" customHeight="false" outlineLevel="0" collapsed="false">
      <c r="A45" s="31"/>
      <c r="B45" s="31"/>
      <c r="C45" s="30"/>
      <c r="D45" s="30"/>
      <c r="E45" s="122"/>
      <c r="F45" s="123"/>
      <c r="G45" s="123"/>
      <c r="H45" s="123" t="e">
        <f aca="false">H37+H41+H42</f>
        <v>#REF!</v>
      </c>
      <c r="I45" s="124" t="s">
        <v>207</v>
      </c>
      <c r="J45" s="124"/>
    </row>
    <row r="46" customFormat="false" ht="13.5" hidden="false" customHeight="false" outlineLevel="0" collapsed="false">
      <c r="A46" s="125"/>
      <c r="B46" s="126"/>
      <c r="C46" s="127"/>
      <c r="D46" s="127"/>
      <c r="E46" s="122"/>
      <c r="F46" s="123"/>
      <c r="G46" s="123"/>
      <c r="H46" s="128" t="e">
        <f aca="false">H44-H45</f>
        <v>#REF!</v>
      </c>
      <c r="I46" s="129" t="s">
        <v>208</v>
      </c>
      <c r="J46" s="129"/>
      <c r="K46" s="129"/>
      <c r="L46" s="129"/>
    </row>
  </sheetData>
  <mergeCells count="3">
    <mergeCell ref="A2:L2"/>
    <mergeCell ref="I45:J45"/>
    <mergeCell ref="I46:L46"/>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oddHeader>
    <oddFooter>&amp;C&amp;A&amp;R&amp;T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41796875" defaultRowHeight="12.75" customHeight="true" zeroHeight="false" outlineLevelRow="0" outlineLevelCol="0"/>
  <cols>
    <col collapsed="false" customWidth="true" hidden="false" outlineLevel="0" max="1" min="1" style="0" width="23.56"/>
    <col collapsed="false" customWidth="true" hidden="false" outlineLevel="0" max="4" min="4" style="0" width="12.7"/>
    <col collapsed="false" customWidth="true" hidden="false" outlineLevel="0" max="5" min="5" style="0" width="11.28"/>
    <col collapsed="false" customWidth="true" hidden="false" outlineLevel="0" max="11" min="11" style="0" width="10.71"/>
  </cols>
  <sheetData>
    <row r="1" customFormat="false" ht="12.75" hidden="false" customHeight="false" outlineLevel="0" collapsed="false">
      <c r="A1" s="103"/>
      <c r="B1" s="103"/>
      <c r="C1" s="103"/>
      <c r="D1" s="3" t="s">
        <v>209</v>
      </c>
      <c r="E1" s="15"/>
      <c r="F1" s="15"/>
      <c r="G1" s="104" t="n">
        <f aca="false">'Totals-Pg. 1'!G3</f>
        <v>0</v>
      </c>
      <c r="H1" s="103"/>
      <c r="I1" s="103"/>
      <c r="J1" s="103"/>
      <c r="K1" s="103"/>
    </row>
    <row r="2" customFormat="false" ht="12.75" hidden="false" customHeight="false" outlineLevel="0" collapsed="false">
      <c r="A2" s="105" t="str">
        <f aca="false">+'Totals-Pg. 1'!A4</f>
        <v>On call schedulers for week: Sat -CR - AM, LL - PM, Sunday - CR - AM, LL  - PM, on call pager(800-905-6110) 2 -10 BA</v>
      </c>
      <c r="B2" s="105"/>
      <c r="C2" s="105"/>
      <c r="D2" s="105"/>
      <c r="E2" s="105"/>
      <c r="F2" s="105"/>
      <c r="G2" s="105"/>
      <c r="H2" s="105"/>
      <c r="I2" s="105"/>
      <c r="J2" s="105"/>
      <c r="K2" s="105"/>
    </row>
    <row r="3" customFormat="false" ht="12.75" hidden="false" customHeight="false" outlineLevel="0" collapsed="false">
      <c r="A3" s="130"/>
      <c r="B3" s="131"/>
      <c r="C3" s="132"/>
      <c r="D3" s="132"/>
      <c r="E3" s="132"/>
      <c r="F3" s="132"/>
      <c r="G3" s="132"/>
      <c r="H3" s="132"/>
      <c r="I3" s="132"/>
      <c r="J3" s="132"/>
      <c r="K3" s="132"/>
    </row>
    <row r="4" customFormat="false" ht="12.75" hidden="false" customHeight="false" outlineLevel="0" collapsed="false">
      <c r="A4" s="133"/>
      <c r="B4" s="133"/>
      <c r="D4" s="132" t="s">
        <v>210</v>
      </c>
      <c r="E4" s="132" t="s">
        <v>211</v>
      </c>
      <c r="F4" s="132" t="s">
        <v>212</v>
      </c>
      <c r="G4" s="132"/>
      <c r="H4" s="132"/>
      <c r="I4" s="132" t="s">
        <v>168</v>
      </c>
      <c r="J4" s="132"/>
      <c r="K4" s="132" t="s">
        <v>54</v>
      </c>
      <c r="N4" s="132"/>
    </row>
    <row r="5" customFormat="false" ht="12.75" hidden="false" customHeight="false" outlineLevel="0" collapsed="false">
      <c r="A5" s="133"/>
      <c r="B5" s="134"/>
      <c r="C5" s="132"/>
      <c r="D5" s="132" t="s">
        <v>213</v>
      </c>
      <c r="E5" s="132" t="s">
        <v>214</v>
      </c>
      <c r="F5" s="132" t="s">
        <v>215</v>
      </c>
      <c r="G5" s="132"/>
      <c r="H5" s="132" t="s">
        <v>216</v>
      </c>
      <c r="I5" s="132" t="s">
        <v>217</v>
      </c>
      <c r="J5" s="132"/>
      <c r="K5" s="132" t="s">
        <v>210</v>
      </c>
      <c r="N5" s="132"/>
    </row>
    <row r="6" customFormat="false" ht="12.75" hidden="false" customHeight="false" outlineLevel="0" collapsed="false">
      <c r="A6" s="133" t="s">
        <v>218</v>
      </c>
      <c r="B6" s="133" t="s">
        <v>219</v>
      </c>
      <c r="C6" s="132"/>
      <c r="D6" s="132" t="s">
        <v>220</v>
      </c>
      <c r="E6" s="135" t="n">
        <v>37135</v>
      </c>
      <c r="F6" s="135" t="n">
        <v>37165</v>
      </c>
      <c r="G6" s="135"/>
      <c r="H6" s="135"/>
      <c r="I6" s="135" t="n">
        <v>37165</v>
      </c>
      <c r="J6" s="134"/>
      <c r="K6" s="132" t="s">
        <v>50</v>
      </c>
      <c r="N6" s="135"/>
    </row>
    <row r="7" customFormat="false" ht="12.75" hidden="false" customHeight="false" outlineLevel="0" collapsed="false">
      <c r="A7" s="136"/>
      <c r="B7" s="136"/>
      <c r="C7" s="130"/>
      <c r="D7" s="130"/>
      <c r="E7" s="136"/>
      <c r="F7" s="136"/>
      <c r="G7" s="136"/>
      <c r="H7" s="136"/>
      <c r="I7" s="136"/>
      <c r="J7" s="136"/>
      <c r="K7" s="136"/>
      <c r="N7" s="136"/>
    </row>
    <row r="8" customFormat="false" ht="12.75" hidden="false" customHeight="false" outlineLevel="0" collapsed="false">
      <c r="A8" s="65" t="s">
        <v>81</v>
      </c>
      <c r="B8" s="65" t="s">
        <v>82</v>
      </c>
      <c r="C8" s="130"/>
      <c r="D8" s="130" t="n">
        <v>6206</v>
      </c>
      <c r="E8" s="137" t="n">
        <v>-191634</v>
      </c>
      <c r="F8" s="137" t="n">
        <v>0</v>
      </c>
      <c r="G8" s="137"/>
      <c r="H8" s="137"/>
      <c r="I8" s="138" t="n">
        <f aca="false">'Totals-Pg. 1'!L9</f>
        <v>0</v>
      </c>
      <c r="J8" s="136"/>
      <c r="K8" s="138" t="n">
        <f aca="false">SUM(E8:J8)</f>
        <v>-191634</v>
      </c>
      <c r="N8" s="137"/>
    </row>
    <row r="9" customFormat="false" ht="12.75" hidden="false" customHeight="false" outlineLevel="0" collapsed="false">
      <c r="A9" s="136" t="s">
        <v>154</v>
      </c>
      <c r="B9" s="136" t="s">
        <v>221</v>
      </c>
      <c r="C9" s="130"/>
      <c r="D9" s="130" t="n">
        <v>22904</v>
      </c>
      <c r="E9" s="137" t="n">
        <v>-1773</v>
      </c>
      <c r="F9" s="137" t="n">
        <v>0</v>
      </c>
      <c r="G9" s="137"/>
      <c r="H9" s="137"/>
      <c r="I9" s="138" t="n">
        <f aca="false">'Totals-Pg. 1'!L10</f>
        <v>-15</v>
      </c>
      <c r="J9" s="136"/>
      <c r="K9" s="138" t="n">
        <f aca="false">SUM(E9:J9)</f>
        <v>-1788</v>
      </c>
      <c r="N9" s="137"/>
    </row>
    <row r="10" customFormat="false" ht="12.75" hidden="false" customHeight="false" outlineLevel="0" collapsed="false">
      <c r="A10" s="136" t="s">
        <v>116</v>
      </c>
      <c r="B10" s="136" t="s">
        <v>222</v>
      </c>
      <c r="C10" s="130"/>
      <c r="D10" s="130" t="n">
        <v>5542</v>
      </c>
      <c r="E10" s="137" t="n">
        <v>-153567</v>
      </c>
      <c r="F10" s="137" t="n">
        <v>0</v>
      </c>
      <c r="G10" s="137"/>
      <c r="H10" s="137"/>
      <c r="I10" s="138" t="n">
        <f aca="false">'Totals-Pg. 1'!L11</f>
        <v>15924</v>
      </c>
      <c r="J10" s="136"/>
      <c r="K10" s="138" t="n">
        <f aca="false">SUM(E10:J10)</f>
        <v>-137643</v>
      </c>
      <c r="N10" s="137"/>
    </row>
    <row r="11" customFormat="false" ht="12.75" hidden="false" customHeight="false" outlineLevel="0" collapsed="false">
      <c r="A11" s="136" t="s">
        <v>173</v>
      </c>
      <c r="B11" s="136" t="s">
        <v>223</v>
      </c>
      <c r="C11" s="130"/>
      <c r="D11" s="130" t="n">
        <v>22127</v>
      </c>
      <c r="E11" s="137" t="n">
        <v>105808</v>
      </c>
      <c r="F11" s="137" t="n">
        <v>0</v>
      </c>
      <c r="G11" s="137"/>
      <c r="H11" s="137"/>
      <c r="I11" s="138" t="e">
        <f aca="false">#REF!</f>
        <v>#REF!</v>
      </c>
      <c r="J11" s="136"/>
      <c r="K11" s="138" t="e">
        <f aca="false">SUM(E11:J11)</f>
        <v>#REF!</v>
      </c>
      <c r="N11" s="137"/>
    </row>
    <row r="12" customFormat="false" ht="12.75" hidden="false" customHeight="false" outlineLevel="0" collapsed="false">
      <c r="A12" s="136" t="s">
        <v>127</v>
      </c>
      <c r="B12" s="136" t="s">
        <v>82</v>
      </c>
      <c r="C12" s="130"/>
      <c r="D12" s="130" t="s">
        <v>224</v>
      </c>
      <c r="E12" s="137" t="n">
        <v>209807</v>
      </c>
      <c r="F12" s="137" t="n">
        <v>0</v>
      </c>
      <c r="G12" s="137"/>
      <c r="H12" s="137"/>
      <c r="I12" s="139" t="n">
        <f aca="false">+'Totals-Pg. 1'!L12</f>
        <v>-63464</v>
      </c>
      <c r="J12" s="136"/>
      <c r="K12" s="138" t="n">
        <f aca="false">SUM(E12:J12)</f>
        <v>146343</v>
      </c>
      <c r="N12" s="137"/>
    </row>
    <row r="13" customFormat="false" ht="12.75" hidden="false" customHeight="false" outlineLevel="0" collapsed="false">
      <c r="A13" s="136" t="s">
        <v>114</v>
      </c>
      <c r="B13" s="136" t="s">
        <v>225</v>
      </c>
      <c r="C13" s="130"/>
      <c r="D13" s="130" t="n">
        <v>7043</v>
      </c>
      <c r="E13" s="137" t="n">
        <v>213332</v>
      </c>
      <c r="F13" s="137" t="n">
        <v>0</v>
      </c>
      <c r="G13" s="137"/>
      <c r="H13" s="137"/>
      <c r="I13" s="139" t="n">
        <f aca="false">+'Totals-Pg. 1'!L14</f>
        <v>106478</v>
      </c>
      <c r="J13" s="136"/>
      <c r="K13" s="138" t="n">
        <f aca="false">SUM(E13:J13)</f>
        <v>319810</v>
      </c>
      <c r="N13" s="137"/>
    </row>
    <row r="14" customFormat="false" ht="12.75" hidden="false" customHeight="false" outlineLevel="0" collapsed="false">
      <c r="A14" s="136" t="s">
        <v>226</v>
      </c>
      <c r="B14" s="136" t="s">
        <v>227</v>
      </c>
      <c r="C14" s="130"/>
      <c r="D14" s="130" t="n">
        <v>22920</v>
      </c>
      <c r="E14" s="137" t="n">
        <v>-17870</v>
      </c>
      <c r="F14" s="137" t="n">
        <v>0</v>
      </c>
      <c r="G14" s="137"/>
      <c r="H14" s="137"/>
      <c r="I14" s="139" t="n">
        <f aca="false">+'Totals-Pg. 1'!L16</f>
        <v>-15729</v>
      </c>
      <c r="J14" s="136"/>
      <c r="K14" s="138" t="n">
        <f aca="false">SUM(E14:J14)</f>
        <v>-33599</v>
      </c>
      <c r="N14" s="137"/>
    </row>
    <row r="15" customFormat="false" ht="12.75" hidden="false" customHeight="false" outlineLevel="0" collapsed="false">
      <c r="A15" s="136" t="s">
        <v>99</v>
      </c>
      <c r="B15" s="136" t="s">
        <v>181</v>
      </c>
      <c r="C15" s="130"/>
      <c r="D15" s="130" t="n">
        <v>5726</v>
      </c>
      <c r="E15" s="137" t="n">
        <v>-64785</v>
      </c>
      <c r="F15" s="137" t="n">
        <v>0</v>
      </c>
      <c r="G15" s="137"/>
      <c r="H15" s="137"/>
      <c r="I15" s="139" t="n">
        <f aca="false">+'Totals-Pg. 1'!L18</f>
        <v>-5156</v>
      </c>
      <c r="J15" s="136"/>
      <c r="K15" s="138" t="n">
        <f aca="false">SUM(E15:J15)</f>
        <v>-69941</v>
      </c>
      <c r="N15" s="137"/>
    </row>
    <row r="16" customFormat="false" ht="12.75" hidden="false" customHeight="false" outlineLevel="0" collapsed="false">
      <c r="A16" s="136" t="s">
        <v>145</v>
      </c>
      <c r="B16" s="136" t="s">
        <v>148</v>
      </c>
      <c r="C16" s="130"/>
      <c r="D16" s="130" t="n">
        <v>7026</v>
      </c>
      <c r="E16" s="137" t="n">
        <v>117509</v>
      </c>
      <c r="F16" s="137" t="n">
        <v>0</v>
      </c>
      <c r="G16" s="137"/>
      <c r="H16" s="137" t="n">
        <v>0</v>
      </c>
      <c r="I16" s="139" t="n">
        <f aca="false">+'Totals-Pg. 1'!L19</f>
        <v>12162</v>
      </c>
      <c r="J16" s="136"/>
      <c r="K16" s="138" t="n">
        <f aca="false">SUM(E16:J16)</f>
        <v>129671</v>
      </c>
      <c r="N16" s="137"/>
    </row>
    <row r="17" customFormat="false" ht="12.75" hidden="false" customHeight="false" outlineLevel="0" collapsed="false">
      <c r="A17" s="136" t="s">
        <v>150</v>
      </c>
      <c r="B17" s="136" t="s">
        <v>151</v>
      </c>
      <c r="C17" s="130"/>
      <c r="D17" s="130" t="n">
        <v>22903</v>
      </c>
      <c r="E17" s="137" t="n">
        <v>4298</v>
      </c>
      <c r="F17" s="137" t="n">
        <v>0</v>
      </c>
      <c r="G17" s="137"/>
      <c r="H17" s="137" t="n">
        <v>0</v>
      </c>
      <c r="I17" s="139" t="n">
        <f aca="false">+'Totals-Pg. 1'!L20</f>
        <v>1769</v>
      </c>
      <c r="J17" s="136"/>
      <c r="K17" s="138" t="n">
        <f aca="false">SUM(E17:J17)</f>
        <v>6067</v>
      </c>
      <c r="N17" s="137"/>
    </row>
    <row r="18" customFormat="false" ht="12.75" hidden="false" customHeight="false" outlineLevel="0" collapsed="false">
      <c r="A18" s="136" t="s">
        <v>136</v>
      </c>
      <c r="B18" s="136" t="s">
        <v>228</v>
      </c>
      <c r="C18" s="130"/>
      <c r="D18" s="130" t="n">
        <v>7039</v>
      </c>
      <c r="E18" s="137" t="n">
        <v>40337</v>
      </c>
      <c r="F18" s="137" t="n">
        <v>0</v>
      </c>
      <c r="G18" s="137"/>
      <c r="H18" s="137"/>
      <c r="I18" s="139" t="n">
        <f aca="false">+'Totals-Pg. 1'!L23</f>
        <v>487</v>
      </c>
      <c r="J18" s="136"/>
      <c r="K18" s="138" t="n">
        <f aca="false">SUM(E18:J18)</f>
        <v>40824</v>
      </c>
      <c r="N18" s="137"/>
    </row>
    <row r="19" customFormat="false" ht="12.75" hidden="false" customHeight="false" outlineLevel="0" collapsed="false">
      <c r="A19" s="136" t="s">
        <v>152</v>
      </c>
      <c r="B19" s="136" t="s">
        <v>229</v>
      </c>
      <c r="C19" s="130"/>
      <c r="D19" s="130" t="n">
        <v>6093</v>
      </c>
      <c r="E19" s="137" t="n">
        <v>-76686</v>
      </c>
      <c r="F19" s="137" t="n">
        <v>0</v>
      </c>
      <c r="G19" s="137"/>
      <c r="H19" s="137"/>
      <c r="I19" s="139" t="n">
        <f aca="false">+'Totals-Pg. 1'!L24</f>
        <v>-5853</v>
      </c>
      <c r="J19" s="136"/>
      <c r="K19" s="138" t="n">
        <f aca="false">SUM(E19:J19)</f>
        <v>-82539</v>
      </c>
      <c r="N19" s="137"/>
    </row>
    <row r="20" customFormat="false" ht="12.75" hidden="false" customHeight="false" outlineLevel="0" collapsed="false">
      <c r="A20" s="136" t="s">
        <v>150</v>
      </c>
      <c r="B20" s="136" t="s">
        <v>115</v>
      </c>
      <c r="C20" s="130"/>
      <c r="D20" s="130" t="n">
        <v>22902</v>
      </c>
      <c r="E20" s="137" t="n">
        <v>495148</v>
      </c>
      <c r="F20" s="137" t="n">
        <v>0</v>
      </c>
      <c r="G20" s="137"/>
      <c r="H20" s="137"/>
      <c r="I20" s="139" t="n">
        <f aca="false">+'Totals-Pg. 1'!L25</f>
        <v>81858</v>
      </c>
      <c r="J20" s="136"/>
      <c r="K20" s="138" t="n">
        <f aca="false">SUM(E20:J20)</f>
        <v>577006</v>
      </c>
      <c r="N20" s="137"/>
    </row>
    <row r="21" customFormat="false" ht="12.75" hidden="false" customHeight="false" outlineLevel="0" collapsed="false">
      <c r="A21" s="136" t="s">
        <v>230</v>
      </c>
      <c r="B21" s="136" t="s">
        <v>231</v>
      </c>
      <c r="C21" s="130"/>
      <c r="D21" s="130" t="s">
        <v>73</v>
      </c>
      <c r="E21" s="137" t="n">
        <v>32325</v>
      </c>
      <c r="F21" s="137" t="n">
        <v>0</v>
      </c>
      <c r="G21" s="137"/>
      <c r="H21" s="137" t="n">
        <v>0</v>
      </c>
      <c r="I21" s="139" t="n">
        <f aca="false">+'Totals-Pg. 1'!L27</f>
        <v>152245</v>
      </c>
      <c r="J21" s="136"/>
      <c r="K21" s="138" t="n">
        <f aca="false">SUM(E21:J21)+K30</f>
        <v>483354</v>
      </c>
      <c r="N21" s="137"/>
    </row>
    <row r="22" customFormat="false" ht="12.75" hidden="false" customHeight="false" outlineLevel="0" collapsed="false">
      <c r="A22" s="136" t="s">
        <v>114</v>
      </c>
      <c r="B22" s="136" t="s">
        <v>115</v>
      </c>
      <c r="C22" s="130"/>
      <c r="D22" s="130" t="n">
        <v>22250</v>
      </c>
      <c r="E22" s="137" t="n">
        <v>85845</v>
      </c>
      <c r="F22" s="137" t="n">
        <v>0</v>
      </c>
      <c r="G22" s="137"/>
      <c r="H22" s="137" t="n">
        <v>0</v>
      </c>
      <c r="I22" s="139" t="n">
        <f aca="false">+'Totals-Pg. 1'!L29</f>
        <v>-338046</v>
      </c>
      <c r="J22" s="136"/>
      <c r="K22" s="138" t="n">
        <f aca="false">SUM(E22:J22)</f>
        <v>-252201</v>
      </c>
      <c r="N22" s="137"/>
    </row>
    <row r="23" customFormat="false" ht="12.75" hidden="false" customHeight="false" outlineLevel="0" collapsed="false">
      <c r="A23" s="136" t="s">
        <v>63</v>
      </c>
      <c r="B23" s="136" t="s">
        <v>64</v>
      </c>
      <c r="C23" s="130"/>
      <c r="D23" s="130" t="n">
        <v>5414</v>
      </c>
      <c r="E23" s="137" t="n">
        <v>152505</v>
      </c>
      <c r="F23" s="137" t="n">
        <v>0</v>
      </c>
      <c r="G23" s="137"/>
      <c r="H23" s="137"/>
      <c r="I23" s="139" t="n">
        <f aca="false">+'Totals-Pg. 1'!L32</f>
        <v>270968</v>
      </c>
      <c r="J23" s="136"/>
      <c r="K23" s="138" t="n">
        <f aca="false">SUM(E23:J23)</f>
        <v>423473</v>
      </c>
      <c r="N23" s="137"/>
    </row>
    <row r="24" customFormat="false" ht="12.75" hidden="false" customHeight="false" outlineLevel="0" collapsed="false">
      <c r="A24" s="136" t="s">
        <v>123</v>
      </c>
      <c r="B24" s="136" t="s">
        <v>124</v>
      </c>
      <c r="C24" s="130"/>
      <c r="D24" s="130" t="n">
        <v>7040</v>
      </c>
      <c r="E24" s="137" t="n">
        <v>17882</v>
      </c>
      <c r="F24" s="137" t="n">
        <v>0</v>
      </c>
      <c r="G24" s="137"/>
      <c r="H24" s="137" t="n">
        <v>0</v>
      </c>
      <c r="I24" s="139" t="n">
        <f aca="false">+'Totals-Pg. 1'!L33</f>
        <v>162332</v>
      </c>
      <c r="J24" s="136"/>
      <c r="K24" s="138" t="n">
        <f aca="false">SUM(E24:J24)</f>
        <v>180214</v>
      </c>
      <c r="N24" s="137"/>
    </row>
    <row r="25" customFormat="false" ht="12.75" hidden="false" customHeight="false" outlineLevel="0" collapsed="false">
      <c r="A25" s="140" t="s">
        <v>188</v>
      </c>
      <c r="B25" s="140" t="s">
        <v>232</v>
      </c>
      <c r="C25" s="130"/>
      <c r="D25" s="141" t="n">
        <v>20963</v>
      </c>
      <c r="E25" s="137" t="n">
        <v>-205751</v>
      </c>
      <c r="F25" s="137" t="n">
        <v>0</v>
      </c>
      <c r="G25" s="137"/>
      <c r="H25" s="137" t="n">
        <v>0</v>
      </c>
      <c r="I25" s="139" t="n">
        <f aca="false">+'Totals-Pg. 1'!L36</f>
        <v>13525</v>
      </c>
      <c r="J25" s="140"/>
      <c r="K25" s="139" t="n">
        <f aca="false">SUM(E25:J25)</f>
        <v>-192226</v>
      </c>
      <c r="L25" s="142"/>
      <c r="M25" s="142"/>
      <c r="N25" s="137"/>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c r="CR25" s="142"/>
      <c r="CS25" s="142"/>
      <c r="CT25" s="142"/>
      <c r="CU25" s="142"/>
      <c r="CV25" s="142"/>
      <c r="CW25" s="142"/>
      <c r="CX25" s="142"/>
      <c r="CY25" s="142"/>
      <c r="CZ25" s="142"/>
      <c r="DA25" s="142"/>
      <c r="DB25" s="142"/>
      <c r="DC25" s="142"/>
      <c r="DD25" s="142"/>
      <c r="DE25" s="142"/>
      <c r="DF25" s="142"/>
      <c r="DG25" s="142"/>
      <c r="DH25" s="142"/>
      <c r="DI25" s="142"/>
      <c r="DJ25" s="142"/>
      <c r="DK25" s="142"/>
      <c r="DL25" s="142"/>
      <c r="DM25" s="142"/>
      <c r="DN25" s="142"/>
      <c r="DO25" s="142"/>
      <c r="DP25" s="142"/>
      <c r="DQ25" s="142"/>
      <c r="DR25" s="142"/>
      <c r="DS25" s="142"/>
      <c r="DT25" s="142"/>
      <c r="DU25" s="142"/>
      <c r="DV25" s="142"/>
      <c r="DW25" s="142"/>
      <c r="DX25" s="142"/>
      <c r="DY25" s="142"/>
      <c r="DZ25" s="142"/>
      <c r="EA25" s="142"/>
      <c r="EB25" s="142"/>
      <c r="EC25" s="142"/>
      <c r="ED25" s="142"/>
      <c r="EE25" s="142"/>
      <c r="EF25" s="142"/>
      <c r="EG25" s="142"/>
      <c r="EH25" s="142"/>
      <c r="EI25" s="142"/>
      <c r="EJ25" s="142"/>
      <c r="EK25" s="142"/>
      <c r="EL25" s="142"/>
      <c r="EM25" s="142"/>
      <c r="EN25" s="142"/>
      <c r="EO25" s="142"/>
      <c r="EP25" s="142"/>
      <c r="EQ25" s="142"/>
      <c r="ER25" s="142"/>
      <c r="ES25" s="142"/>
      <c r="ET25" s="142"/>
      <c r="EU25" s="142"/>
      <c r="EV25" s="142"/>
      <c r="EW25" s="142"/>
      <c r="EX25" s="142"/>
      <c r="EY25" s="142"/>
      <c r="EZ25" s="142"/>
      <c r="FA25" s="142"/>
      <c r="FB25" s="142"/>
      <c r="FC25" s="142"/>
      <c r="FD25" s="142"/>
      <c r="FE25" s="142"/>
      <c r="FF25" s="142"/>
      <c r="FG25" s="142"/>
      <c r="FH25" s="142"/>
      <c r="FI25" s="142"/>
      <c r="FJ25" s="142"/>
      <c r="FK25" s="142"/>
      <c r="FL25" s="142"/>
      <c r="FM25" s="142"/>
      <c r="FN25" s="142"/>
      <c r="FO25" s="142"/>
      <c r="FP25" s="142"/>
      <c r="FQ25" s="142"/>
      <c r="FR25" s="142"/>
      <c r="FS25" s="142"/>
      <c r="FT25" s="142"/>
      <c r="FU25" s="142"/>
      <c r="FV25" s="142"/>
      <c r="FW25" s="142"/>
      <c r="FX25" s="142"/>
      <c r="FY25" s="142"/>
      <c r="FZ25" s="142"/>
      <c r="GA25" s="142"/>
      <c r="GB25" s="142"/>
      <c r="GC25" s="142"/>
      <c r="GD25" s="142"/>
      <c r="GE25" s="142"/>
      <c r="GF25" s="142"/>
      <c r="GG25" s="142"/>
      <c r="GH25" s="142"/>
      <c r="GI25" s="142"/>
      <c r="GJ25" s="142"/>
      <c r="GK25" s="142"/>
      <c r="GL25" s="142"/>
      <c r="GM25" s="142"/>
      <c r="GN25" s="142"/>
      <c r="GO25" s="142"/>
      <c r="GP25" s="142"/>
      <c r="GQ25" s="142"/>
      <c r="GR25" s="142"/>
      <c r="GS25" s="142"/>
      <c r="GT25" s="142"/>
      <c r="GU25" s="142"/>
      <c r="GV25" s="142"/>
      <c r="GW25" s="142"/>
      <c r="GX25" s="142"/>
      <c r="GY25" s="142"/>
      <c r="GZ25" s="142"/>
      <c r="HA25" s="142"/>
      <c r="HB25" s="142"/>
      <c r="HC25" s="142"/>
      <c r="HD25" s="142"/>
      <c r="HE25" s="142"/>
      <c r="HF25" s="142"/>
      <c r="HG25" s="142"/>
      <c r="HH25" s="142"/>
      <c r="HI25" s="142"/>
      <c r="HJ25" s="142"/>
      <c r="HK25" s="142"/>
      <c r="HL25" s="142"/>
      <c r="HM25" s="142"/>
      <c r="HN25" s="142"/>
      <c r="HO25" s="142"/>
      <c r="HP25" s="142"/>
      <c r="HQ25" s="142"/>
      <c r="HR25" s="142"/>
      <c r="HS25" s="142"/>
      <c r="HT25" s="142"/>
      <c r="HU25" s="142"/>
      <c r="HV25" s="142"/>
      <c r="HW25" s="142"/>
      <c r="HX25" s="142"/>
      <c r="HY25" s="142"/>
      <c r="HZ25" s="142"/>
      <c r="IA25" s="142"/>
      <c r="IB25" s="142"/>
      <c r="IC25" s="142"/>
      <c r="ID25" s="142"/>
      <c r="IE25" s="142"/>
      <c r="IF25" s="142"/>
      <c r="IG25" s="142"/>
      <c r="IH25" s="142"/>
      <c r="II25" s="142"/>
      <c r="IJ25" s="142"/>
      <c r="IK25" s="142"/>
      <c r="IL25" s="142"/>
      <c r="IM25" s="142"/>
      <c r="IN25" s="142"/>
      <c r="IO25" s="142"/>
      <c r="IP25" s="142"/>
      <c r="IQ25" s="142"/>
      <c r="IR25" s="142"/>
      <c r="IS25" s="142"/>
      <c r="IT25" s="142"/>
      <c r="IU25" s="142"/>
      <c r="IV25" s="142"/>
      <c r="IW25" s="142"/>
    </row>
    <row r="26" customFormat="false" ht="12.75" hidden="false" customHeight="false" outlineLevel="0" collapsed="false">
      <c r="A26" s="136" t="s">
        <v>65</v>
      </c>
      <c r="B26" s="136" t="s">
        <v>66</v>
      </c>
      <c r="C26" s="130"/>
      <c r="D26" s="130" t="n">
        <v>7038</v>
      </c>
      <c r="E26" s="137" t="n">
        <v>-45958</v>
      </c>
      <c r="F26" s="137" t="n">
        <v>0</v>
      </c>
      <c r="G26" s="137"/>
      <c r="H26" s="137"/>
      <c r="I26" s="139" t="n">
        <f aca="false">+'Totals-Pg. 1'!L38</f>
        <v>-127950</v>
      </c>
      <c r="J26" s="136"/>
      <c r="K26" s="138" t="n">
        <f aca="false">SUM(E26:J26)</f>
        <v>-173908</v>
      </c>
      <c r="N26" s="137"/>
    </row>
    <row r="27" customFormat="false" ht="12.75" hidden="false" customHeight="false" outlineLevel="0" collapsed="false">
      <c r="A27" s="114" t="s">
        <v>83</v>
      </c>
      <c r="B27" s="31" t="s">
        <v>84</v>
      </c>
      <c r="C27" s="130"/>
      <c r="D27" s="130" t="n">
        <v>5494</v>
      </c>
      <c r="E27" s="137" t="n">
        <v>-32114</v>
      </c>
      <c r="F27" s="137" t="n">
        <v>0</v>
      </c>
      <c r="G27" s="137"/>
      <c r="H27" s="137"/>
      <c r="I27" s="139" t="n">
        <f aca="false">+'Totals-Pg. 1'!L39</f>
        <v>-17093</v>
      </c>
      <c r="J27" s="136"/>
      <c r="K27" s="138" t="n">
        <f aca="false">SUM(E27:J27)</f>
        <v>-49207</v>
      </c>
      <c r="N27" s="137"/>
    </row>
    <row r="28" customFormat="false" ht="12.75" hidden="false" customHeight="false" outlineLevel="0" collapsed="false">
      <c r="A28" s="136" t="s">
        <v>233</v>
      </c>
      <c r="B28" s="136" t="s">
        <v>234</v>
      </c>
      <c r="C28" s="130"/>
      <c r="D28" s="130" t="n">
        <v>21672</v>
      </c>
      <c r="E28" s="137" t="n">
        <v>-7461</v>
      </c>
      <c r="F28" s="137" t="n">
        <v>0</v>
      </c>
      <c r="G28" s="137"/>
      <c r="H28" s="137"/>
      <c r="I28" s="139" t="n">
        <f aca="false">+'Totals-Pg. 1'!L40</f>
        <v>0</v>
      </c>
      <c r="J28" s="136"/>
      <c r="K28" s="138" t="n">
        <f aca="false">SUM(E28:J28)</f>
        <v>-7461</v>
      </c>
      <c r="N28" s="137"/>
    </row>
    <row r="29" customFormat="false" ht="12.75" hidden="false" customHeight="false" outlineLevel="0" collapsed="false">
      <c r="A29" s="136" t="s">
        <v>59</v>
      </c>
      <c r="B29" s="136" t="s">
        <v>221</v>
      </c>
      <c r="C29" s="130"/>
      <c r="D29" s="130" t="n">
        <v>5249</v>
      </c>
      <c r="E29" s="137" t="n">
        <v>-6515</v>
      </c>
      <c r="F29" s="137" t="n">
        <v>0</v>
      </c>
      <c r="G29" s="137"/>
      <c r="H29" s="137"/>
      <c r="I29" s="139" t="n">
        <f aca="false">+'Totals-Pg. 1'!L41+'Totals-Pg. 1'!L44</f>
        <v>135267</v>
      </c>
      <c r="J29" s="136"/>
      <c r="K29" s="138" t="n">
        <f aca="false">SUM(E29:J29)</f>
        <v>128752</v>
      </c>
      <c r="N29" s="137"/>
    </row>
    <row r="30" customFormat="false" ht="12.75" hidden="false" customHeight="false" outlineLevel="0" collapsed="false">
      <c r="A30" s="136" t="s">
        <v>72</v>
      </c>
      <c r="B30" s="136" t="s">
        <v>235</v>
      </c>
      <c r="C30" s="130"/>
      <c r="D30" s="130" t="n">
        <v>6055</v>
      </c>
      <c r="E30" s="137" t="n">
        <v>68000</v>
      </c>
      <c r="F30" s="137" t="n">
        <v>0</v>
      </c>
      <c r="G30" s="137"/>
      <c r="H30" s="137"/>
      <c r="I30" s="139" t="n">
        <f aca="false">+'Totals-Pg. 1'!L44+'Totals-Pg. 1'!L46</f>
        <v>230784</v>
      </c>
      <c r="J30" s="136"/>
      <c r="K30" s="138" t="n">
        <f aca="false">SUM(E30:J30)</f>
        <v>298784</v>
      </c>
      <c r="N30" s="137"/>
    </row>
    <row r="31" customFormat="false" ht="12.75" hidden="false" customHeight="false" outlineLevel="0" collapsed="false">
      <c r="A31" s="31" t="s">
        <v>236</v>
      </c>
      <c r="B31" s="136"/>
      <c r="C31" s="130"/>
      <c r="D31" s="130" t="n">
        <v>5871</v>
      </c>
      <c r="E31" s="137" t="n">
        <v>-83556</v>
      </c>
      <c r="F31" s="137" t="n">
        <v>0</v>
      </c>
      <c r="G31" s="137"/>
      <c r="H31" s="137" t="n">
        <v>0</v>
      </c>
      <c r="I31" s="139" t="e">
        <f aca="false">+#REF!</f>
        <v>#REF!</v>
      </c>
      <c r="J31" s="136"/>
      <c r="K31" s="138" t="e">
        <f aca="false">SUM(E31:J31)</f>
        <v>#REF!</v>
      </c>
      <c r="N31" s="137"/>
    </row>
    <row r="32" customFormat="false" ht="12.75" hidden="false" customHeight="false" outlineLevel="0" collapsed="false">
      <c r="A32" s="140" t="s">
        <v>188</v>
      </c>
      <c r="B32" s="140" t="s">
        <v>105</v>
      </c>
      <c r="C32" s="130"/>
      <c r="D32" s="141" t="n">
        <v>21864</v>
      </c>
      <c r="E32" s="137" t="n">
        <v>168626</v>
      </c>
      <c r="F32" s="137" t="n">
        <v>0</v>
      </c>
      <c r="G32" s="137"/>
      <c r="H32" s="137" t="n">
        <v>0</v>
      </c>
      <c r="I32" s="139" t="n">
        <f aca="false">+'Totals-Pg. 1'!L52</f>
        <v>0</v>
      </c>
      <c r="J32" s="140"/>
      <c r="K32" s="139" t="n">
        <f aca="false">SUM(E32:J32)</f>
        <v>168626</v>
      </c>
      <c r="L32" s="142"/>
      <c r="M32" s="142"/>
      <c r="N32" s="137"/>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c r="CN32" s="142"/>
      <c r="CO32" s="142"/>
      <c r="CP32" s="142"/>
      <c r="CQ32" s="142"/>
      <c r="CR32" s="142"/>
      <c r="CS32" s="142"/>
      <c r="CT32" s="142"/>
      <c r="CU32" s="142"/>
      <c r="CV32" s="142"/>
      <c r="CW32" s="142"/>
      <c r="CX32" s="142"/>
      <c r="CY32" s="142"/>
      <c r="CZ32" s="142"/>
      <c r="DA32" s="142"/>
      <c r="DB32" s="142"/>
      <c r="DC32" s="142"/>
      <c r="DD32" s="142"/>
      <c r="DE32" s="142"/>
      <c r="DF32" s="142"/>
      <c r="DG32" s="142"/>
      <c r="DH32" s="142"/>
      <c r="DI32" s="142"/>
      <c r="DJ32" s="142"/>
      <c r="DK32" s="142"/>
      <c r="DL32" s="142"/>
      <c r="DM32" s="142"/>
      <c r="DN32" s="142"/>
      <c r="DO32" s="142"/>
      <c r="DP32" s="142"/>
      <c r="DQ32" s="142"/>
      <c r="DR32" s="142"/>
      <c r="DS32" s="142"/>
      <c r="DT32" s="142"/>
      <c r="DU32" s="142"/>
      <c r="DV32" s="142"/>
      <c r="DW32" s="142"/>
      <c r="DX32" s="142"/>
      <c r="DY32" s="142"/>
      <c r="DZ32" s="142"/>
      <c r="EA32" s="142"/>
      <c r="EB32" s="142"/>
      <c r="EC32" s="142"/>
      <c r="ED32" s="142"/>
      <c r="EE32" s="142"/>
      <c r="EF32" s="142"/>
      <c r="EG32" s="142"/>
      <c r="EH32" s="142"/>
      <c r="EI32" s="142"/>
      <c r="EJ32" s="142"/>
      <c r="EK32" s="142"/>
      <c r="EL32" s="142"/>
      <c r="EM32" s="142"/>
      <c r="EN32" s="142"/>
      <c r="EO32" s="142"/>
      <c r="EP32" s="142"/>
      <c r="EQ32" s="142"/>
      <c r="ER32" s="142"/>
      <c r="ES32" s="142"/>
      <c r="ET32" s="142"/>
      <c r="EU32" s="142"/>
      <c r="EV32" s="142"/>
      <c r="EW32" s="142"/>
      <c r="EX32" s="142"/>
      <c r="EY32" s="142"/>
      <c r="EZ32" s="142"/>
      <c r="FA32" s="142"/>
      <c r="FB32" s="142"/>
      <c r="FC32" s="142"/>
      <c r="FD32" s="142"/>
      <c r="FE32" s="142"/>
      <c r="FF32" s="142"/>
      <c r="FG32" s="142"/>
      <c r="FH32" s="142"/>
      <c r="FI32" s="142"/>
      <c r="FJ32" s="142"/>
      <c r="FK32" s="142"/>
      <c r="FL32" s="142"/>
      <c r="FM32" s="142"/>
      <c r="FN32" s="142"/>
      <c r="FO32" s="142"/>
      <c r="FP32" s="142"/>
      <c r="FQ32" s="142"/>
      <c r="FR32" s="142"/>
      <c r="FS32" s="142"/>
      <c r="FT32" s="142"/>
      <c r="FU32" s="142"/>
      <c r="FV32" s="142"/>
      <c r="FW32" s="142"/>
      <c r="FX32" s="142"/>
      <c r="FY32" s="142"/>
      <c r="FZ32" s="142"/>
      <c r="GA32" s="142"/>
      <c r="GB32" s="142"/>
      <c r="GC32" s="142"/>
      <c r="GD32" s="142"/>
      <c r="GE32" s="142"/>
      <c r="GF32" s="142"/>
      <c r="GG32" s="142"/>
      <c r="GH32" s="142"/>
      <c r="GI32" s="142"/>
      <c r="GJ32" s="142"/>
      <c r="GK32" s="142"/>
      <c r="GL32" s="142"/>
      <c r="GM32" s="142"/>
      <c r="GN32" s="142"/>
      <c r="GO32" s="142"/>
      <c r="GP32" s="142"/>
      <c r="GQ32" s="142"/>
      <c r="GR32" s="142"/>
      <c r="GS32" s="142"/>
      <c r="GT32" s="142"/>
      <c r="GU32" s="142"/>
      <c r="GV32" s="142"/>
      <c r="GW32" s="142"/>
      <c r="GX32" s="142"/>
      <c r="GY32" s="142"/>
      <c r="GZ32" s="142"/>
      <c r="HA32" s="142"/>
      <c r="HB32" s="142"/>
      <c r="HC32" s="142"/>
      <c r="HD32" s="142"/>
      <c r="HE32" s="142"/>
      <c r="HF32" s="142"/>
      <c r="HG32" s="142"/>
      <c r="HH32" s="142"/>
      <c r="HI32" s="142"/>
      <c r="HJ32" s="142"/>
      <c r="HK32" s="142"/>
      <c r="HL32" s="142"/>
      <c r="HM32" s="142"/>
      <c r="HN32" s="142"/>
      <c r="HO32" s="142"/>
      <c r="HP32" s="142"/>
      <c r="HQ32" s="142"/>
      <c r="HR32" s="142"/>
      <c r="HS32" s="142"/>
      <c r="HT32" s="142"/>
      <c r="HU32" s="142"/>
      <c r="HV32" s="142"/>
      <c r="HW32" s="142"/>
      <c r="HX32" s="142"/>
      <c r="HY32" s="142"/>
      <c r="HZ32" s="142"/>
      <c r="IA32" s="142"/>
      <c r="IB32" s="142"/>
      <c r="IC32" s="142"/>
      <c r="ID32" s="142"/>
      <c r="IE32" s="142"/>
      <c r="IF32" s="142"/>
      <c r="IG32" s="142"/>
      <c r="IH32" s="142"/>
      <c r="II32" s="142"/>
      <c r="IJ32" s="142"/>
      <c r="IK32" s="142"/>
      <c r="IL32" s="142"/>
      <c r="IM32" s="142"/>
      <c r="IN32" s="142"/>
      <c r="IO32" s="142"/>
      <c r="IP32" s="142"/>
      <c r="IQ32" s="142"/>
      <c r="IR32" s="142"/>
      <c r="IS32" s="142"/>
      <c r="IT32" s="142"/>
      <c r="IU32" s="142"/>
      <c r="IV32" s="142"/>
      <c r="IW32" s="142"/>
    </row>
    <row r="33" customFormat="false" ht="12.75" hidden="false" customHeight="false" outlineLevel="0" collapsed="false">
      <c r="A33" s="136"/>
      <c r="B33" s="136"/>
      <c r="C33" s="130"/>
      <c r="D33" s="130"/>
      <c r="E33" s="137"/>
      <c r="F33" s="137"/>
      <c r="G33" s="137"/>
      <c r="H33" s="137"/>
      <c r="I33" s="139"/>
      <c r="J33" s="136"/>
      <c r="K33" s="138"/>
      <c r="N33" s="137"/>
    </row>
    <row r="34" customFormat="false" ht="12.75" hidden="false" customHeight="false" outlineLevel="0" collapsed="false">
      <c r="A34" s="136" t="s">
        <v>119</v>
      </c>
      <c r="B34" s="136" t="s">
        <v>237</v>
      </c>
      <c r="C34" s="130"/>
      <c r="D34" s="130" t="n">
        <v>6124</v>
      </c>
      <c r="E34" s="137" t="n">
        <v>-24105</v>
      </c>
      <c r="F34" s="137" t="n">
        <v>0</v>
      </c>
      <c r="G34" s="137"/>
      <c r="H34" s="137"/>
      <c r="I34" s="139" t="n">
        <f aca="false">+'Totals-Pg. 1'!L15</f>
        <v>0</v>
      </c>
      <c r="J34" s="136"/>
      <c r="K34" s="138" t="n">
        <f aca="false">SUM(E34:J34)</f>
        <v>-24105</v>
      </c>
      <c r="N34" s="137"/>
    </row>
    <row r="35" customFormat="false" ht="12.75" hidden="false" customHeight="false" outlineLevel="0" collapsed="false">
      <c r="A35" s="136"/>
      <c r="B35" s="136"/>
      <c r="C35" s="130"/>
      <c r="D35" s="130"/>
      <c r="E35" s="137"/>
      <c r="F35" s="137"/>
      <c r="G35" s="137"/>
      <c r="H35" s="137"/>
      <c r="I35" s="139"/>
      <c r="J35" s="136"/>
      <c r="K35" s="138"/>
      <c r="N35" s="137"/>
    </row>
    <row r="36" customFormat="false" ht="12.75" hidden="false" customHeight="false" outlineLevel="0" collapsed="false">
      <c r="A36" s="136" t="s">
        <v>67</v>
      </c>
      <c r="B36" s="136" t="s">
        <v>238</v>
      </c>
      <c r="C36" s="130"/>
      <c r="D36" s="130" t="n">
        <v>5499</v>
      </c>
      <c r="E36" s="137" t="n">
        <v>-126349</v>
      </c>
      <c r="F36" s="137" t="n">
        <v>0</v>
      </c>
      <c r="G36" s="137"/>
      <c r="H36" s="137"/>
      <c r="I36" s="143" t="n">
        <f aca="false">+'Totals-Pg. 1'!L55</f>
        <v>-393950</v>
      </c>
      <c r="J36" s="136"/>
      <c r="K36" s="138" t="n">
        <f aca="false">SUM(E36:J36)</f>
        <v>-520299</v>
      </c>
      <c r="N36" s="137"/>
    </row>
    <row r="37" customFormat="false" ht="12.75" hidden="false" customHeight="false" outlineLevel="0" collapsed="false">
      <c r="A37" s="136" t="s">
        <v>239</v>
      </c>
      <c r="B37" s="136" t="s">
        <v>142</v>
      </c>
      <c r="C37" s="130"/>
      <c r="D37" s="130" t="n">
        <v>7044</v>
      </c>
      <c r="E37" s="137" t="n">
        <v>-87321</v>
      </c>
      <c r="F37" s="137" t="n">
        <v>0</v>
      </c>
      <c r="G37" s="137"/>
      <c r="H37" s="137" t="n">
        <v>0</v>
      </c>
      <c r="I37" s="143" t="n">
        <f aca="false">+'Totals-Pg. 1'!L56</f>
        <v>477449</v>
      </c>
      <c r="J37" s="136"/>
      <c r="K37" s="138" t="n">
        <f aca="false">SUM(E37:J37)</f>
        <v>390128</v>
      </c>
      <c r="N37" s="137"/>
    </row>
    <row r="38" customFormat="false" ht="12.75" hidden="false" customHeight="false" outlineLevel="0" collapsed="false">
      <c r="A38" s="136"/>
      <c r="B38" s="136"/>
      <c r="C38" s="130"/>
      <c r="D38" s="130"/>
      <c r="E38" s="137" t="s">
        <v>41</v>
      </c>
      <c r="F38" s="137" t="s">
        <v>41</v>
      </c>
      <c r="G38" s="137"/>
      <c r="H38" s="137"/>
      <c r="I38" s="143"/>
      <c r="J38" s="136"/>
      <c r="K38" s="138"/>
      <c r="N38" s="137"/>
    </row>
    <row r="39" customFormat="false" ht="12.75" hidden="false" customHeight="false" outlineLevel="0" collapsed="false">
      <c r="E39" s="109"/>
      <c r="F39" s="109"/>
      <c r="H39" s="109"/>
      <c r="I39" s="109"/>
      <c r="J39" s="109"/>
      <c r="K39" s="138"/>
    </row>
    <row r="40" customFormat="false" ht="12.75" hidden="false" customHeight="false" outlineLevel="0" collapsed="false">
      <c r="A40" s="144" t="s">
        <v>157</v>
      </c>
      <c r="B40" s="145"/>
      <c r="C40" s="146"/>
      <c r="D40" s="146"/>
      <c r="E40" s="147" t="n">
        <f aca="false">SUM(E8:E39)</f>
        <v>585977</v>
      </c>
      <c r="F40" s="147" t="n">
        <f aca="false">SUM(F8:F39)</f>
        <v>0</v>
      </c>
      <c r="G40" s="147" t="n">
        <f aca="false">SUM(G8:G39)</f>
        <v>0</v>
      </c>
      <c r="H40" s="147" t="n">
        <f aca="false">SUM(H8:H39)</f>
        <v>0</v>
      </c>
      <c r="I40" s="147" t="e">
        <f aca="false">SUM(I8:I39)</f>
        <v>#REF!</v>
      </c>
      <c r="J40" s="147" t="n">
        <f aca="false">SUM(J9:J39)</f>
        <v>0</v>
      </c>
      <c r="K40" s="148" t="e">
        <f aca="false">SUM(K8:K39)</f>
        <v>#REF!</v>
      </c>
    </row>
    <row r="41" customFormat="false" ht="12.75" hidden="false" customHeight="false" outlineLevel="0" collapsed="false">
      <c r="A41" s="133"/>
      <c r="B41" s="133"/>
      <c r="C41" s="132"/>
      <c r="D41" s="132"/>
      <c r="E41" s="109"/>
      <c r="F41" s="109"/>
      <c r="H41" s="149"/>
      <c r="I41" s="150"/>
      <c r="J41" s="149"/>
      <c r="K41" s="149"/>
    </row>
    <row r="42" customFormat="false" ht="12.75" hidden="false" customHeight="false" outlineLevel="0" collapsed="false">
      <c r="A42" s="151" t="s">
        <v>240</v>
      </c>
      <c r="B42" s="151"/>
      <c r="C42" s="152"/>
      <c r="D42" s="152"/>
      <c r="E42" s="153" t="n">
        <v>0</v>
      </c>
      <c r="F42" s="153" t="n">
        <v>0</v>
      </c>
      <c r="G42" s="153" t="n">
        <v>0</v>
      </c>
      <c r="H42" s="153" t="n">
        <v>203739</v>
      </c>
      <c r="I42" s="153" t="n">
        <v>200996</v>
      </c>
      <c r="J42" s="153" t="n">
        <v>0</v>
      </c>
      <c r="K42" s="20" t="n">
        <f aca="false">SUM(E42:J42)</f>
        <v>404735</v>
      </c>
    </row>
    <row r="43" customFormat="false" ht="12.75" hidden="false" customHeight="false" outlineLevel="0" collapsed="false">
      <c r="A43" s="133"/>
      <c r="B43" s="133"/>
      <c r="C43" s="132"/>
      <c r="D43" s="132"/>
      <c r="G43" s="109"/>
      <c r="H43" s="149"/>
      <c r="I43" s="150" t="s">
        <v>241</v>
      </c>
      <c r="J43" s="149"/>
      <c r="K43" s="149"/>
    </row>
    <row r="44" customFormat="false" ht="12.75" hidden="false" customHeight="false" outlineLevel="0" collapsed="false">
      <c r="A44" s="133" t="s">
        <v>164</v>
      </c>
      <c r="B44" s="133"/>
      <c r="C44" s="132"/>
      <c r="D44" s="132"/>
      <c r="E44" s="149" t="n">
        <f aca="false">E40-E42</f>
        <v>585977</v>
      </c>
      <c r="F44" s="149" t="n">
        <f aca="false">F40-F42</f>
        <v>0</v>
      </c>
      <c r="G44" s="149" t="n">
        <f aca="false">G40-G42</f>
        <v>0</v>
      </c>
      <c r="H44" s="149" t="n">
        <f aca="false">H40-H42</f>
        <v>-203739</v>
      </c>
      <c r="I44" s="149" t="e">
        <f aca="false">I40-I42</f>
        <v>#REF!</v>
      </c>
      <c r="J44" s="149" t="n">
        <f aca="false">J40-J42</f>
        <v>0</v>
      </c>
      <c r="K44" s="149" t="e">
        <f aca="false">K40-K42</f>
        <v>#REF!</v>
      </c>
    </row>
    <row r="45" customFormat="false" ht="12.75" hidden="false" customHeight="false" outlineLevel="0" collapsed="false">
      <c r="A45" s="133"/>
      <c r="B45" s="133"/>
      <c r="C45" s="132"/>
      <c r="D45" s="132"/>
      <c r="E45" s="149"/>
      <c r="F45" s="149"/>
      <c r="G45" s="109"/>
      <c r="H45" s="136"/>
      <c r="I45" s="150"/>
      <c r="J45" s="149"/>
      <c r="K45" s="149"/>
    </row>
    <row r="46" customFormat="false" ht="12.75" hidden="false" customHeight="false" outlineLevel="0" collapsed="false">
      <c r="G46" s="109"/>
    </row>
    <row r="47" customFormat="false" ht="12.75" hidden="false" customHeight="false" outlineLevel="0" collapsed="false">
      <c r="A47" s="154"/>
      <c r="B47" s="136"/>
      <c r="C47" s="130"/>
      <c r="D47" s="130"/>
      <c r="E47" s="136"/>
      <c r="F47" s="136"/>
      <c r="G47" s="109"/>
      <c r="H47" s="136"/>
      <c r="I47" s="136"/>
      <c r="J47" s="136"/>
      <c r="K47" s="136"/>
    </row>
    <row r="48" customFormat="false" ht="12.75" hidden="false" customHeight="false" outlineLevel="0" collapsed="false">
      <c r="A48" s="136"/>
      <c r="B48" s="136"/>
      <c r="C48" s="130"/>
      <c r="D48" s="130"/>
      <c r="E48" s="136"/>
      <c r="F48" s="136"/>
      <c r="G48" s="136"/>
      <c r="H48" s="136"/>
      <c r="I48" s="136"/>
      <c r="J48" s="136"/>
      <c r="K48" s="136"/>
    </row>
    <row r="49" customFormat="false" ht="12.75" hidden="false" customHeight="false" outlineLevel="0" collapsed="false">
      <c r="A49" s="136"/>
      <c r="B49" s="136"/>
      <c r="C49" s="130"/>
      <c r="D49" s="130"/>
      <c r="E49" s="136"/>
      <c r="F49" s="136"/>
      <c r="G49" s="136"/>
      <c r="H49" s="136"/>
      <c r="I49" s="136"/>
      <c r="J49" s="155"/>
      <c r="K49" s="155"/>
    </row>
    <row r="50" customFormat="false" ht="12.75" hidden="false" customHeight="false" outlineLevel="0" collapsed="false">
      <c r="J50" s="156"/>
      <c r="K50" s="103"/>
    </row>
    <row r="51" customFormat="false" ht="12.75" hidden="false" customHeight="false" outlineLevel="0" collapsed="false">
      <c r="B51" s="157"/>
      <c r="C51" s="130"/>
      <c r="D51" s="130"/>
      <c r="E51" s="130"/>
      <c r="F51" s="130"/>
      <c r="G51" s="130"/>
      <c r="H51" s="130"/>
      <c r="I51" s="130"/>
      <c r="J51" s="158"/>
      <c r="K51" s="130"/>
    </row>
    <row r="52" customFormat="false" ht="12.75" hidden="false" customHeight="false" outlineLevel="0" collapsed="false">
      <c r="A52" s="159"/>
      <c r="B52" s="160"/>
      <c r="C52" s="160"/>
      <c r="D52" s="160"/>
      <c r="E52" s="130"/>
      <c r="F52" s="130"/>
      <c r="G52" s="130"/>
      <c r="H52" s="130"/>
      <c r="I52" s="130"/>
      <c r="J52" s="161"/>
      <c r="K52" s="130"/>
    </row>
    <row r="53" customFormat="false" ht="12.75" hidden="false" customHeight="false" outlineLevel="0" collapsed="false">
      <c r="A53" s="154"/>
      <c r="B53" s="160"/>
      <c r="C53" s="162"/>
      <c r="D53" s="162"/>
      <c r="E53" s="130"/>
      <c r="F53" s="130"/>
      <c r="G53" s="130"/>
      <c r="H53" s="130"/>
      <c r="I53" s="130"/>
      <c r="J53" s="130"/>
      <c r="K53" s="130"/>
    </row>
    <row r="54" customFormat="false" ht="12.75" hidden="false" customHeight="false" outlineLevel="0" collapsed="false">
      <c r="B54" s="163"/>
      <c r="C54" s="93"/>
      <c r="D54" s="106"/>
      <c r="E54" s="106"/>
      <c r="F54" s="106"/>
      <c r="G54" s="106"/>
      <c r="H54" s="164"/>
      <c r="I54" s="164"/>
      <c r="J54" s="93"/>
      <c r="K54" s="106"/>
    </row>
    <row r="55" customFormat="false" ht="12.75" hidden="false" customHeight="false" outlineLevel="0" collapsed="false">
      <c r="A55" s="93"/>
      <c r="B55" s="163"/>
      <c r="C55" s="93"/>
      <c r="D55" s="106"/>
      <c r="E55" s="106"/>
      <c r="F55" s="106"/>
      <c r="G55" s="106"/>
      <c r="H55" s="164"/>
      <c r="I55" s="164"/>
      <c r="J55" s="93"/>
      <c r="K55" s="106"/>
    </row>
    <row r="56" customFormat="false" ht="12.75" hidden="false" customHeight="false" outlineLevel="0" collapsed="false">
      <c r="A56" s="93"/>
      <c r="B56" s="163"/>
      <c r="C56" s="93"/>
      <c r="D56" s="106"/>
      <c r="E56" s="106"/>
      <c r="F56" s="106"/>
      <c r="G56" s="106"/>
      <c r="H56" s="164"/>
      <c r="I56" s="164"/>
      <c r="J56" s="93"/>
      <c r="K56" s="106"/>
    </row>
  </sheetData>
  <mergeCells count="1">
    <mergeCell ref="A2:K2"/>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
OBA STATUS REPORT</oddHeader>
    <oddFooter>&amp;C&amp;A&amp;R&amp;T
&amp;D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5" min="5" style="0" width="9.28"/>
  </cols>
  <sheetData>
    <row r="1" customFormat="false" ht="12.75" hidden="false" customHeight="false" outlineLevel="0" collapsed="false">
      <c r="A1" s="0" t="s">
        <v>242</v>
      </c>
    </row>
    <row r="3" customFormat="false" ht="12.75" hidden="false" customHeight="false" outlineLevel="0" collapsed="false">
      <c r="A3" s="0" t="n">
        <v>1</v>
      </c>
      <c r="B3" s="0" t="s">
        <v>243</v>
      </c>
    </row>
    <row r="5" customFormat="false" ht="12.75" hidden="false" customHeight="false" outlineLevel="0" collapsed="false">
      <c r="A5" s="0" t="n">
        <v>2</v>
      </c>
      <c r="B5" s="0" t="s">
        <v>244</v>
      </c>
    </row>
    <row r="7" customFormat="false" ht="12.75" hidden="false" customHeight="false" outlineLevel="0" collapsed="false">
      <c r="B7" s="0" t="s">
        <v>245</v>
      </c>
    </row>
    <row r="9" customFormat="false" ht="12.75" hidden="false" customHeight="false" outlineLevel="0" collapsed="false">
      <c r="A9" s="0" t="n">
        <v>3</v>
      </c>
      <c r="B9" s="0" t="s">
        <v>246</v>
      </c>
    </row>
    <row r="11" customFormat="false" ht="12.75" hidden="false" customHeight="false" outlineLevel="0" collapsed="false">
      <c r="B11" s="0" t="s">
        <v>247</v>
      </c>
      <c r="D11" s="0" t="s">
        <v>248</v>
      </c>
      <c r="E11" s="165" t="n">
        <v>1093015</v>
      </c>
      <c r="F11" s="0" t="s">
        <v>249</v>
      </c>
    </row>
    <row r="12" customFormat="false" ht="13.5" hidden="false" customHeight="false" outlineLevel="0" collapsed="false">
      <c r="B12" s="0" t="s">
        <v>250</v>
      </c>
      <c r="D12" s="0" t="s">
        <v>251</v>
      </c>
      <c r="E12" s="166" t="n">
        <v>1077419</v>
      </c>
      <c r="F12" s="0" t="s">
        <v>252</v>
      </c>
    </row>
    <row r="13" customFormat="false" ht="12.75" hidden="false" customHeight="false" outlineLevel="0" collapsed="false">
      <c r="E13" s="0" t="n">
        <f aca="false">E11-E12</f>
        <v>15596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7"/>
  </cols>
  <sheetData>
    <row r="1" customFormat="false" ht="12.75" hidden="false" customHeight="false" outlineLevel="0" collapsed="false">
      <c r="A1" s="0" t="s">
        <v>253</v>
      </c>
    </row>
    <row r="3" customFormat="false" ht="12.75" hidden="false" customHeight="false" outlineLevel="0" collapsed="false">
      <c r="A3" s="0" t="n">
        <v>1</v>
      </c>
      <c r="B3" s="0" t="s">
        <v>254</v>
      </c>
    </row>
    <row r="5" customFormat="false" ht="12.75" hidden="false" customHeight="false" outlineLevel="0" collapsed="false">
      <c r="A5" s="0" t="n">
        <v>2</v>
      </c>
      <c r="B5" s="0" t="s">
        <v>244</v>
      </c>
    </row>
    <row r="7" customFormat="false" ht="12.75" hidden="false" customHeight="false" outlineLevel="0" collapsed="false">
      <c r="C7" s="0" t="s">
        <v>255</v>
      </c>
    </row>
    <row r="9" customFormat="false" ht="12.75" hidden="false" customHeight="false" outlineLevel="0" collapsed="false">
      <c r="A9" s="0" t="n">
        <v>3</v>
      </c>
      <c r="B9" s="0" t="s">
        <v>256</v>
      </c>
    </row>
    <row r="11" customFormat="false" ht="12.75" hidden="false" customHeight="false" outlineLevel="0" collapsed="false">
      <c r="B11" s="0" t="s">
        <v>257</v>
      </c>
      <c r="C11" s="0" t="s">
        <v>248</v>
      </c>
      <c r="D11" s="167" t="n">
        <v>69456</v>
      </c>
    </row>
    <row r="12" customFormat="false" ht="12.75" hidden="false" customHeight="false" outlineLevel="0" collapsed="false">
      <c r="B12" s="0" t="s">
        <v>258</v>
      </c>
      <c r="C12" s="0" t="s">
        <v>251</v>
      </c>
      <c r="D12" s="167" t="n">
        <v>80396</v>
      </c>
    </row>
    <row r="13" customFormat="false" ht="13.5" hidden="false" customHeight="false" outlineLevel="0" collapsed="false">
      <c r="B13" s="0" t="s">
        <v>259</v>
      </c>
      <c r="C13" s="0" t="s">
        <v>251</v>
      </c>
      <c r="D13" s="168" t="n">
        <v>-20921</v>
      </c>
      <c r="F13" s="0" t="s">
        <v>260</v>
      </c>
    </row>
    <row r="14" customFormat="false" ht="12.75" hidden="false" customHeight="false" outlineLevel="0" collapsed="false">
      <c r="D14" s="0" t="n">
        <f aca="false">D11-(D12+D13)</f>
        <v>9981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1997-12-01T11:59:09Z</dcterms:created>
  <dc:creator>Aldinger, William P</dc:creator>
  <dc:description/>
  <dc:language>en-US</dc:language>
  <cp:lastModifiedBy>jhoward</cp:lastModifiedBy>
  <cp:lastPrinted>2002-03-14T09:57:01Z</cp:lastPrinted>
  <dcterms:modified xsi:type="dcterms:W3CDTF">2002-03-14T10:01:25Z</dcterms:modified>
  <cp:revision>0</cp:revision>
  <dc:subject/>
  <dc:title/>
</cp:coreProperties>
</file>