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<sst xmlns="http://schemas.openxmlformats.org/spreadsheetml/2006/main" count="411" uniqueCount="261">
  <si>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</si>
  <si>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</si>
  <si>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</si>
  <si>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</si>
  <si>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</si>
  <si>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</si>
  <si>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</si>
  <si>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</si>
  <si>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</si>
  <si>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</si>
  <si>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</si>
  <si>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</si>
  <si>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</si>
  <si>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</si>
  <si>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</si>
  <si>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</si>
  <si>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</si>
  <si>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</si>
  <si>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</si>
  <si>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</si>
  <si>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</si>
  <si>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</si>
  <si>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</si>
  <si>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</si>
  <si>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</si>
  <si>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</si>
  <si>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</si>
  <si>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</si>
  <si>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</si>
  <si>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</si>
  <si>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</si>
  <si>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</si>
  <si>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</si>
  <si>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</si>
  <si>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</si>
  <si>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</si>
  <si>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</si>
  <si>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</si>
  <si>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</si>
  <si>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</si>
  <si>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-LC - AM, BA - PM, Sunday - LC - AM, BA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</si>
  <si>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</si>
  <si>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</si>
  <si>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</si>
  <si>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</si>
  <si>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</si>
  <si>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</si>
  <si>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</si>
  <si>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</si>
  <si>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</si>
  <si>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</si>
  <si>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</si>
  <si>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</si>
  <si>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</si>
  <si>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</si>
  <si>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</si>
  <si>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</si>
  <si>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</si>
  <si>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</si>
  <si>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</si>
  <si>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</si>
  <si>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</si>
  <si>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</si>
  <si>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</si>
  <si>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</si>
  <si>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</si>
  <si>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</si>
  <si>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</si>
  <si>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</si>
  <si>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</si>
  <si>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</si>
  <si>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</si>
  <si>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</si>
  <si>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</si>
  <si>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</si>
  <si>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</si>
  <si>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</si>
  <si>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</si>
  <si>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</si>
  <si>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</si>
  <si>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</si>
  <si>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</si>
  <si>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</si>
  <si>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</si>
  <si>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</si>
  <si>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</si>
  <si>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</si>
  <si>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</si>
  <si>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</si>
  <si>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</si>
  <si>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</si>
  <si>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</si>
  <si>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</si>
  <si>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</si>
  <si>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</si>
  <si>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</si>
  <si>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</si>
  <si>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</si>
  <si>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</si>
  <si>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</si>
  <si>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</si>
  <si>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</si>
  <si>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</si>
  <si>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</si>
  <si>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</si>
  <si>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</si>
  <si>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</si>
  <si>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</si>
  <si>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</si>
  <si>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</si>
  <si>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</si>
  <si>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</si>
  <si>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</si>
  <si>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</si>
  <si>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</si>
  <si>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</si>
  <si>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</si>
  <si>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</si>
  <si>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</si>
  <si>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</si>
  <si>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</si>
  <si>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</si>
  <si>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</si>
  <si>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</si>
  <si>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</si>
  <si>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</si>
  <si>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</si>
  <si>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</si>
  <si>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</si>
  <si>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</si>
  <si>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</si>
  <si>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Dickenson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</si>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</sst>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4"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39" activeCellId="0" sqref="H39:H58"/>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37294</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37292</v>
      </c>
      <c r="I8" s="44"/>
      <c r="J8" s="45" t="n">
        <v>-35265</v>
      </c>
      <c r="K8" s="46" t="n">
        <v>0</v>
      </c>
      <c r="L8" s="45" t="n">
        <f aca="false">J8+K8+K9</f>
        <v>-34182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37292</v>
      </c>
      <c r="I9" s="52"/>
      <c r="J9" s="45"/>
      <c r="K9" s="46" t="n">
        <v>1083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37292</v>
      </c>
      <c r="I10" s="52" t="n">
        <v>37165</v>
      </c>
      <c r="J10" s="45" t="n">
        <v>69696</v>
      </c>
      <c r="K10" s="46" t="n">
        <v>44799</v>
      </c>
      <c r="L10" s="45" t="n">
        <f aca="false">J10+K10</f>
        <v>114495</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37292</v>
      </c>
      <c r="I11" s="52" t="n">
        <v>37165</v>
      </c>
      <c r="J11" s="45" t="n">
        <v>73349</v>
      </c>
      <c r="K11" s="46" t="n">
        <v>2297</v>
      </c>
      <c r="L11" s="45" t="n">
        <f aca="false">J11+K11</f>
        <v>75646</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3" t="s">
        <v>70</v>
      </c>
      <c r="H12" s="43" t="n">
        <v>37292</v>
      </c>
      <c r="I12" s="52" t="n">
        <v>37165</v>
      </c>
      <c r="J12" s="45" t="n">
        <v>-218790</v>
      </c>
      <c r="K12" s="46" t="n">
        <f aca="false">56487-11074</f>
        <v>45413</v>
      </c>
      <c r="L12" s="45" t="n">
        <f aca="false">J12+K12-K13</f>
        <v>-169574</v>
      </c>
      <c r="M12" s="47" t="n">
        <v>0</v>
      </c>
      <c r="N12" s="48" t="n">
        <v>0</v>
      </c>
      <c r="O12" s="48" t="n">
        <v>0</v>
      </c>
    </row>
    <row r="13" customFormat="false" ht="12.75" hidden="false" customHeight="false" outlineLevel="0" collapsed="false">
      <c r="A13" s="39"/>
      <c r="B13" s="40"/>
      <c r="C13" s="41" t="s">
        <v>71</v>
      </c>
      <c r="D13" s="40" t="n">
        <v>71405</v>
      </c>
      <c r="E13" s="40" t="n">
        <v>93927</v>
      </c>
      <c r="F13" s="40"/>
      <c r="G13" s="53" t="s">
        <v>70</v>
      </c>
      <c r="H13" s="43" t="n">
        <v>37292</v>
      </c>
      <c r="I13" s="52"/>
      <c r="J13" s="45"/>
      <c r="K13" s="46" t="n">
        <v>-3803</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37292</v>
      </c>
      <c r="I14" s="52" t="n">
        <v>37073</v>
      </c>
      <c r="J14" s="45" t="n">
        <v>87362</v>
      </c>
      <c r="K14" s="46" t="n">
        <v>-21143</v>
      </c>
      <c r="L14" s="45" t="n">
        <f aca="false">J14+K14+K15</f>
        <v>86923</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37292</v>
      </c>
      <c r="I15" s="52"/>
      <c r="J15" s="45"/>
      <c r="K15" s="46" t="n">
        <v>20704</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37292</v>
      </c>
      <c r="I16" s="52"/>
      <c r="J16" s="45" t="n">
        <v>-15350</v>
      </c>
      <c r="K16" s="46" t="n">
        <v>0</v>
      </c>
      <c r="L16" s="45" t="n">
        <f aca="false">J16+K16+K17</f>
        <v>-17684</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37292</v>
      </c>
      <c r="I17" s="52"/>
      <c r="J17" s="45"/>
      <c r="K17" s="46" t="n">
        <v>-2334</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37292</v>
      </c>
      <c r="I18" s="52" t="n">
        <v>37165</v>
      </c>
      <c r="J18" s="45" t="n">
        <v>-6013</v>
      </c>
      <c r="K18" s="46" t="n">
        <v>6</v>
      </c>
      <c r="L18" s="45" t="n">
        <f aca="false">J18+K18</f>
        <v>-6007</v>
      </c>
      <c r="M18" s="47" t="n">
        <v>0</v>
      </c>
      <c r="N18" s="48" t="n">
        <v>0</v>
      </c>
      <c r="O18" s="48" t="n">
        <v>0</v>
      </c>
    </row>
    <row r="19" customFormat="false" ht="12.75" hidden="false" customHeight="false" outlineLevel="0" collapsed="false">
      <c r="A19" s="54" t="s">
        <v>83</v>
      </c>
      <c r="B19" s="40" t="n">
        <v>5494</v>
      </c>
      <c r="C19" s="55" t="s">
        <v>84</v>
      </c>
      <c r="D19" s="40" t="n">
        <v>62410</v>
      </c>
      <c r="E19" s="40" t="n">
        <v>94801</v>
      </c>
      <c r="F19" s="40"/>
      <c r="G19" s="42" t="s">
        <v>61</v>
      </c>
      <c r="H19" s="43" t="n">
        <v>37292</v>
      </c>
      <c r="I19" s="52"/>
      <c r="J19" s="45" t="n">
        <v>-11163</v>
      </c>
      <c r="K19" s="46" t="n">
        <v>1864</v>
      </c>
      <c r="L19" s="45" t="n">
        <f aca="false">J19+K19</f>
        <v>-9299</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37292</v>
      </c>
      <c r="I20" s="52" t="s">
        <v>88</v>
      </c>
      <c r="J20" s="45"/>
      <c r="K20" s="46" t="n">
        <v>7641</v>
      </c>
      <c r="L20" s="45" t="n">
        <f aca="false">J20+K20</f>
        <v>7641</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37292</v>
      </c>
      <c r="I21" s="52"/>
      <c r="J21" s="45" t="n">
        <v>-52762</v>
      </c>
      <c r="K21" s="46" t="n">
        <v>-4231</v>
      </c>
      <c r="L21" s="45" t="n">
        <f aca="false">J21+K21+K22</f>
        <v>-56993</v>
      </c>
      <c r="M21" s="47"/>
      <c r="N21" s="48"/>
      <c r="O21" s="48"/>
    </row>
    <row r="22" customFormat="false" ht="12.75" hidden="false" customHeight="false" outlineLevel="0" collapsed="false">
      <c r="A22" s="39"/>
      <c r="B22" s="40"/>
      <c r="C22" s="41" t="s">
        <v>92</v>
      </c>
      <c r="D22" s="40" t="n">
        <v>78300</v>
      </c>
      <c r="E22" s="40"/>
      <c r="F22" s="40"/>
      <c r="G22" s="42"/>
      <c r="H22" s="43" t="n">
        <v>37292</v>
      </c>
      <c r="I22" s="52"/>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37292</v>
      </c>
      <c r="I23" s="52" t="s">
        <v>94</v>
      </c>
      <c r="J23" s="45"/>
      <c r="K23" s="46" t="n">
        <v>-1602</v>
      </c>
      <c r="L23" s="45" t="n">
        <f aca="false">J23+K23</f>
        <v>-1602</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37292</v>
      </c>
      <c r="I24" s="52" t="s">
        <v>94</v>
      </c>
      <c r="J24" s="45"/>
      <c r="K24" s="46" t="n">
        <v>0</v>
      </c>
      <c r="L24" s="45" t="n">
        <f aca="false">J24+K24</f>
        <v>0</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37292</v>
      </c>
      <c r="I25" s="52" t="n">
        <v>37165</v>
      </c>
      <c r="J25" s="45" t="n">
        <v>89336</v>
      </c>
      <c r="K25" s="46" t="n">
        <v>0</v>
      </c>
      <c r="L25" s="45" t="n">
        <f aca="false">J25+K25+K26</f>
        <v>72600</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37292</v>
      </c>
      <c r="I26" s="52"/>
      <c r="J26" s="45"/>
      <c r="K26" s="46" t="n">
        <v>-16736</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37292</v>
      </c>
      <c r="I27" s="52" t="n">
        <v>36526</v>
      </c>
      <c r="J27" s="45" t="n">
        <v>108589</v>
      </c>
      <c r="K27" s="46" t="n">
        <v>0</v>
      </c>
      <c r="L27" s="45" t="n">
        <f aca="false">J27+K27+K28</f>
        <v>114004</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37292</v>
      </c>
      <c r="I28" s="52"/>
      <c r="J28" s="45"/>
      <c r="K28" s="46" t="n">
        <v>5415</v>
      </c>
      <c r="L28" s="45"/>
      <c r="M28" s="47" t="n">
        <v>0</v>
      </c>
      <c r="N28" s="48" t="n">
        <v>0</v>
      </c>
      <c r="O28" s="48" t="n">
        <v>0</v>
      </c>
    </row>
    <row r="29" customFormat="false" ht="12.75" hidden="false" customHeight="false" outlineLevel="0" collapsed="false">
      <c r="A29" s="56" t="s">
        <v>104</v>
      </c>
      <c r="B29" s="40" t="n">
        <v>21864</v>
      </c>
      <c r="C29" s="57" t="s">
        <v>105</v>
      </c>
      <c r="D29" s="58" t="n">
        <v>10109</v>
      </c>
      <c r="E29" s="58" t="n">
        <v>24896</v>
      </c>
      <c r="F29" s="58"/>
      <c r="G29" s="59" t="s">
        <v>106</v>
      </c>
      <c r="H29" s="43" t="n">
        <v>37292</v>
      </c>
      <c r="I29" s="52" t="n">
        <v>37073</v>
      </c>
      <c r="J29" s="45" t="n">
        <v>23519</v>
      </c>
      <c r="K29" s="46" t="n">
        <v>-136057</v>
      </c>
      <c r="L29" s="45" t="n">
        <f aca="false">J29+K29+K30+K31</f>
        <v>-93790</v>
      </c>
      <c r="M29" s="47" t="n">
        <v>0</v>
      </c>
      <c r="N29" s="48" t="n">
        <v>0</v>
      </c>
      <c r="O29" s="48" t="n">
        <v>0</v>
      </c>
    </row>
    <row r="30" customFormat="false" ht="12.75" hidden="false" customHeight="false" outlineLevel="0" collapsed="false">
      <c r="A30" s="56"/>
      <c r="B30" s="40"/>
      <c r="C30" s="57" t="s">
        <v>107</v>
      </c>
      <c r="D30" s="58" t="n">
        <v>71379</v>
      </c>
      <c r="E30" s="58" t="n">
        <v>86150</v>
      </c>
      <c r="F30" s="58"/>
      <c r="G30" s="59"/>
      <c r="H30" s="43" t="n">
        <v>37292</v>
      </c>
      <c r="I30" s="52"/>
      <c r="J30" s="45"/>
      <c r="K30" s="46" t="n">
        <v>11985</v>
      </c>
      <c r="L30" s="45"/>
      <c r="M30" s="47" t="n">
        <v>0</v>
      </c>
      <c r="N30" s="48" t="n">
        <v>0</v>
      </c>
      <c r="O30" s="48" t="n">
        <v>0</v>
      </c>
    </row>
    <row r="31" customFormat="false" ht="12.75" hidden="false" customHeight="true" outlineLevel="0" collapsed="false">
      <c r="A31" s="56"/>
      <c r="B31" s="40"/>
      <c r="C31" s="57" t="s">
        <v>108</v>
      </c>
      <c r="D31" s="58" t="n">
        <v>10128</v>
      </c>
      <c r="E31" s="58" t="n">
        <v>96080</v>
      </c>
      <c r="F31" s="58"/>
      <c r="G31" s="59"/>
      <c r="H31" s="43" t="n">
        <v>37292</v>
      </c>
      <c r="I31" s="52"/>
      <c r="J31" s="45"/>
      <c r="K31" s="46" t="n">
        <v>6763</v>
      </c>
      <c r="L31" s="45"/>
      <c r="M31" s="47" t="n">
        <v>0</v>
      </c>
      <c r="N31" s="48" t="n">
        <v>0</v>
      </c>
      <c r="O31" s="48" t="n">
        <v>0</v>
      </c>
    </row>
    <row r="32" customFormat="false" ht="12.75" hidden="false" customHeight="false" outlineLevel="0" collapsed="false">
      <c r="A32" s="56"/>
      <c r="B32" s="40" t="n">
        <v>20963</v>
      </c>
      <c r="C32" s="57" t="s">
        <v>109</v>
      </c>
      <c r="D32" s="58" t="n">
        <v>10102</v>
      </c>
      <c r="E32" s="58" t="n">
        <v>94442</v>
      </c>
      <c r="F32" s="58"/>
      <c r="G32" s="59" t="s">
        <v>61</v>
      </c>
      <c r="H32" s="43" t="n">
        <v>37292</v>
      </c>
      <c r="I32" s="52" t="n">
        <v>37073</v>
      </c>
      <c r="J32" s="45" t="n">
        <v>-38462</v>
      </c>
      <c r="K32" s="46" t="n">
        <v>2117</v>
      </c>
      <c r="L32" s="45" t="n">
        <f aca="false">J32+K32</f>
        <v>-36345</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37292</v>
      </c>
      <c r="I33" s="52" t="n">
        <v>37165</v>
      </c>
      <c r="J33" s="45" t="n">
        <v>59941</v>
      </c>
      <c r="K33" s="46" t="n">
        <v>68159</v>
      </c>
      <c r="L33" s="45" t="n">
        <f aca="false">J33+K33+K34+K35</f>
        <v>140376</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37292</v>
      </c>
      <c r="I34" s="52"/>
      <c r="J34" s="45"/>
      <c r="K34" s="46" t="n">
        <v>10243</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37292</v>
      </c>
      <c r="I35" s="52"/>
      <c r="J35" s="45"/>
      <c r="K35" s="46" t="n">
        <v>2033</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37292</v>
      </c>
      <c r="I36" s="52" t="n">
        <v>37165</v>
      </c>
      <c r="J36" s="45" t="n">
        <v>-4545</v>
      </c>
      <c r="K36" s="46" t="n">
        <v>-6747</v>
      </c>
      <c r="L36" s="45" t="n">
        <f aca="false">J36+K36</f>
        <v>-11292</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37292</v>
      </c>
      <c r="I37" s="52" t="n">
        <v>35704</v>
      </c>
      <c r="J37" s="45" t="n">
        <v>123246</v>
      </c>
      <c r="K37" s="46" t="n">
        <v>7230</v>
      </c>
      <c r="L37" s="45" t="n">
        <f aca="false">J37+K37</f>
        <v>130476</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37291</v>
      </c>
      <c r="I38" s="52" t="n">
        <v>35947</v>
      </c>
      <c r="J38" s="45" t="n">
        <v>-118178</v>
      </c>
      <c r="K38" s="46" t="n">
        <v>22752</v>
      </c>
      <c r="L38" s="45" t="n">
        <f aca="false">J38+K38</f>
        <v>-95426</v>
      </c>
      <c r="M38" s="47" t="n">
        <v>0</v>
      </c>
      <c r="N38" s="48" t="n">
        <v>0</v>
      </c>
      <c r="O38" s="48" t="n">
        <v>0</v>
      </c>
    </row>
    <row r="39" customFormat="false" ht="12.75" hidden="false" customHeight="false" outlineLevel="0" collapsed="false">
      <c r="A39" s="39" t="s">
        <v>119</v>
      </c>
      <c r="B39" s="40" t="n">
        <v>6124</v>
      </c>
      <c r="C39" s="60" t="s">
        <v>120</v>
      </c>
      <c r="D39" s="61" t="n">
        <v>71210</v>
      </c>
      <c r="E39" s="40"/>
      <c r="F39" s="40"/>
      <c r="G39" s="42" t="s">
        <v>79</v>
      </c>
      <c r="H39" s="43" t="n">
        <v>37292</v>
      </c>
      <c r="I39" s="52" t="n">
        <v>37165</v>
      </c>
      <c r="J39" s="45" t="n">
        <v>-1449</v>
      </c>
      <c r="K39" s="46" t="n">
        <v>111</v>
      </c>
      <c r="L39" s="45" t="n">
        <f aca="false">J39+K39+K40+K41</f>
        <v>-4991</v>
      </c>
      <c r="M39" s="47" t="n">
        <v>0</v>
      </c>
      <c r="N39" s="48" t="n">
        <v>0</v>
      </c>
      <c r="O39" s="48" t="n">
        <v>0</v>
      </c>
    </row>
    <row r="40" customFormat="false" ht="12.75" hidden="false" customHeight="false" outlineLevel="0" collapsed="false">
      <c r="A40" s="39"/>
      <c r="B40" s="40"/>
      <c r="C40" s="41" t="s">
        <v>121</v>
      </c>
      <c r="D40" s="61" t="n">
        <v>71494</v>
      </c>
      <c r="E40" s="40"/>
      <c r="F40" s="40"/>
      <c r="G40" s="42"/>
      <c r="H40" s="43" t="n">
        <v>37292</v>
      </c>
      <c r="I40" s="52"/>
      <c r="J40" s="45"/>
      <c r="K40" s="46" t="n">
        <v>2270</v>
      </c>
      <c r="L40" s="45"/>
      <c r="M40" s="47" t="n">
        <v>0</v>
      </c>
      <c r="N40" s="48" t="n">
        <v>0</v>
      </c>
      <c r="O40" s="48" t="n">
        <v>0</v>
      </c>
    </row>
    <row r="41" customFormat="false" ht="12.75" hidden="false" customHeight="false" outlineLevel="0" collapsed="false">
      <c r="A41" s="39"/>
      <c r="B41" s="40"/>
      <c r="C41" s="50" t="s">
        <v>122</v>
      </c>
      <c r="D41" s="61" t="n">
        <v>78101</v>
      </c>
      <c r="E41" s="40"/>
      <c r="F41" s="40"/>
      <c r="G41" s="42"/>
      <c r="H41" s="43" t="n">
        <v>37292</v>
      </c>
      <c r="I41" s="52"/>
      <c r="J41" s="45"/>
      <c r="K41" s="46" t="n">
        <v>-5923</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37292</v>
      </c>
      <c r="I42" s="52" t="n">
        <v>37165</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37292</v>
      </c>
      <c r="I43" s="52" t="s">
        <v>88</v>
      </c>
      <c r="J43" s="45"/>
      <c r="K43" s="46" t="n">
        <v>-435</v>
      </c>
      <c r="L43" s="45" t="n">
        <f aca="false">J43+K43</f>
        <v>-435</v>
      </c>
      <c r="M43" s="47" t="n">
        <v>0</v>
      </c>
      <c r="N43" s="48" t="n">
        <v>0</v>
      </c>
      <c r="O43" s="48" t="n">
        <v>0</v>
      </c>
    </row>
    <row r="44" customFormat="false" ht="12.75" hidden="false" customHeight="false" outlineLevel="0" collapsed="false">
      <c r="A44" s="62" t="s">
        <v>127</v>
      </c>
      <c r="B44" s="49" t="n">
        <v>6041</v>
      </c>
      <c r="C44" s="50" t="s">
        <v>128</v>
      </c>
      <c r="D44" s="49" t="n">
        <v>71444</v>
      </c>
      <c r="E44" s="49" t="n">
        <v>12736</v>
      </c>
      <c r="F44" s="49"/>
      <c r="G44" s="51" t="s">
        <v>79</v>
      </c>
      <c r="H44" s="43" t="n">
        <v>37292</v>
      </c>
      <c r="I44" s="52"/>
      <c r="J44" s="45" t="n">
        <v>30771</v>
      </c>
      <c r="K44" s="46" t="n">
        <v>0</v>
      </c>
      <c r="L44" s="45" t="n">
        <f aca="false">J44+K44+K45</f>
        <v>30784</v>
      </c>
      <c r="M44" s="47" t="n">
        <v>0</v>
      </c>
      <c r="N44" s="48" t="n">
        <v>0</v>
      </c>
      <c r="O44" s="48" t="n">
        <v>0</v>
      </c>
    </row>
    <row r="45" customFormat="false" ht="12.75" hidden="false" customHeight="false" outlineLevel="0" collapsed="false">
      <c r="A45" s="62"/>
      <c r="B45" s="49"/>
      <c r="C45" s="41" t="s">
        <v>129</v>
      </c>
      <c r="D45" s="40" t="n">
        <v>78015</v>
      </c>
      <c r="E45" s="40" t="n">
        <v>92488</v>
      </c>
      <c r="F45" s="40"/>
      <c r="G45" s="42"/>
      <c r="H45" s="43" t="n">
        <v>37292</v>
      </c>
      <c r="I45" s="52"/>
      <c r="J45" s="45"/>
      <c r="K45" s="46" t="n">
        <v>13</v>
      </c>
      <c r="L45" s="45"/>
      <c r="M45" s="47"/>
      <c r="N45" s="48"/>
      <c r="O45" s="48"/>
    </row>
    <row r="46" customFormat="false" ht="12.75" hidden="false" customHeight="false" outlineLevel="0" collapsed="false">
      <c r="A46" s="62"/>
      <c r="B46" s="49" t="n">
        <v>5400</v>
      </c>
      <c r="C46" s="50" t="s">
        <v>130</v>
      </c>
      <c r="D46" s="49" t="n">
        <v>62100</v>
      </c>
      <c r="E46" s="49" t="n">
        <v>93925</v>
      </c>
      <c r="F46" s="49"/>
      <c r="G46" s="51"/>
      <c r="H46" s="43" t="n">
        <v>37292</v>
      </c>
      <c r="I46" s="52"/>
      <c r="J46" s="45" t="n">
        <v>76130</v>
      </c>
      <c r="K46" s="46" t="n">
        <v>12000</v>
      </c>
      <c r="L46" s="45" t="n">
        <f aca="false">J46+K46+K47</f>
        <v>88647</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37292</v>
      </c>
      <c r="I47" s="52"/>
      <c r="J47" s="45"/>
      <c r="K47" s="46" t="n">
        <v>517</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37292</v>
      </c>
      <c r="I48" s="52" t="n">
        <v>37165</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37292</v>
      </c>
      <c r="I49" s="52"/>
      <c r="J49" s="45" t="n">
        <v>95098</v>
      </c>
      <c r="K49" s="46" t="n">
        <v>1063</v>
      </c>
      <c r="L49" s="45" t="n">
        <f aca="false">J49+K49+K50</f>
        <v>96161</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37292</v>
      </c>
      <c r="I50" s="52"/>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37292</v>
      </c>
      <c r="I51" s="52" t="n">
        <v>37165</v>
      </c>
      <c r="J51" s="45" t="n">
        <v>-9818</v>
      </c>
      <c r="K51" s="46" t="n">
        <v>-2389</v>
      </c>
      <c r="L51" s="45" t="n">
        <f aca="false">J51+K51</f>
        <v>-12207</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3" t="s">
        <v>70</v>
      </c>
      <c r="H52" s="43" t="n">
        <v>37292</v>
      </c>
      <c r="I52" s="52" t="s">
        <v>88</v>
      </c>
      <c r="J52" s="45"/>
      <c r="K52" s="46" t="n">
        <v>-11933</v>
      </c>
      <c r="L52" s="45" t="n">
        <f aca="false">J52+K52</f>
        <v>-11933</v>
      </c>
      <c r="M52" s="47" t="n">
        <v>0</v>
      </c>
      <c r="N52" s="48" t="n">
        <v>0</v>
      </c>
      <c r="O52" s="48" t="n">
        <v>0</v>
      </c>
    </row>
    <row r="53" customFormat="false" ht="12.75" hidden="false" customHeight="false" outlineLevel="0" collapsed="false">
      <c r="A53" s="63"/>
      <c r="B53" s="40" t="n">
        <v>5583</v>
      </c>
      <c r="C53" s="64" t="s">
        <v>105</v>
      </c>
      <c r="D53" s="40" t="n">
        <v>10114</v>
      </c>
      <c r="E53" s="40" t="n">
        <v>94884</v>
      </c>
      <c r="F53" s="40" t="s">
        <v>87</v>
      </c>
      <c r="G53" s="42" t="s">
        <v>106</v>
      </c>
      <c r="H53" s="43" t="n">
        <v>37292</v>
      </c>
      <c r="I53" s="52" t="s">
        <v>88</v>
      </c>
      <c r="J53" s="45"/>
      <c r="K53" s="46" t="n">
        <v>-22925</v>
      </c>
      <c r="L53" s="45" t="n">
        <f aca="false">J53+K53</f>
        <v>-22925</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37292</v>
      </c>
      <c r="I54" s="52" t="n">
        <v>37073</v>
      </c>
      <c r="J54" s="45" t="n">
        <v>87305</v>
      </c>
      <c r="K54" s="46" t="n">
        <v>5834</v>
      </c>
      <c r="L54" s="45" t="n">
        <f aca="false">J54+K54</f>
        <v>93139</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37292</v>
      </c>
      <c r="I55" s="52" t="n">
        <v>36982</v>
      </c>
      <c r="J55" s="45" t="n">
        <v>-422594</v>
      </c>
      <c r="K55" s="46" t="n">
        <v>-11088</v>
      </c>
      <c r="L55" s="45" t="n">
        <f aca="false">J55+K55</f>
        <v>-433682</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37292</v>
      </c>
      <c r="I56" s="52" t="n">
        <v>36982</v>
      </c>
      <c r="J56" s="45" t="n">
        <v>477448</v>
      </c>
      <c r="K56" s="46" t="n">
        <v>0</v>
      </c>
      <c r="L56" s="45" t="n">
        <f aca="false">J56+K56</f>
        <v>477448</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37292</v>
      </c>
      <c r="I57" s="52" t="n">
        <v>36982</v>
      </c>
      <c r="J57" s="45" t="n">
        <v>-111155</v>
      </c>
      <c r="K57" s="46" t="n">
        <v>-3785</v>
      </c>
      <c r="L57" s="45" t="n">
        <f aca="false">J57+K57</f>
        <v>-114940</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37292</v>
      </c>
      <c r="I58" s="52" t="n">
        <v>37165</v>
      </c>
      <c r="J58" s="45" t="n">
        <v>-1773</v>
      </c>
      <c r="K58" s="46" t="n">
        <v>0</v>
      </c>
      <c r="L58" s="65" t="n">
        <f aca="false">J58+K58</f>
        <v>-1773</v>
      </c>
      <c r="M58" s="47" t="n">
        <v>0</v>
      </c>
      <c r="N58" s="48" t="n">
        <v>0</v>
      </c>
      <c r="O58" s="48" t="n">
        <v>0</v>
      </c>
    </row>
    <row r="59" customFormat="false" ht="20.25" hidden="false" customHeight="false" outlineLevel="0" collapsed="false">
      <c r="A59" s="66"/>
      <c r="B59" s="66"/>
      <c r="E59" s="67"/>
      <c r="F59" s="67"/>
      <c r="I59" s="68" t="s">
        <v>157</v>
      </c>
      <c r="J59" s="68"/>
      <c r="K59" s="69" t="n">
        <f aca="false">SUM(K8:K58)</f>
        <v>31181</v>
      </c>
      <c r="L59" s="70" t="n">
        <f aca="false">SUM(L8:L58)</f>
        <v>403303</v>
      </c>
      <c r="M59" s="71"/>
      <c r="N59" s="71"/>
      <c r="O59" s="71"/>
    </row>
    <row r="60" customFormat="false" ht="13.5" hidden="false" customHeight="false" outlineLevel="0" collapsed="false">
      <c r="A60" s="72"/>
      <c r="B60" s="72"/>
      <c r="C60" s="73"/>
      <c r="D60" s="74" t="s">
        <v>158</v>
      </c>
      <c r="E60" s="74"/>
      <c r="F60" s="74"/>
      <c r="G60" s="73"/>
      <c r="H60" s="75"/>
      <c r="I60" s="76" t="s">
        <v>159</v>
      </c>
      <c r="J60" s="76"/>
      <c r="K60" s="77" t="n">
        <f aca="false">K20+K43+K52+K53</f>
        <v>-27652</v>
      </c>
      <c r="L60" s="77" t="n">
        <f aca="false">L20+L43+L52+L53</f>
        <v>-27652</v>
      </c>
    </row>
    <row r="61" customFormat="false" ht="15.75" hidden="true" customHeight="false" outlineLevel="0" collapsed="false">
      <c r="A61" s="78" t="s">
        <v>160</v>
      </c>
      <c r="B61" s="78"/>
      <c r="C61" s="78"/>
      <c r="D61" s="79" t="n">
        <f aca="false">L61</f>
        <v>778954</v>
      </c>
      <c r="E61" s="18"/>
      <c r="F61" s="18"/>
      <c r="G61" s="80" t="s">
        <v>157</v>
      </c>
      <c r="H61" s="67"/>
      <c r="I61" s="81"/>
      <c r="J61" s="82"/>
      <c r="K61" s="83" t="n">
        <f aca="false">SUM(K8:K60)</f>
        <v>34710</v>
      </c>
      <c r="L61" s="83" t="n">
        <f aca="false">SUM(L8:L60)</f>
        <v>778954</v>
      </c>
    </row>
    <row r="62" customFormat="false" ht="15.75" hidden="true" customHeight="false" outlineLevel="0" collapsed="false">
      <c r="A62" s="78" t="s">
        <v>161</v>
      </c>
      <c r="B62" s="78"/>
      <c r="C62" s="78"/>
      <c r="D62" s="84" t="e">
        <f aca="false">-L20-L25-L51-#REF!-L53-L56-L57</f>
        <v>#REF!</v>
      </c>
      <c r="E62" s="18"/>
      <c r="F62" s="18"/>
      <c r="G62" s="80" t="s">
        <v>162</v>
      </c>
      <c r="H62" s="9"/>
      <c r="I62" s="85"/>
      <c r="J62" s="86"/>
      <c r="K62" s="87" t="n">
        <v>1201085</v>
      </c>
      <c r="L62" s="83" t="n">
        <v>434531</v>
      </c>
    </row>
    <row r="63" customFormat="false" ht="12.75" hidden="true" customHeight="false" outlineLevel="0" collapsed="false">
      <c r="A63" s="88" t="s">
        <v>163</v>
      </c>
      <c r="B63" s="88"/>
      <c r="C63" s="88"/>
      <c r="D63" s="84" t="e">
        <f aca="false">D61-D62</f>
        <v>#REF!</v>
      </c>
      <c r="E63" s="89"/>
      <c r="F63" s="89"/>
      <c r="G63" s="90" t="s">
        <v>164</v>
      </c>
      <c r="H63" s="49"/>
      <c r="I63" s="91"/>
      <c r="J63" s="92"/>
      <c r="K63" s="93" t="n">
        <f aca="false">K61-K62</f>
        <v>-1166375</v>
      </c>
      <c r="L63" s="93" t="n">
        <f aca="false">L61-L62</f>
        <v>344423</v>
      </c>
    </row>
    <row r="64" customFormat="false" ht="13.5" hidden="false" customHeight="false" outlineLevel="0" collapsed="false">
      <c r="A64" s="94"/>
      <c r="B64" s="94"/>
      <c r="C64" s="95"/>
      <c r="D64" s="96" t="s">
        <v>165</v>
      </c>
      <c r="E64" s="89"/>
      <c r="F64" s="89"/>
      <c r="G64" s="95"/>
      <c r="H64" s="97"/>
      <c r="I64" s="98" t="s">
        <v>166</v>
      </c>
      <c r="J64" s="98"/>
      <c r="K64" s="99" t="n">
        <f aca="false">K59-K60</f>
        <v>58833</v>
      </c>
      <c r="L64" s="99" t="n">
        <f aca="false">L59-L60</f>
        <v>430955</v>
      </c>
    </row>
    <row r="65" customFormat="false" ht="12.75" hidden="false" customHeight="false" outlineLevel="0" collapsed="false">
      <c r="A65" s="100"/>
      <c r="B65" s="100"/>
      <c r="C65" s="100"/>
      <c r="D65" s="101"/>
      <c r="E65" s="101"/>
      <c r="F65" s="101"/>
      <c r="G65" s="97"/>
      <c r="H65" s="97"/>
      <c r="I65" s="102"/>
      <c r="J65" s="102"/>
      <c r="K65" s="103"/>
      <c r="L65" s="94"/>
    </row>
    <row r="69" customFormat="false" ht="12.75" hidden="false" customHeight="false" outlineLevel="0" collapsed="false">
      <c r="A69" s="100"/>
      <c r="B69" s="100"/>
      <c r="C69" s="100"/>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4"/>
      <c r="C1" s="104"/>
      <c r="D1" s="104"/>
      <c r="E1" s="104"/>
      <c r="F1" s="15"/>
      <c r="G1" s="104"/>
      <c r="H1" s="105" t="n">
        <f aca="false">'Totals-Pg. 1'!G3</f>
        <v>0</v>
      </c>
      <c r="I1" s="104"/>
      <c r="J1" s="104"/>
      <c r="K1" s="104"/>
      <c r="L1" s="104"/>
    </row>
    <row r="2" customFormat="false" ht="12.75" hidden="false" customHeight="false" outlineLevel="0" collapsed="false">
      <c r="A2" s="106" t="str">
        <f aca="false">+'Totals-Pg. 1'!A4</f>
        <v>On call schedulers for week: Sat -LC - AM, BA - PM, Sunday - LC - AM, BA  - PM, on call pager(800-905-6110) 2 -10 JC</v>
      </c>
      <c r="B2" s="106"/>
      <c r="C2" s="106"/>
      <c r="D2" s="106"/>
      <c r="E2" s="106"/>
      <c r="F2" s="106"/>
      <c r="G2" s="106"/>
      <c r="H2" s="106"/>
      <c r="I2" s="106"/>
      <c r="J2" s="106"/>
      <c r="K2" s="106"/>
      <c r="L2" s="106"/>
    </row>
    <row r="4" customFormat="false" ht="12.75" hidden="false" customHeight="false" outlineLevel="0" collapsed="false">
      <c r="A4" s="94"/>
      <c r="B4" s="94"/>
      <c r="C4" s="107"/>
      <c r="D4" s="107"/>
      <c r="E4" s="94"/>
      <c r="F4" s="108" t="s">
        <v>167</v>
      </c>
      <c r="G4" s="108"/>
      <c r="H4" s="108" t="s">
        <v>168</v>
      </c>
      <c r="I4" s="108"/>
    </row>
    <row r="5" customFormat="false" ht="12.75" hidden="false" customHeight="false" outlineLevel="0" collapsed="false">
      <c r="A5" s="17" t="s">
        <v>169</v>
      </c>
      <c r="B5" s="17" t="s">
        <v>170</v>
      </c>
      <c r="C5" s="18" t="s">
        <v>171</v>
      </c>
      <c r="D5" s="18" t="s">
        <v>47</v>
      </c>
      <c r="E5" s="109"/>
      <c r="F5" s="108" t="s">
        <v>50</v>
      </c>
      <c r="G5" s="108"/>
      <c r="H5" s="108" t="s">
        <v>50</v>
      </c>
      <c r="I5" s="108" t="s">
        <v>172</v>
      </c>
    </row>
    <row r="6" customFormat="false" ht="12.75" hidden="false" customHeight="false" outlineLevel="0" collapsed="false">
      <c r="A6" s="31"/>
      <c r="B6" s="31"/>
      <c r="C6" s="30"/>
      <c r="D6" s="30"/>
      <c r="E6" s="109"/>
      <c r="F6" s="110"/>
      <c r="G6" s="110"/>
      <c r="H6" s="110"/>
      <c r="I6" s="31"/>
      <c r="J6" s="17"/>
    </row>
    <row r="7" customFormat="false" ht="12.75" hidden="false" customHeight="false" outlineLevel="0" collapsed="false">
      <c r="A7" s="66" t="s">
        <v>81</v>
      </c>
      <c r="B7" s="66" t="s">
        <v>82</v>
      </c>
      <c r="C7" s="67" t="n">
        <v>78200</v>
      </c>
      <c r="D7" s="67" t="n">
        <v>94443</v>
      </c>
      <c r="E7" s="30"/>
      <c r="F7" s="111" t="n">
        <f aca="false">'OBA Status-Pg. 3'!H6</f>
        <v>0</v>
      </c>
      <c r="G7" s="110"/>
      <c r="H7" s="112" t="n">
        <f aca="false">+'Totals-Pg. 1'!L9</f>
        <v>0</v>
      </c>
      <c r="I7" s="113" t="n">
        <f aca="false">-F7+H7</f>
        <v>0</v>
      </c>
      <c r="J7" s="17"/>
      <c r="L7" s="31"/>
    </row>
    <row r="8" customFormat="false" ht="12.75" hidden="false" customHeight="false" outlineLevel="0" collapsed="false">
      <c r="A8" s="31" t="s">
        <v>154</v>
      </c>
      <c r="B8" s="31" t="s">
        <v>155</v>
      </c>
      <c r="C8" s="30" t="n">
        <v>49008</v>
      </c>
      <c r="D8" s="30" t="n">
        <v>12445</v>
      </c>
      <c r="E8" s="109"/>
      <c r="F8" s="64" t="n">
        <f aca="false">'OBA Status-Pg. 3'!H7</f>
        <v>0</v>
      </c>
      <c r="G8" s="110"/>
      <c r="H8" s="112" t="n">
        <f aca="false">+'Totals-Pg. 1'!L10</f>
        <v>114495</v>
      </c>
      <c r="I8" s="113" t="n">
        <f aca="false">-F8+H8</f>
        <v>114495</v>
      </c>
      <c r="J8" s="31"/>
    </row>
    <row r="9" customFormat="false" ht="12.75" hidden="false" customHeight="false" outlineLevel="0" collapsed="false">
      <c r="A9" s="31" t="s">
        <v>173</v>
      </c>
      <c r="B9" s="31" t="s">
        <v>174</v>
      </c>
      <c r="C9" s="30" t="n">
        <v>8787</v>
      </c>
      <c r="D9" s="30" t="n">
        <v>92400</v>
      </c>
      <c r="E9" s="109"/>
      <c r="F9" s="111"/>
      <c r="G9" s="110"/>
      <c r="H9" s="112" t="e">
        <f aca="false">+#REF!</f>
        <v>#REF!</v>
      </c>
      <c r="I9" s="113" t="e">
        <f aca="false">-F9+H9</f>
        <v>#REF!</v>
      </c>
      <c r="J9" s="31"/>
    </row>
    <row r="10" customFormat="false" ht="12.75" hidden="false" customHeight="false" outlineLevel="0" collapsed="false">
      <c r="A10" s="31" t="s">
        <v>116</v>
      </c>
      <c r="B10" s="31" t="s">
        <v>175</v>
      </c>
      <c r="C10" s="30" t="n">
        <v>611</v>
      </c>
      <c r="D10" s="30" t="n">
        <v>92504</v>
      </c>
      <c r="E10" s="109"/>
      <c r="F10" s="64" t="n">
        <v>0</v>
      </c>
      <c r="G10" s="110"/>
      <c r="H10" s="112" t="n">
        <v>-130702</v>
      </c>
      <c r="I10" s="113" t="n">
        <f aca="false">-F10+H10</f>
        <v>-130702</v>
      </c>
      <c r="J10" s="31"/>
    </row>
    <row r="11" customFormat="false" ht="12.75" hidden="false" customHeight="false" outlineLevel="0" collapsed="false">
      <c r="A11" s="31" t="s">
        <v>173</v>
      </c>
      <c r="B11" s="66" t="s">
        <v>176</v>
      </c>
      <c r="C11" s="67" t="s">
        <v>177</v>
      </c>
      <c r="D11" s="30" t="n">
        <v>93469</v>
      </c>
      <c r="E11" s="109"/>
      <c r="F11" s="64" t="n">
        <f aca="false">'OBA Status-Pg. 3'!H9</f>
        <v>0</v>
      </c>
      <c r="G11" s="110"/>
      <c r="H11" s="112" t="e">
        <f aca="false">+#REF!</f>
        <v>#REF!</v>
      </c>
      <c r="I11" s="113" t="e">
        <f aca="false">-F11+H11</f>
        <v>#REF!</v>
      </c>
      <c r="J11" s="31"/>
    </row>
    <row r="12" customFormat="false" ht="12.75" hidden="false" customHeight="false" outlineLevel="0" collapsed="false">
      <c r="A12" s="31" t="s">
        <v>127</v>
      </c>
      <c r="B12" s="31" t="s">
        <v>178</v>
      </c>
      <c r="C12" s="30" t="n">
        <v>62100</v>
      </c>
      <c r="D12" s="30" t="n">
        <v>93925</v>
      </c>
      <c r="E12" s="109"/>
      <c r="F12" s="64" t="n">
        <f aca="false">'OBA Status-Pg. 3'!H10</f>
        <v>0</v>
      </c>
      <c r="G12" s="110"/>
      <c r="H12" s="112" t="n">
        <f aca="false">+'Totals-Pg. 1'!L12</f>
        <v>-169574</v>
      </c>
      <c r="I12" s="113" t="n">
        <f aca="false">-F12+H12</f>
        <v>-169574</v>
      </c>
      <c r="J12" s="31"/>
    </row>
    <row r="13" customFormat="false" ht="12.75" hidden="false" customHeight="false" outlineLevel="0" collapsed="false">
      <c r="A13" s="31" t="s">
        <v>114</v>
      </c>
      <c r="B13" s="31" t="s">
        <v>80</v>
      </c>
      <c r="C13" s="30" t="n">
        <v>10240</v>
      </c>
      <c r="D13" s="30" t="n">
        <v>93967</v>
      </c>
      <c r="E13" s="109"/>
      <c r="F13" s="64" t="n">
        <f aca="false">'OBA Status-Pg. 3'!H11</f>
        <v>0</v>
      </c>
      <c r="G13" s="110"/>
      <c r="H13" s="112" t="n">
        <f aca="false">+'Totals-Pg. 1'!L14</f>
        <v>86923</v>
      </c>
      <c r="I13" s="113" t="n">
        <f aca="false">-F13+H13</f>
        <v>86923</v>
      </c>
      <c r="J13" s="31"/>
    </row>
    <row r="14" customFormat="false" ht="12.75" hidden="false" customHeight="false" outlineLevel="0" collapsed="false">
      <c r="A14" s="31" t="s">
        <v>179</v>
      </c>
      <c r="B14" s="31" t="s">
        <v>180</v>
      </c>
      <c r="C14" s="30" t="n">
        <v>58624</v>
      </c>
      <c r="D14" s="30" t="n">
        <v>23952</v>
      </c>
      <c r="E14" s="109"/>
      <c r="F14" s="64" t="n">
        <f aca="false">'OBA Status-Pg. 3'!H32</f>
        <v>0</v>
      </c>
      <c r="G14" s="110"/>
      <c r="H14" s="112" t="n">
        <f aca="false">+'Totals-Pg. 1'!L16</f>
        <v>-17684</v>
      </c>
      <c r="I14" s="113" t="n">
        <f aca="false">-F14+H14</f>
        <v>-17684</v>
      </c>
      <c r="J14" s="31"/>
    </row>
    <row r="15" customFormat="false" ht="12.75" hidden="false" customHeight="false" outlineLevel="0" collapsed="false">
      <c r="A15" s="31" t="s">
        <v>99</v>
      </c>
      <c r="B15" s="31" t="s">
        <v>181</v>
      </c>
      <c r="C15" s="30" t="s">
        <v>182</v>
      </c>
      <c r="D15" s="30" t="n">
        <v>94141</v>
      </c>
      <c r="E15" s="109"/>
      <c r="F15" s="64" t="n">
        <f aca="false">'OBA Status-Pg. 3'!H12</f>
        <v>0</v>
      </c>
      <c r="G15" s="110"/>
      <c r="H15" s="112" t="n">
        <f aca="false">+'Totals-Pg. 1'!L18</f>
        <v>-6007</v>
      </c>
      <c r="I15" s="113" t="n">
        <f aca="false">-F15+H15</f>
        <v>-6007</v>
      </c>
      <c r="J15" s="31"/>
    </row>
    <row r="16" customFormat="false" ht="12.75" hidden="false" customHeight="false" outlineLevel="0" collapsed="false">
      <c r="A16" s="31" t="s">
        <v>145</v>
      </c>
      <c r="B16" s="31" t="s">
        <v>148</v>
      </c>
      <c r="C16" s="30" t="s">
        <v>149</v>
      </c>
      <c r="D16" s="30" t="n">
        <v>94073</v>
      </c>
      <c r="E16" s="109"/>
      <c r="F16" s="64" t="n">
        <f aca="false">'OBA Status-Pg. 3'!H13</f>
        <v>0</v>
      </c>
      <c r="G16" s="110"/>
      <c r="H16" s="112" t="n">
        <f aca="false">+'Totals-Pg. 1'!L19</f>
        <v>-9299</v>
      </c>
      <c r="I16" s="113" t="n">
        <f aca="false">-F16+H16</f>
        <v>-9299</v>
      </c>
      <c r="J16" s="31"/>
    </row>
    <row r="17" customFormat="false" ht="12.75" hidden="false" customHeight="false" outlineLevel="0" collapsed="false">
      <c r="A17" s="31" t="s">
        <v>183</v>
      </c>
      <c r="B17" s="31" t="s">
        <v>151</v>
      </c>
      <c r="C17" s="30" t="n">
        <v>23059</v>
      </c>
      <c r="D17" s="30" t="n">
        <v>94058</v>
      </c>
      <c r="E17" s="109"/>
      <c r="F17" s="64" t="n">
        <f aca="false">'OBA Status-Pg. 3'!H14</f>
        <v>0</v>
      </c>
      <c r="G17" s="110"/>
      <c r="H17" s="112" t="n">
        <f aca="false">+'Totals-Pg. 1'!L20</f>
        <v>7641</v>
      </c>
      <c r="I17" s="113" t="n">
        <f aca="false">-F17+H17</f>
        <v>7641</v>
      </c>
      <c r="J17" s="31"/>
    </row>
    <row r="18" customFormat="false" ht="12.75" hidden="false" customHeight="false" outlineLevel="0" collapsed="false">
      <c r="A18" s="31" t="s">
        <v>136</v>
      </c>
      <c r="B18" s="31" t="s">
        <v>184</v>
      </c>
      <c r="C18" s="30" t="n">
        <v>10178</v>
      </c>
      <c r="D18" s="30" t="n">
        <v>24189</v>
      </c>
      <c r="E18" s="109"/>
      <c r="F18" s="64" t="n">
        <f aca="false">'OBA Status-Pg. 3'!H15</f>
        <v>0</v>
      </c>
      <c r="G18" s="110"/>
      <c r="H18" s="112" t="n">
        <f aca="false">+'Totals-Pg. 1'!L23</f>
        <v>-1602</v>
      </c>
      <c r="I18" s="113" t="n">
        <f aca="false">-F18+H18</f>
        <v>-1602</v>
      </c>
      <c r="J18" s="31"/>
    </row>
    <row r="19" customFormat="false" ht="12.75" hidden="false" customHeight="false" outlineLevel="0" collapsed="false">
      <c r="A19" s="31" t="s">
        <v>152</v>
      </c>
      <c r="B19" s="31" t="s">
        <v>185</v>
      </c>
      <c r="C19" s="30" t="n">
        <v>23060</v>
      </c>
      <c r="D19" s="30" t="n">
        <v>94438</v>
      </c>
      <c r="E19" s="109"/>
      <c r="F19" s="64" t="n">
        <f aca="false">'OBA Status-Pg. 3'!H16</f>
        <v>0</v>
      </c>
      <c r="G19" s="110"/>
      <c r="H19" s="112" t="n">
        <f aca="false">+'Totals-Pg. 1'!L24</f>
        <v>0</v>
      </c>
      <c r="I19" s="113" t="n">
        <f aca="false">-F19+H19</f>
        <v>0</v>
      </c>
      <c r="J19" s="31"/>
    </row>
    <row r="20" customFormat="false" ht="12.75" hidden="false" customHeight="false" outlineLevel="0" collapsed="false">
      <c r="A20" s="31" t="s">
        <v>150</v>
      </c>
      <c r="B20" s="31" t="s">
        <v>115</v>
      </c>
      <c r="C20" s="30" t="n">
        <v>25405</v>
      </c>
      <c r="D20" s="30" t="n">
        <v>94440</v>
      </c>
      <c r="E20" s="109"/>
      <c r="F20" s="64" t="n">
        <f aca="false">'OBA Status-Pg. 3'!H17</f>
        <v>0</v>
      </c>
      <c r="G20" s="110"/>
      <c r="H20" s="112" t="n">
        <f aca="false">+'Totals-Pg. 1'!L25</f>
        <v>72600</v>
      </c>
      <c r="I20" s="113" t="n">
        <f aca="false">-F20+H20</f>
        <v>72600</v>
      </c>
      <c r="J20" s="31"/>
    </row>
    <row r="21" customFormat="false" ht="12.75" hidden="false" customHeight="false" outlineLevel="0" collapsed="false">
      <c r="A21" s="31" t="s">
        <v>186</v>
      </c>
      <c r="B21" s="31" t="s">
        <v>124</v>
      </c>
      <c r="C21" s="30" t="n">
        <v>16509</v>
      </c>
      <c r="D21" s="30" t="n">
        <v>94350</v>
      </c>
      <c r="E21" s="109"/>
      <c r="F21" s="64" t="n">
        <f aca="false">'OBA Status-Pg. 3'!H18</f>
        <v>0</v>
      </c>
      <c r="G21" s="110"/>
      <c r="H21" s="112" t="n">
        <f aca="false">+'Totals-Pg. 1'!L27</f>
        <v>114004</v>
      </c>
      <c r="I21" s="113" t="n">
        <f aca="false">-F21+H21</f>
        <v>114004</v>
      </c>
      <c r="J21" s="31"/>
    </row>
    <row r="22" customFormat="false" ht="12.75" hidden="false" customHeight="false" outlineLevel="0" collapsed="false">
      <c r="A22" s="31" t="s">
        <v>114</v>
      </c>
      <c r="B22" s="31" t="s">
        <v>115</v>
      </c>
      <c r="C22" s="30" t="n">
        <v>57391</v>
      </c>
      <c r="D22" s="30" t="n">
        <v>94452</v>
      </c>
      <c r="E22" s="109"/>
      <c r="F22" s="64" t="n">
        <f aca="false">'OBA Status-Pg. 3'!H19</f>
        <v>0</v>
      </c>
      <c r="G22" s="110"/>
      <c r="H22" s="112" t="n">
        <f aca="false">+'Totals-Pg. 1'!L29</f>
        <v>-93790</v>
      </c>
      <c r="I22" s="113" t="n">
        <f aca="false">-F22+H22</f>
        <v>-93790</v>
      </c>
      <c r="J22" s="31"/>
    </row>
    <row r="23" customFormat="false" ht="12.75" hidden="false" customHeight="false" outlineLevel="0" collapsed="false">
      <c r="A23" s="31" t="s">
        <v>63</v>
      </c>
      <c r="B23" s="31" t="s">
        <v>187</v>
      </c>
      <c r="C23" s="30" t="n">
        <v>16077</v>
      </c>
      <c r="D23" s="30" t="n">
        <v>14888</v>
      </c>
      <c r="E23" s="109"/>
      <c r="F23" s="64" t="n">
        <f aca="false">'OBA Status-Pg. 3'!H20</f>
        <v>0</v>
      </c>
      <c r="G23" s="110"/>
      <c r="H23" s="112" t="n">
        <f aca="false">+'Totals-Pg. 1'!L32</f>
        <v>-36345</v>
      </c>
      <c r="I23" s="113" t="n">
        <f aca="false">-F23+H23</f>
        <v>-36345</v>
      </c>
      <c r="J23" s="31"/>
    </row>
    <row r="24" customFormat="false" ht="12.75" hidden="false" customHeight="false" outlineLevel="0" collapsed="false">
      <c r="A24" s="31" t="s">
        <v>123</v>
      </c>
      <c r="B24" s="31" t="s">
        <v>124</v>
      </c>
      <c r="C24" s="30" t="n">
        <v>23062</v>
      </c>
      <c r="D24" s="30" t="n">
        <v>14425</v>
      </c>
      <c r="E24" s="109"/>
      <c r="F24" s="64" t="n">
        <f aca="false">'OBA Status-Pg. 3'!H21</f>
        <v>0</v>
      </c>
      <c r="G24" s="110"/>
      <c r="H24" s="112" t="n">
        <f aca="false">+'Totals-Pg. 1'!L33</f>
        <v>140376</v>
      </c>
      <c r="I24" s="113" t="n">
        <f aca="false">-F24+H24</f>
        <v>140376</v>
      </c>
      <c r="J24" s="31"/>
    </row>
    <row r="25" customFormat="false" ht="12.75" hidden="false" customHeight="false" outlineLevel="0" collapsed="false">
      <c r="A25" s="31" t="s">
        <v>188</v>
      </c>
      <c r="B25" s="31" t="s">
        <v>189</v>
      </c>
      <c r="C25" s="30" t="n">
        <v>10102</v>
      </c>
      <c r="D25" s="30" t="n">
        <v>94442</v>
      </c>
      <c r="E25" s="109"/>
      <c r="F25" s="64" t="n">
        <f aca="false">'OBA Status-Pg. 3'!H22</f>
        <v>0</v>
      </c>
      <c r="G25" s="110"/>
      <c r="H25" s="112" t="n">
        <f aca="false">+'Totals-Pg. 1'!L36</f>
        <v>-11292</v>
      </c>
      <c r="I25" s="113" t="n">
        <f aca="false">-F25+H25</f>
        <v>-11292</v>
      </c>
      <c r="J25" s="31"/>
    </row>
    <row r="26" customFormat="false" ht="12.75" hidden="false" customHeight="false" outlineLevel="0" collapsed="false">
      <c r="A26" s="31" t="s">
        <v>65</v>
      </c>
      <c r="B26" s="31" t="s">
        <v>66</v>
      </c>
      <c r="C26" s="30" t="n">
        <v>6534</v>
      </c>
      <c r="D26" s="30" t="n">
        <v>94466</v>
      </c>
      <c r="E26" s="109"/>
      <c r="F26" s="114" t="n">
        <f aca="false">'OBA Status-Pg. 3'!H23</f>
        <v>0</v>
      </c>
      <c r="G26" s="110"/>
      <c r="H26" s="112" t="n">
        <f aca="false">+'Totals-Pg. 1'!L38</f>
        <v>-95426</v>
      </c>
      <c r="I26" s="113" t="n">
        <f aca="false">-F26+H26</f>
        <v>-95426</v>
      </c>
      <c r="J26" s="31"/>
    </row>
    <row r="27" customFormat="false" ht="12.75" hidden="false" customHeight="false" outlineLevel="0" collapsed="false">
      <c r="A27" s="115" t="s">
        <v>83</v>
      </c>
      <c r="B27" s="31" t="s">
        <v>84</v>
      </c>
      <c r="C27" s="30" t="n">
        <v>62410</v>
      </c>
      <c r="D27" s="30" t="n">
        <v>94801</v>
      </c>
      <c r="E27" s="109"/>
      <c r="F27" s="64" t="n">
        <f aca="false">'OBA Status-Pg. 3'!H24</f>
        <v>0</v>
      </c>
      <c r="G27" s="110"/>
      <c r="H27" s="112" t="n">
        <f aca="false">+'Totals-Pg. 1'!L39</f>
        <v>-4991</v>
      </c>
      <c r="I27" s="113" t="n">
        <f aca="false">-F27+H27</f>
        <v>-4991</v>
      </c>
      <c r="J27" s="31"/>
    </row>
    <row r="28" customFormat="false" ht="12.75" hidden="false" customHeight="false" outlineLevel="0" collapsed="false">
      <c r="A28" s="31" t="s">
        <v>132</v>
      </c>
      <c r="B28" s="31" t="s">
        <v>190</v>
      </c>
      <c r="C28" s="30" t="n">
        <v>10147</v>
      </c>
      <c r="D28" s="30" t="n">
        <v>94478</v>
      </c>
      <c r="E28" s="109"/>
      <c r="F28" s="64" t="n">
        <f aca="false">'OBA Status-Pg. 3'!H25</f>
        <v>0</v>
      </c>
      <c r="G28" s="110"/>
      <c r="H28" s="112" t="n">
        <f aca="false">+'Totals-Pg. 1'!L40</f>
        <v>0</v>
      </c>
      <c r="I28" s="113" t="n">
        <f aca="false">-F28+H28</f>
        <v>0</v>
      </c>
      <c r="J28" s="31"/>
    </row>
    <row r="29" customFormat="false" ht="12.75" hidden="false" customHeight="false" outlineLevel="0" collapsed="false">
      <c r="A29" s="31" t="s">
        <v>59</v>
      </c>
      <c r="B29" s="31" t="s">
        <v>191</v>
      </c>
      <c r="C29" s="30" t="n">
        <v>10117</v>
      </c>
      <c r="D29" s="30" t="n">
        <v>94800</v>
      </c>
      <c r="E29" s="109"/>
      <c r="F29" s="64" t="n">
        <f aca="false">'OBA Status-Pg. 3'!H26</f>
        <v>0</v>
      </c>
      <c r="G29" s="110"/>
      <c r="H29" s="112" t="n">
        <f aca="false">+'Totals-Pg. 1'!L41</f>
        <v>0</v>
      </c>
      <c r="I29" s="113" t="n">
        <f aca="false">-F29+H29</f>
        <v>0</v>
      </c>
      <c r="J29" s="31"/>
    </row>
    <row r="30" customFormat="false" ht="12.75" hidden="false" customHeight="false" outlineLevel="0" collapsed="false">
      <c r="A30" s="31" t="s">
        <v>59</v>
      </c>
      <c r="B30" s="31" t="s">
        <v>60</v>
      </c>
      <c r="C30" s="30" t="n">
        <v>58130</v>
      </c>
      <c r="D30" s="30" t="n">
        <v>94286</v>
      </c>
      <c r="E30" s="109"/>
      <c r="F30" s="64" t="n">
        <v>0</v>
      </c>
      <c r="G30" s="110"/>
      <c r="H30" s="112" t="n">
        <f aca="false">+'Totals-Pg. 1'!L44</f>
        <v>30784</v>
      </c>
      <c r="I30" s="113" t="n">
        <f aca="false">-F30+H30</f>
        <v>30784</v>
      </c>
      <c r="J30" s="31"/>
    </row>
    <row r="31" customFormat="false" ht="12.75" hidden="false" customHeight="false" outlineLevel="0" collapsed="false">
      <c r="A31" s="31" t="s">
        <v>192</v>
      </c>
      <c r="B31" s="31" t="s">
        <v>193</v>
      </c>
      <c r="C31" s="30" t="s">
        <v>76</v>
      </c>
      <c r="D31" s="30" t="s">
        <v>194</v>
      </c>
      <c r="E31" s="109"/>
      <c r="F31" s="111" t="n">
        <f aca="false">'OBA Status-Pg. 3'!H27</f>
        <v>0</v>
      </c>
      <c r="G31" s="110"/>
      <c r="H31" s="112" t="n">
        <f aca="false">+'Totals-Pg. 1'!L46</f>
        <v>88647</v>
      </c>
      <c r="I31" s="113" t="n">
        <f aca="false">-F31+H31</f>
        <v>88647</v>
      </c>
      <c r="J31" s="31"/>
    </row>
    <row r="32" customFormat="false" ht="12.75" hidden="false" customHeight="false" outlineLevel="0" collapsed="false">
      <c r="A32" s="31" t="s">
        <v>110</v>
      </c>
      <c r="B32" s="31" t="s">
        <v>195</v>
      </c>
      <c r="C32" s="30" t="n">
        <v>59022</v>
      </c>
      <c r="D32" s="30" t="n">
        <v>94457</v>
      </c>
      <c r="E32" s="109"/>
      <c r="F32" s="111" t="n">
        <f aca="false">'OBA Status-Pg. 3'!H28</f>
        <v>0</v>
      </c>
      <c r="G32" s="110"/>
      <c r="H32" s="112" t="e">
        <f aca="false">+#REF!</f>
        <v>#REF!</v>
      </c>
      <c r="I32" s="113" t="e">
        <f aca="false">-F32+H32</f>
        <v>#REF!</v>
      </c>
      <c r="J32" s="31"/>
    </row>
    <row r="33" customFormat="false" ht="12.75" hidden="false" customHeight="false" outlineLevel="0" collapsed="false">
      <c r="A33" s="110" t="s">
        <v>145</v>
      </c>
      <c r="B33" s="31" t="s">
        <v>105</v>
      </c>
      <c r="C33" s="30" t="n">
        <v>10114</v>
      </c>
      <c r="D33" s="30" t="n">
        <v>94884</v>
      </c>
      <c r="E33" s="109"/>
      <c r="F33" s="64" t="n">
        <f aca="false">'OBA Status-Pg. 3'!H29</f>
        <v>0</v>
      </c>
      <c r="G33" s="110"/>
      <c r="H33" s="112" t="n">
        <f aca="false">+'Totals-Pg. 1'!L51</f>
        <v>-12207</v>
      </c>
      <c r="I33" s="113" t="n">
        <f aca="false">-F33+H33</f>
        <v>-12207</v>
      </c>
      <c r="J33" s="31"/>
    </row>
    <row r="34" customFormat="false" ht="12.75" hidden="false" customHeight="false" outlineLevel="0" collapsed="false">
      <c r="A34" s="31" t="s">
        <v>188</v>
      </c>
      <c r="B34" s="116" t="s">
        <v>196</v>
      </c>
      <c r="C34" s="30" t="s">
        <v>197</v>
      </c>
      <c r="D34" s="30" t="n">
        <v>24896</v>
      </c>
      <c r="E34" s="109"/>
      <c r="F34" s="64" t="s">
        <v>41</v>
      </c>
      <c r="G34" s="110"/>
      <c r="H34" s="112" t="n">
        <f aca="false">+'Totals-Pg. 1'!L52</f>
        <v>-11933</v>
      </c>
      <c r="I34" s="113" t="e">
        <f aca="false">-F34+H34</f>
        <v>#VALUE!</v>
      </c>
      <c r="J34" s="31"/>
    </row>
    <row r="35" customFormat="false" ht="12.75" hidden="false" customHeight="false" outlineLevel="0" collapsed="false">
      <c r="A35" s="31" t="s">
        <v>125</v>
      </c>
      <c r="B35" s="31" t="s">
        <v>126</v>
      </c>
      <c r="C35" s="30" t="n">
        <v>10095</v>
      </c>
      <c r="D35" s="30" t="n">
        <v>14907</v>
      </c>
      <c r="E35" s="109"/>
      <c r="F35" s="114" t="n">
        <f aca="false">'OBA Status-Pg. 3'!H30</f>
        <v>0</v>
      </c>
      <c r="G35" s="110"/>
      <c r="H35" s="112" t="e">
        <f aca="false">+#REF!</f>
        <v>#REF!</v>
      </c>
      <c r="I35" s="113" t="e">
        <f aca="false">-F35+H35</f>
        <v>#REF!</v>
      </c>
      <c r="J35" s="31"/>
    </row>
    <row r="36" customFormat="false" ht="12.75" hidden="false" customHeight="false" outlineLevel="0" collapsed="false">
      <c r="A36" s="31" t="s">
        <v>86</v>
      </c>
      <c r="B36" s="31"/>
      <c r="C36" s="30" t="n">
        <v>71298</v>
      </c>
      <c r="D36" s="30" t="n">
        <v>96249</v>
      </c>
      <c r="E36" s="109"/>
      <c r="F36" s="64"/>
      <c r="G36" s="110"/>
      <c r="H36" s="112" t="n">
        <f aca="false">+'Totals-Pg. 1'!L53</f>
        <v>-22925</v>
      </c>
      <c r="I36" s="113" t="n">
        <f aca="false">-F36+H36</f>
        <v>-22925</v>
      </c>
      <c r="J36" s="31"/>
    </row>
    <row r="37" customFormat="false" ht="12.75" hidden="false" customHeight="false" outlineLevel="0" collapsed="false">
      <c r="A37" s="31" t="s">
        <v>198</v>
      </c>
      <c r="B37" s="31" t="s">
        <v>199</v>
      </c>
      <c r="C37" s="30" t="n">
        <v>57143</v>
      </c>
      <c r="D37" s="30" t="n">
        <v>96034</v>
      </c>
      <c r="E37" s="109"/>
      <c r="F37" s="64"/>
      <c r="G37" s="110"/>
      <c r="H37" s="112" t="n">
        <f aca="false">+'Totals-Pg. 1'!L54</f>
        <v>93139</v>
      </c>
      <c r="I37" s="113" t="n">
        <f aca="false">-F37+H37</f>
        <v>93139</v>
      </c>
      <c r="J37" s="31" t="s">
        <v>200</v>
      </c>
    </row>
    <row r="38" customFormat="false" ht="12.75" hidden="false" customHeight="false" outlineLevel="0" collapsed="false">
      <c r="A38" s="31" t="s">
        <v>67</v>
      </c>
      <c r="B38" s="31" t="s">
        <v>201</v>
      </c>
      <c r="C38" s="30" t="s">
        <v>69</v>
      </c>
      <c r="D38" s="30" t="s">
        <v>202</v>
      </c>
      <c r="E38" s="109"/>
      <c r="F38" s="64"/>
      <c r="G38" s="110"/>
      <c r="H38" s="112" t="n">
        <f aca="false">+'Totals-Pg. 1'!L55</f>
        <v>-433682</v>
      </c>
      <c r="I38" s="113" t="n">
        <f aca="false">-F38+H38</f>
        <v>-433682</v>
      </c>
      <c r="J38" s="31"/>
    </row>
    <row r="39" customFormat="false" ht="12.75" hidden="false" customHeight="false" outlineLevel="0" collapsed="false">
      <c r="A39" s="31" t="s">
        <v>203</v>
      </c>
      <c r="B39" s="31" t="s">
        <v>204</v>
      </c>
      <c r="C39" s="30" t="n">
        <v>10258</v>
      </c>
      <c r="D39" s="30" t="n">
        <v>96029</v>
      </c>
      <c r="E39" s="109"/>
      <c r="F39" s="64" t="n">
        <f aca="false">'OBA Status-Pg. 3'!H34</f>
        <v>0</v>
      </c>
      <c r="G39" s="110"/>
      <c r="H39" s="112" t="n">
        <f aca="false">+'Totals-Pg. 1'!L56</f>
        <v>477448</v>
      </c>
      <c r="I39" s="113" t="n">
        <f aca="false">-F39+H39</f>
        <v>477448</v>
      </c>
      <c r="J39" s="31"/>
    </row>
    <row r="40" customFormat="false" ht="12.75" hidden="false" customHeight="false" outlineLevel="0" collapsed="false">
      <c r="A40" s="31" t="s">
        <v>205</v>
      </c>
      <c r="B40" s="31" t="s">
        <v>206</v>
      </c>
      <c r="C40" s="30" t="n">
        <v>62132</v>
      </c>
      <c r="D40" s="30" t="n">
        <v>96250</v>
      </c>
      <c r="E40" s="109"/>
      <c r="F40" s="64" t="n">
        <f aca="false">'OBA Status-Pg. 3'!H35</f>
        <v>0</v>
      </c>
      <c r="G40" s="110"/>
      <c r="H40" s="112" t="n">
        <f aca="false">+'Totals-Pg. 1'!L57</f>
        <v>-114940</v>
      </c>
      <c r="I40" s="113" t="n">
        <f aca="false">-F40+H40</f>
        <v>-114940</v>
      </c>
      <c r="J40" s="31"/>
    </row>
    <row r="41" customFormat="false" ht="12.75" hidden="false" customHeight="false" outlineLevel="0" collapsed="false">
      <c r="A41" s="31" t="s">
        <v>93</v>
      </c>
      <c r="B41" s="31" t="s">
        <v>95</v>
      </c>
      <c r="C41" s="30" t="n">
        <v>16521</v>
      </c>
      <c r="D41" s="30" t="n">
        <v>96055</v>
      </c>
      <c r="E41" s="109"/>
      <c r="F41" s="64"/>
      <c r="G41" s="110"/>
      <c r="H41" s="112" t="n">
        <f aca="false">+'Totals-Pg. 1'!L58</f>
        <v>-1773</v>
      </c>
      <c r="I41" s="113" t="n">
        <f aca="false">-F41+H41</f>
        <v>-1773</v>
      </c>
      <c r="J41" s="31" t="s">
        <v>200</v>
      </c>
    </row>
    <row r="42" customFormat="false" ht="12.75" hidden="false" customHeight="false" outlineLevel="0" collapsed="false">
      <c r="A42" s="31" t="s">
        <v>93</v>
      </c>
      <c r="B42" s="31" t="s">
        <v>98</v>
      </c>
      <c r="C42" s="30" t="n">
        <v>10141</v>
      </c>
      <c r="D42" s="30" t="n">
        <v>16507</v>
      </c>
      <c r="E42" s="109"/>
      <c r="F42" s="64"/>
      <c r="G42" s="110"/>
      <c r="H42" s="112" t="e">
        <f aca="false">+#REF!</f>
        <v>#REF!</v>
      </c>
      <c r="I42" s="113" t="e">
        <f aca="false">-F42+H42</f>
        <v>#REF!</v>
      </c>
      <c r="J42" s="31" t="s">
        <v>200</v>
      </c>
    </row>
    <row r="43" customFormat="false" ht="12.75" hidden="false" customHeight="false" outlineLevel="0" collapsed="false">
      <c r="A43" s="31"/>
      <c r="B43" s="31"/>
      <c r="C43" s="30"/>
      <c r="D43" s="30"/>
      <c r="E43" s="117"/>
      <c r="F43" s="111"/>
      <c r="G43" s="118"/>
      <c r="H43" s="118"/>
      <c r="I43" s="119"/>
    </row>
    <row r="44" customFormat="false" ht="12.75" hidden="false" customHeight="false" outlineLevel="0" collapsed="false">
      <c r="A44" s="115"/>
      <c r="B44" s="17"/>
      <c r="C44" s="18"/>
      <c r="D44" s="9" t="s">
        <v>157</v>
      </c>
      <c r="E44" s="67"/>
      <c r="F44" s="120" t="n">
        <f aca="false">SUM(F7:F42)</f>
        <v>0</v>
      </c>
      <c r="G44" s="121"/>
      <c r="H44" s="121" t="e">
        <f aca="false">SUM(H7:H42)</f>
        <v>#REF!</v>
      </c>
      <c r="I44" s="122" t="e">
        <f aca="false">SUM(I7:I42)</f>
        <v>#REF!</v>
      </c>
    </row>
    <row r="45" customFormat="false" ht="13.5" hidden="false" customHeight="false" outlineLevel="0" collapsed="false">
      <c r="A45" s="31"/>
      <c r="B45" s="31"/>
      <c r="C45" s="30"/>
      <c r="D45" s="30"/>
      <c r="E45" s="123"/>
      <c r="F45" s="124"/>
      <c r="G45" s="124"/>
      <c r="H45" s="124" t="e">
        <f aca="false">H37+H41+H42</f>
        <v>#REF!</v>
      </c>
      <c r="I45" s="125" t="s">
        <v>207</v>
      </c>
      <c r="J45" s="125"/>
    </row>
    <row r="46" customFormat="false" ht="13.5" hidden="false" customHeight="false" outlineLevel="0" collapsed="false">
      <c r="A46" s="126"/>
      <c r="B46" s="127"/>
      <c r="C46" s="128"/>
      <c r="D46" s="128"/>
      <c r="E46" s="123"/>
      <c r="F46" s="124"/>
      <c r="G46" s="124"/>
      <c r="H46" s="129" t="e">
        <f aca="false">H44-H45</f>
        <v>#REF!</v>
      </c>
      <c r="I46" s="130" t="s">
        <v>208</v>
      </c>
      <c r="J46" s="130"/>
      <c r="K46" s="130"/>
      <c r="L46" s="130"/>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4"/>
      <c r="B1" s="104"/>
      <c r="C1" s="104"/>
      <c r="D1" s="3" t="s">
        <v>209</v>
      </c>
      <c r="E1" s="15"/>
      <c r="F1" s="15"/>
      <c r="G1" s="105" t="n">
        <f aca="false">'Totals-Pg. 1'!G3</f>
        <v>0</v>
      </c>
      <c r="H1" s="104"/>
      <c r="I1" s="104"/>
      <c r="J1" s="104"/>
      <c r="K1" s="104"/>
    </row>
    <row r="2" customFormat="false" ht="12.75" hidden="false" customHeight="false" outlineLevel="0" collapsed="false">
      <c r="A2" s="106" t="str">
        <f aca="false">+'Totals-Pg. 1'!A4</f>
        <v>On call schedulers for week: Sat -LC - AM, BA - PM, Sunday - LC - AM, BA  - PM, on call pager(800-905-6110) 2 -10 JC</v>
      </c>
      <c r="B2" s="106"/>
      <c r="C2" s="106"/>
      <c r="D2" s="106"/>
      <c r="E2" s="106"/>
      <c r="F2" s="106"/>
      <c r="G2" s="106"/>
      <c r="H2" s="106"/>
      <c r="I2" s="106"/>
      <c r="J2" s="106"/>
      <c r="K2" s="106"/>
    </row>
    <row r="3" customFormat="false" ht="12.75" hidden="false" customHeight="false" outlineLevel="0" collapsed="false">
      <c r="A3" s="131"/>
      <c r="B3" s="132"/>
      <c r="C3" s="133"/>
      <c r="D3" s="133"/>
      <c r="E3" s="133"/>
      <c r="F3" s="133"/>
      <c r="G3" s="133"/>
      <c r="H3" s="133"/>
      <c r="I3" s="133"/>
      <c r="J3" s="133"/>
      <c r="K3" s="133"/>
    </row>
    <row r="4" customFormat="false" ht="12.75" hidden="false" customHeight="false" outlineLevel="0" collapsed="false">
      <c r="A4" s="134"/>
      <c r="B4" s="134"/>
      <c r="D4" s="133" t="s">
        <v>210</v>
      </c>
      <c r="E4" s="133" t="s">
        <v>211</v>
      </c>
      <c r="F4" s="133" t="s">
        <v>212</v>
      </c>
      <c r="G4" s="133"/>
      <c r="H4" s="133"/>
      <c r="I4" s="133" t="s">
        <v>168</v>
      </c>
      <c r="J4" s="133"/>
      <c r="K4" s="133" t="s">
        <v>54</v>
      </c>
      <c r="N4" s="133"/>
    </row>
    <row r="5" customFormat="false" ht="12.75" hidden="false" customHeight="false" outlineLevel="0" collapsed="false">
      <c r="A5" s="134"/>
      <c r="B5" s="135"/>
      <c r="C5" s="133"/>
      <c r="D5" s="133" t="s">
        <v>213</v>
      </c>
      <c r="E5" s="133" t="s">
        <v>214</v>
      </c>
      <c r="F5" s="133" t="s">
        <v>215</v>
      </c>
      <c r="G5" s="133"/>
      <c r="H5" s="133" t="s">
        <v>216</v>
      </c>
      <c r="I5" s="133" t="s">
        <v>217</v>
      </c>
      <c r="J5" s="133"/>
      <c r="K5" s="133" t="s">
        <v>210</v>
      </c>
      <c r="N5" s="133"/>
    </row>
    <row r="6" customFormat="false" ht="12.75" hidden="false" customHeight="false" outlineLevel="0" collapsed="false">
      <c r="A6" s="134" t="s">
        <v>218</v>
      </c>
      <c r="B6" s="134" t="s">
        <v>219</v>
      </c>
      <c r="C6" s="133"/>
      <c r="D6" s="133" t="s">
        <v>220</v>
      </c>
      <c r="E6" s="136" t="n">
        <v>37135</v>
      </c>
      <c r="F6" s="136" t="n">
        <v>37165</v>
      </c>
      <c r="G6" s="136"/>
      <c r="H6" s="136"/>
      <c r="I6" s="136" t="n">
        <v>37165</v>
      </c>
      <c r="J6" s="135"/>
      <c r="K6" s="133" t="s">
        <v>50</v>
      </c>
      <c r="N6" s="136"/>
    </row>
    <row r="7" customFormat="false" ht="12.75" hidden="false" customHeight="false" outlineLevel="0" collapsed="false">
      <c r="A7" s="137"/>
      <c r="B7" s="137"/>
      <c r="C7" s="131"/>
      <c r="D7" s="131"/>
      <c r="E7" s="137"/>
      <c r="F7" s="137"/>
      <c r="G7" s="137"/>
      <c r="H7" s="137"/>
      <c r="I7" s="137"/>
      <c r="J7" s="137"/>
      <c r="K7" s="137"/>
      <c r="N7" s="137"/>
    </row>
    <row r="8" customFormat="false" ht="12.75" hidden="false" customHeight="false" outlineLevel="0" collapsed="false">
      <c r="A8" s="66" t="s">
        <v>81</v>
      </c>
      <c r="B8" s="66" t="s">
        <v>82</v>
      </c>
      <c r="C8" s="131"/>
      <c r="D8" s="131" t="n">
        <v>6206</v>
      </c>
      <c r="E8" s="138" t="n">
        <v>-191634</v>
      </c>
      <c r="F8" s="138" t="n">
        <v>0</v>
      </c>
      <c r="G8" s="138"/>
      <c r="H8" s="138"/>
      <c r="I8" s="139" t="n">
        <f aca="false">'Totals-Pg. 1'!L9</f>
        <v>0</v>
      </c>
      <c r="J8" s="137"/>
      <c r="K8" s="139" t="n">
        <f aca="false">SUM(E8:J8)</f>
        <v>-191634</v>
      </c>
      <c r="N8" s="138"/>
    </row>
    <row r="9" customFormat="false" ht="12.75" hidden="false" customHeight="false" outlineLevel="0" collapsed="false">
      <c r="A9" s="137" t="s">
        <v>154</v>
      </c>
      <c r="B9" s="137" t="s">
        <v>221</v>
      </c>
      <c r="C9" s="131"/>
      <c r="D9" s="131" t="n">
        <v>22904</v>
      </c>
      <c r="E9" s="138" t="n">
        <v>-1773</v>
      </c>
      <c r="F9" s="138" t="n">
        <v>0</v>
      </c>
      <c r="G9" s="138"/>
      <c r="H9" s="138"/>
      <c r="I9" s="139" t="n">
        <f aca="false">'Totals-Pg. 1'!L10</f>
        <v>114495</v>
      </c>
      <c r="J9" s="137"/>
      <c r="K9" s="139" t="n">
        <f aca="false">SUM(E9:J9)</f>
        <v>112722</v>
      </c>
      <c r="N9" s="138"/>
    </row>
    <row r="10" customFormat="false" ht="12.75" hidden="false" customHeight="false" outlineLevel="0" collapsed="false">
      <c r="A10" s="137" t="s">
        <v>116</v>
      </c>
      <c r="B10" s="137" t="s">
        <v>222</v>
      </c>
      <c r="C10" s="131"/>
      <c r="D10" s="131" t="n">
        <v>5542</v>
      </c>
      <c r="E10" s="138" t="n">
        <v>-153567</v>
      </c>
      <c r="F10" s="138" t="n">
        <v>0</v>
      </c>
      <c r="G10" s="138"/>
      <c r="H10" s="138"/>
      <c r="I10" s="139" t="n">
        <f aca="false">'Totals-Pg. 1'!L11</f>
        <v>75646</v>
      </c>
      <c r="J10" s="137"/>
      <c r="K10" s="139" t="n">
        <f aca="false">SUM(E10:J10)</f>
        <v>-77921</v>
      </c>
      <c r="N10" s="138"/>
    </row>
    <row r="11" customFormat="false" ht="12.75" hidden="false" customHeight="false" outlineLevel="0" collapsed="false">
      <c r="A11" s="137" t="s">
        <v>173</v>
      </c>
      <c r="B11" s="137" t="s">
        <v>223</v>
      </c>
      <c r="C11" s="131"/>
      <c r="D11" s="131" t="n">
        <v>22127</v>
      </c>
      <c r="E11" s="138" t="n">
        <v>105808</v>
      </c>
      <c r="F11" s="138" t="n">
        <v>0</v>
      </c>
      <c r="G11" s="138"/>
      <c r="H11" s="138"/>
      <c r="I11" s="139" t="e">
        <f aca="false">#REF!</f>
        <v>#REF!</v>
      </c>
      <c r="J11" s="137"/>
      <c r="K11" s="139" t="e">
        <f aca="false">SUM(E11:J11)</f>
        <v>#REF!</v>
      </c>
      <c r="N11" s="138"/>
    </row>
    <row r="12" customFormat="false" ht="12.75" hidden="false" customHeight="false" outlineLevel="0" collapsed="false">
      <c r="A12" s="137" t="s">
        <v>127</v>
      </c>
      <c r="B12" s="137" t="s">
        <v>82</v>
      </c>
      <c r="C12" s="131"/>
      <c r="D12" s="131" t="s">
        <v>224</v>
      </c>
      <c r="E12" s="138" t="n">
        <v>209807</v>
      </c>
      <c r="F12" s="138" t="n">
        <v>0</v>
      </c>
      <c r="G12" s="138"/>
      <c r="H12" s="138"/>
      <c r="I12" s="140" t="n">
        <f aca="false">+'Totals-Pg. 1'!L12</f>
        <v>-169574</v>
      </c>
      <c r="J12" s="137"/>
      <c r="K12" s="139" t="n">
        <f aca="false">SUM(E12:J12)</f>
        <v>40233</v>
      </c>
      <c r="N12" s="138"/>
    </row>
    <row r="13" customFormat="false" ht="12.75" hidden="false" customHeight="false" outlineLevel="0" collapsed="false">
      <c r="A13" s="137" t="s">
        <v>114</v>
      </c>
      <c r="B13" s="137" t="s">
        <v>225</v>
      </c>
      <c r="C13" s="131"/>
      <c r="D13" s="131" t="n">
        <v>7043</v>
      </c>
      <c r="E13" s="138" t="n">
        <v>213332</v>
      </c>
      <c r="F13" s="138" t="n">
        <v>0</v>
      </c>
      <c r="G13" s="138"/>
      <c r="H13" s="138"/>
      <c r="I13" s="140" t="n">
        <f aca="false">+'Totals-Pg. 1'!L14</f>
        <v>86923</v>
      </c>
      <c r="J13" s="137"/>
      <c r="K13" s="139" t="n">
        <f aca="false">SUM(E13:J13)</f>
        <v>300255</v>
      </c>
      <c r="N13" s="138"/>
    </row>
    <row r="14" customFormat="false" ht="12.75" hidden="false" customHeight="false" outlineLevel="0" collapsed="false">
      <c r="A14" s="137" t="s">
        <v>226</v>
      </c>
      <c r="B14" s="137" t="s">
        <v>227</v>
      </c>
      <c r="C14" s="131"/>
      <c r="D14" s="131" t="n">
        <v>22920</v>
      </c>
      <c r="E14" s="138" t="n">
        <v>-17870</v>
      </c>
      <c r="F14" s="138" t="n">
        <v>0</v>
      </c>
      <c r="G14" s="138"/>
      <c r="H14" s="138"/>
      <c r="I14" s="140" t="n">
        <f aca="false">+'Totals-Pg. 1'!L16</f>
        <v>-17684</v>
      </c>
      <c r="J14" s="137"/>
      <c r="K14" s="139" t="n">
        <f aca="false">SUM(E14:J14)</f>
        <v>-35554</v>
      </c>
      <c r="N14" s="138"/>
    </row>
    <row r="15" customFormat="false" ht="12.75" hidden="false" customHeight="false" outlineLevel="0" collapsed="false">
      <c r="A15" s="137" t="s">
        <v>99</v>
      </c>
      <c r="B15" s="137" t="s">
        <v>181</v>
      </c>
      <c r="C15" s="131"/>
      <c r="D15" s="131" t="n">
        <v>5726</v>
      </c>
      <c r="E15" s="138" t="n">
        <v>-64785</v>
      </c>
      <c r="F15" s="138" t="n">
        <v>0</v>
      </c>
      <c r="G15" s="138"/>
      <c r="H15" s="138"/>
      <c r="I15" s="140" t="n">
        <f aca="false">+'Totals-Pg. 1'!L18</f>
        <v>-6007</v>
      </c>
      <c r="J15" s="137"/>
      <c r="K15" s="139" t="n">
        <f aca="false">SUM(E15:J15)</f>
        <v>-70792</v>
      </c>
      <c r="N15" s="138"/>
    </row>
    <row r="16" customFormat="false" ht="12.75" hidden="false" customHeight="false" outlineLevel="0" collapsed="false">
      <c r="A16" s="137" t="s">
        <v>145</v>
      </c>
      <c r="B16" s="137" t="s">
        <v>148</v>
      </c>
      <c r="C16" s="131"/>
      <c r="D16" s="131" t="n">
        <v>7026</v>
      </c>
      <c r="E16" s="138" t="n">
        <v>117509</v>
      </c>
      <c r="F16" s="138" t="n">
        <v>0</v>
      </c>
      <c r="G16" s="138"/>
      <c r="H16" s="138" t="n">
        <v>0</v>
      </c>
      <c r="I16" s="140" t="n">
        <f aca="false">+'Totals-Pg. 1'!L19</f>
        <v>-9299</v>
      </c>
      <c r="J16" s="137"/>
      <c r="K16" s="139" t="n">
        <f aca="false">SUM(E16:J16)</f>
        <v>108210</v>
      </c>
      <c r="N16" s="138"/>
    </row>
    <row r="17" customFormat="false" ht="12.75" hidden="false" customHeight="false" outlineLevel="0" collapsed="false">
      <c r="A17" s="137" t="s">
        <v>150</v>
      </c>
      <c r="B17" s="137" t="s">
        <v>151</v>
      </c>
      <c r="C17" s="131"/>
      <c r="D17" s="131" t="n">
        <v>22903</v>
      </c>
      <c r="E17" s="138" t="n">
        <v>4298</v>
      </c>
      <c r="F17" s="138" t="n">
        <v>0</v>
      </c>
      <c r="G17" s="138"/>
      <c r="H17" s="138" t="n">
        <v>0</v>
      </c>
      <c r="I17" s="140" t="n">
        <f aca="false">+'Totals-Pg. 1'!L20</f>
        <v>7641</v>
      </c>
      <c r="J17" s="137"/>
      <c r="K17" s="139" t="n">
        <f aca="false">SUM(E17:J17)</f>
        <v>11939</v>
      </c>
      <c r="N17" s="138"/>
    </row>
    <row r="18" customFormat="false" ht="12.75" hidden="false" customHeight="false" outlineLevel="0" collapsed="false">
      <c r="A18" s="137" t="s">
        <v>136</v>
      </c>
      <c r="B18" s="137" t="s">
        <v>228</v>
      </c>
      <c r="C18" s="131"/>
      <c r="D18" s="131" t="n">
        <v>7039</v>
      </c>
      <c r="E18" s="138" t="n">
        <v>40337</v>
      </c>
      <c r="F18" s="138" t="n">
        <v>0</v>
      </c>
      <c r="G18" s="138"/>
      <c r="H18" s="138"/>
      <c r="I18" s="140" t="n">
        <f aca="false">+'Totals-Pg. 1'!L23</f>
        <v>-1602</v>
      </c>
      <c r="J18" s="137"/>
      <c r="K18" s="139" t="n">
        <f aca="false">SUM(E18:J18)</f>
        <v>38735</v>
      </c>
      <c r="N18" s="138"/>
    </row>
    <row r="19" customFormat="false" ht="12.75" hidden="false" customHeight="false" outlineLevel="0" collapsed="false">
      <c r="A19" s="137" t="s">
        <v>152</v>
      </c>
      <c r="B19" s="137" t="s">
        <v>229</v>
      </c>
      <c r="C19" s="131"/>
      <c r="D19" s="131" t="n">
        <v>6093</v>
      </c>
      <c r="E19" s="138" t="n">
        <v>-76686</v>
      </c>
      <c r="F19" s="138" t="n">
        <v>0</v>
      </c>
      <c r="G19" s="138"/>
      <c r="H19" s="138"/>
      <c r="I19" s="140" t="n">
        <f aca="false">+'Totals-Pg. 1'!L24</f>
        <v>0</v>
      </c>
      <c r="J19" s="137"/>
      <c r="K19" s="139" t="n">
        <f aca="false">SUM(E19:J19)</f>
        <v>-76686</v>
      </c>
      <c r="N19" s="138"/>
    </row>
    <row r="20" customFormat="false" ht="12.75" hidden="false" customHeight="false" outlineLevel="0" collapsed="false">
      <c r="A20" s="137" t="s">
        <v>150</v>
      </c>
      <c r="B20" s="137" t="s">
        <v>115</v>
      </c>
      <c r="C20" s="131"/>
      <c r="D20" s="131" t="n">
        <v>22902</v>
      </c>
      <c r="E20" s="138" t="n">
        <v>495148</v>
      </c>
      <c r="F20" s="138" t="n">
        <v>0</v>
      </c>
      <c r="G20" s="138"/>
      <c r="H20" s="138"/>
      <c r="I20" s="140" t="n">
        <f aca="false">+'Totals-Pg. 1'!L25</f>
        <v>72600</v>
      </c>
      <c r="J20" s="137"/>
      <c r="K20" s="139" t="n">
        <f aca="false">SUM(E20:J20)</f>
        <v>567748</v>
      </c>
      <c r="N20" s="138"/>
    </row>
    <row r="21" customFormat="false" ht="12.75" hidden="false" customHeight="false" outlineLevel="0" collapsed="false">
      <c r="A21" s="137" t="s">
        <v>230</v>
      </c>
      <c r="B21" s="137" t="s">
        <v>231</v>
      </c>
      <c r="C21" s="131"/>
      <c r="D21" s="131" t="s">
        <v>73</v>
      </c>
      <c r="E21" s="138" t="n">
        <v>32325</v>
      </c>
      <c r="F21" s="138" t="n">
        <v>0</v>
      </c>
      <c r="G21" s="138"/>
      <c r="H21" s="138" t="n">
        <v>0</v>
      </c>
      <c r="I21" s="140" t="n">
        <f aca="false">+'Totals-Pg. 1'!L27</f>
        <v>114004</v>
      </c>
      <c r="J21" s="137"/>
      <c r="K21" s="139" t="n">
        <f aca="false">SUM(E21:J21)+K30</f>
        <v>333760</v>
      </c>
      <c r="N21" s="138"/>
    </row>
    <row r="22" customFormat="false" ht="12.75" hidden="false" customHeight="false" outlineLevel="0" collapsed="false">
      <c r="A22" s="137" t="s">
        <v>114</v>
      </c>
      <c r="B22" s="137" t="s">
        <v>115</v>
      </c>
      <c r="C22" s="131"/>
      <c r="D22" s="131" t="n">
        <v>22250</v>
      </c>
      <c r="E22" s="138" t="n">
        <v>85845</v>
      </c>
      <c r="F22" s="138" t="n">
        <v>0</v>
      </c>
      <c r="G22" s="138"/>
      <c r="H22" s="138" t="n">
        <v>0</v>
      </c>
      <c r="I22" s="140" t="n">
        <f aca="false">+'Totals-Pg. 1'!L29</f>
        <v>-93790</v>
      </c>
      <c r="J22" s="137"/>
      <c r="K22" s="139" t="n">
        <f aca="false">SUM(E22:J22)</f>
        <v>-7945</v>
      </c>
      <c r="N22" s="138"/>
    </row>
    <row r="23" customFormat="false" ht="12.75" hidden="false" customHeight="false" outlineLevel="0" collapsed="false">
      <c r="A23" s="137" t="s">
        <v>63</v>
      </c>
      <c r="B23" s="137" t="s">
        <v>64</v>
      </c>
      <c r="C23" s="131"/>
      <c r="D23" s="131" t="n">
        <v>5414</v>
      </c>
      <c r="E23" s="138" t="n">
        <v>152505</v>
      </c>
      <c r="F23" s="138" t="n">
        <v>0</v>
      </c>
      <c r="G23" s="138"/>
      <c r="H23" s="138"/>
      <c r="I23" s="140" t="n">
        <f aca="false">+'Totals-Pg. 1'!L32</f>
        <v>-36345</v>
      </c>
      <c r="J23" s="137"/>
      <c r="K23" s="139" t="n">
        <f aca="false">SUM(E23:J23)</f>
        <v>116160</v>
      </c>
      <c r="N23" s="138"/>
    </row>
    <row r="24" customFormat="false" ht="12.75" hidden="false" customHeight="false" outlineLevel="0" collapsed="false">
      <c r="A24" s="137" t="s">
        <v>123</v>
      </c>
      <c r="B24" s="137" t="s">
        <v>124</v>
      </c>
      <c r="C24" s="131"/>
      <c r="D24" s="131" t="n">
        <v>7040</v>
      </c>
      <c r="E24" s="138" t="n">
        <v>17882</v>
      </c>
      <c r="F24" s="138" t="n">
        <v>0</v>
      </c>
      <c r="G24" s="138"/>
      <c r="H24" s="138" t="n">
        <v>0</v>
      </c>
      <c r="I24" s="140" t="n">
        <f aca="false">+'Totals-Pg. 1'!L33</f>
        <v>140376</v>
      </c>
      <c r="J24" s="137"/>
      <c r="K24" s="139" t="n">
        <f aca="false">SUM(E24:J24)</f>
        <v>158258</v>
      </c>
      <c r="N24" s="138"/>
    </row>
    <row r="25" customFormat="false" ht="12.75" hidden="false" customHeight="false" outlineLevel="0" collapsed="false">
      <c r="A25" s="141" t="s">
        <v>188</v>
      </c>
      <c r="B25" s="141" t="s">
        <v>232</v>
      </c>
      <c r="C25" s="131"/>
      <c r="D25" s="142" t="n">
        <v>20963</v>
      </c>
      <c r="E25" s="138" t="n">
        <v>-205751</v>
      </c>
      <c r="F25" s="138" t="n">
        <v>0</v>
      </c>
      <c r="G25" s="138"/>
      <c r="H25" s="138" t="n">
        <v>0</v>
      </c>
      <c r="I25" s="140" t="n">
        <f aca="false">+'Totals-Pg. 1'!L36</f>
        <v>-11292</v>
      </c>
      <c r="J25" s="141"/>
      <c r="K25" s="140" t="n">
        <f aca="false">SUM(E25:J25)</f>
        <v>-217043</v>
      </c>
      <c r="L25" s="143"/>
      <c r="M25" s="143"/>
      <c r="N25" s="138"/>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143"/>
      <c r="GO25" s="143"/>
      <c r="GP25" s="143"/>
      <c r="GQ25" s="143"/>
      <c r="GR25" s="143"/>
      <c r="GS25" s="143"/>
      <c r="GT25" s="143"/>
      <c r="GU25" s="143"/>
      <c r="GV25" s="143"/>
      <c r="GW25" s="143"/>
      <c r="GX25" s="143"/>
      <c r="GY25" s="143"/>
      <c r="GZ25" s="143"/>
      <c r="HA25" s="143"/>
      <c r="HB25" s="143"/>
      <c r="HC25" s="143"/>
      <c r="HD25" s="143"/>
      <c r="HE25" s="143"/>
      <c r="HF25" s="143"/>
      <c r="HG25" s="143"/>
      <c r="HH25" s="143"/>
      <c r="HI25" s="143"/>
      <c r="HJ25" s="143"/>
      <c r="HK25" s="143"/>
      <c r="HL25" s="143"/>
      <c r="HM25" s="143"/>
      <c r="HN25" s="143"/>
      <c r="HO25" s="143"/>
      <c r="HP25" s="143"/>
      <c r="HQ25" s="143"/>
      <c r="HR25" s="143"/>
      <c r="HS25" s="143"/>
      <c r="HT25" s="143"/>
      <c r="HU25" s="143"/>
      <c r="HV25" s="143"/>
      <c r="HW25" s="143"/>
      <c r="HX25" s="143"/>
      <c r="HY25" s="143"/>
      <c r="HZ25" s="143"/>
      <c r="IA25" s="143"/>
      <c r="IB25" s="143"/>
      <c r="IC25" s="143"/>
      <c r="ID25" s="143"/>
      <c r="IE25" s="143"/>
      <c r="IF25" s="143"/>
      <c r="IG25" s="143"/>
      <c r="IH25" s="143"/>
      <c r="II25" s="143"/>
      <c r="IJ25" s="143"/>
      <c r="IK25" s="143"/>
      <c r="IL25" s="143"/>
      <c r="IM25" s="143"/>
      <c r="IN25" s="143"/>
      <c r="IO25" s="143"/>
      <c r="IP25" s="143"/>
      <c r="IQ25" s="143"/>
      <c r="IR25" s="143"/>
      <c r="IS25" s="143"/>
      <c r="IT25" s="143"/>
      <c r="IU25" s="143"/>
      <c r="IV25" s="143"/>
      <c r="IW25" s="143"/>
    </row>
    <row r="26" customFormat="false" ht="12.75" hidden="false" customHeight="false" outlineLevel="0" collapsed="false">
      <c r="A26" s="137" t="s">
        <v>65</v>
      </c>
      <c r="B26" s="137" t="s">
        <v>66</v>
      </c>
      <c r="C26" s="131"/>
      <c r="D26" s="131" t="n">
        <v>7038</v>
      </c>
      <c r="E26" s="138" t="n">
        <v>-45958</v>
      </c>
      <c r="F26" s="138" t="n">
        <v>0</v>
      </c>
      <c r="G26" s="138"/>
      <c r="H26" s="138"/>
      <c r="I26" s="140" t="n">
        <f aca="false">+'Totals-Pg. 1'!L38</f>
        <v>-95426</v>
      </c>
      <c r="J26" s="137"/>
      <c r="K26" s="139" t="n">
        <f aca="false">SUM(E26:J26)</f>
        <v>-141384</v>
      </c>
      <c r="N26" s="138"/>
    </row>
    <row r="27" customFormat="false" ht="12.75" hidden="false" customHeight="false" outlineLevel="0" collapsed="false">
      <c r="A27" s="115" t="s">
        <v>83</v>
      </c>
      <c r="B27" s="31" t="s">
        <v>84</v>
      </c>
      <c r="C27" s="131"/>
      <c r="D27" s="131" t="n">
        <v>5494</v>
      </c>
      <c r="E27" s="138" t="n">
        <v>-32114</v>
      </c>
      <c r="F27" s="138" t="n">
        <v>0</v>
      </c>
      <c r="G27" s="138"/>
      <c r="H27" s="138"/>
      <c r="I27" s="140" t="n">
        <f aca="false">+'Totals-Pg. 1'!L39</f>
        <v>-4991</v>
      </c>
      <c r="J27" s="137"/>
      <c r="K27" s="139" t="n">
        <f aca="false">SUM(E27:J27)</f>
        <v>-37105</v>
      </c>
      <c r="N27" s="138"/>
    </row>
    <row r="28" customFormat="false" ht="12.75" hidden="false" customHeight="false" outlineLevel="0" collapsed="false">
      <c r="A28" s="137" t="s">
        <v>233</v>
      </c>
      <c r="B28" s="137" t="s">
        <v>234</v>
      </c>
      <c r="C28" s="131"/>
      <c r="D28" s="131" t="n">
        <v>21672</v>
      </c>
      <c r="E28" s="138" t="n">
        <v>-7461</v>
      </c>
      <c r="F28" s="138" t="n">
        <v>0</v>
      </c>
      <c r="G28" s="138"/>
      <c r="H28" s="138"/>
      <c r="I28" s="140" t="n">
        <f aca="false">+'Totals-Pg. 1'!L40</f>
        <v>0</v>
      </c>
      <c r="J28" s="137"/>
      <c r="K28" s="139" t="n">
        <f aca="false">SUM(E28:J28)</f>
        <v>-7461</v>
      </c>
      <c r="N28" s="138"/>
    </row>
    <row r="29" customFormat="false" ht="12.75" hidden="false" customHeight="false" outlineLevel="0" collapsed="false">
      <c r="A29" s="137" t="s">
        <v>59</v>
      </c>
      <c r="B29" s="137" t="s">
        <v>221</v>
      </c>
      <c r="C29" s="131"/>
      <c r="D29" s="131" t="n">
        <v>5249</v>
      </c>
      <c r="E29" s="138" t="n">
        <v>-6515</v>
      </c>
      <c r="F29" s="138" t="n">
        <v>0</v>
      </c>
      <c r="G29" s="138"/>
      <c r="H29" s="138"/>
      <c r="I29" s="140" t="n">
        <f aca="false">+'Totals-Pg. 1'!L41+'Totals-Pg. 1'!L44</f>
        <v>30784</v>
      </c>
      <c r="J29" s="137"/>
      <c r="K29" s="139" t="n">
        <f aca="false">SUM(E29:J29)</f>
        <v>24269</v>
      </c>
      <c r="N29" s="138"/>
    </row>
    <row r="30" customFormat="false" ht="12.75" hidden="false" customHeight="false" outlineLevel="0" collapsed="false">
      <c r="A30" s="137" t="s">
        <v>72</v>
      </c>
      <c r="B30" s="137" t="s">
        <v>235</v>
      </c>
      <c r="C30" s="131"/>
      <c r="D30" s="131" t="n">
        <v>6055</v>
      </c>
      <c r="E30" s="138" t="n">
        <v>68000</v>
      </c>
      <c r="F30" s="138" t="n">
        <v>0</v>
      </c>
      <c r="G30" s="138"/>
      <c r="H30" s="138"/>
      <c r="I30" s="140" t="n">
        <f aca="false">+'Totals-Pg. 1'!L44+'Totals-Pg. 1'!L46</f>
        <v>119431</v>
      </c>
      <c r="J30" s="137"/>
      <c r="K30" s="139" t="n">
        <f aca="false">SUM(E30:J30)</f>
        <v>187431</v>
      </c>
      <c r="N30" s="138"/>
    </row>
    <row r="31" customFormat="false" ht="12.75" hidden="false" customHeight="false" outlineLevel="0" collapsed="false">
      <c r="A31" s="31" t="s">
        <v>236</v>
      </c>
      <c r="B31" s="137"/>
      <c r="C31" s="131"/>
      <c r="D31" s="131" t="n">
        <v>5871</v>
      </c>
      <c r="E31" s="138" t="n">
        <v>-83556</v>
      </c>
      <c r="F31" s="138" t="n">
        <v>0</v>
      </c>
      <c r="G31" s="138"/>
      <c r="H31" s="138" t="n">
        <v>0</v>
      </c>
      <c r="I31" s="140" t="e">
        <f aca="false">+#REF!</f>
        <v>#REF!</v>
      </c>
      <c r="J31" s="137"/>
      <c r="K31" s="139" t="e">
        <f aca="false">SUM(E31:J31)</f>
        <v>#REF!</v>
      </c>
      <c r="N31" s="138"/>
    </row>
    <row r="32" customFormat="false" ht="12.75" hidden="false" customHeight="false" outlineLevel="0" collapsed="false">
      <c r="A32" s="141" t="s">
        <v>188</v>
      </c>
      <c r="B32" s="141" t="s">
        <v>105</v>
      </c>
      <c r="C32" s="131"/>
      <c r="D32" s="142" t="n">
        <v>21864</v>
      </c>
      <c r="E32" s="138" t="n">
        <v>168626</v>
      </c>
      <c r="F32" s="138" t="n">
        <v>0</v>
      </c>
      <c r="G32" s="138"/>
      <c r="H32" s="138" t="n">
        <v>0</v>
      </c>
      <c r="I32" s="140" t="n">
        <f aca="false">+'Totals-Pg. 1'!L52</f>
        <v>-11933</v>
      </c>
      <c r="J32" s="141"/>
      <c r="K32" s="140" t="n">
        <f aca="false">SUM(E32:J32)</f>
        <v>156693</v>
      </c>
      <c r="L32" s="143"/>
      <c r="M32" s="143"/>
      <c r="N32" s="138"/>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3"/>
      <c r="GM32" s="143"/>
      <c r="GN32" s="143"/>
      <c r="GO32" s="143"/>
      <c r="GP32" s="143"/>
      <c r="GQ32" s="143"/>
      <c r="GR32" s="143"/>
      <c r="GS32" s="143"/>
      <c r="GT32" s="143"/>
      <c r="GU32" s="143"/>
      <c r="GV32" s="143"/>
      <c r="GW32" s="143"/>
      <c r="GX32" s="143"/>
      <c r="GY32" s="143"/>
      <c r="GZ32" s="143"/>
      <c r="HA32" s="143"/>
      <c r="HB32" s="143"/>
      <c r="HC32" s="143"/>
      <c r="HD32" s="143"/>
      <c r="HE32" s="143"/>
      <c r="HF32" s="143"/>
      <c r="HG32" s="143"/>
      <c r="HH32" s="143"/>
      <c r="HI32" s="143"/>
      <c r="HJ32" s="143"/>
      <c r="HK32" s="143"/>
      <c r="HL32" s="143"/>
      <c r="HM32" s="143"/>
      <c r="HN32" s="143"/>
      <c r="HO32" s="143"/>
      <c r="HP32" s="143"/>
      <c r="HQ32" s="143"/>
      <c r="HR32" s="143"/>
      <c r="HS32" s="143"/>
      <c r="HT32" s="143"/>
      <c r="HU32" s="143"/>
      <c r="HV32" s="143"/>
      <c r="HW32" s="143"/>
      <c r="HX32" s="143"/>
      <c r="HY32" s="143"/>
      <c r="HZ32" s="143"/>
      <c r="IA32" s="143"/>
      <c r="IB32" s="143"/>
      <c r="IC32" s="143"/>
      <c r="ID32" s="143"/>
      <c r="IE32" s="143"/>
      <c r="IF32" s="143"/>
      <c r="IG32" s="143"/>
      <c r="IH32" s="143"/>
      <c r="II32" s="143"/>
      <c r="IJ32" s="143"/>
      <c r="IK32" s="143"/>
      <c r="IL32" s="143"/>
      <c r="IM32" s="143"/>
      <c r="IN32" s="143"/>
      <c r="IO32" s="143"/>
      <c r="IP32" s="143"/>
      <c r="IQ32" s="143"/>
      <c r="IR32" s="143"/>
      <c r="IS32" s="143"/>
      <c r="IT32" s="143"/>
      <c r="IU32" s="143"/>
      <c r="IV32" s="143"/>
      <c r="IW32" s="143"/>
    </row>
    <row r="33" customFormat="false" ht="12.75" hidden="false" customHeight="false" outlineLevel="0" collapsed="false">
      <c r="A33" s="137"/>
      <c r="B33" s="137"/>
      <c r="C33" s="131"/>
      <c r="D33" s="131"/>
      <c r="E33" s="138"/>
      <c r="F33" s="138"/>
      <c r="G33" s="138"/>
      <c r="H33" s="138"/>
      <c r="I33" s="140"/>
      <c r="J33" s="137"/>
      <c r="K33" s="139"/>
      <c r="N33" s="138"/>
    </row>
    <row r="34" customFormat="false" ht="12.75" hidden="false" customHeight="false" outlineLevel="0" collapsed="false">
      <c r="A34" s="137" t="s">
        <v>119</v>
      </c>
      <c r="B34" s="137" t="s">
        <v>237</v>
      </c>
      <c r="C34" s="131"/>
      <c r="D34" s="131" t="n">
        <v>6124</v>
      </c>
      <c r="E34" s="138" t="n">
        <v>-24105</v>
      </c>
      <c r="F34" s="138" t="n">
        <v>0</v>
      </c>
      <c r="G34" s="138"/>
      <c r="H34" s="138"/>
      <c r="I34" s="140" t="n">
        <f aca="false">+'Totals-Pg. 1'!L15</f>
        <v>0</v>
      </c>
      <c r="J34" s="137"/>
      <c r="K34" s="139" t="n">
        <f aca="false">SUM(E34:J34)</f>
        <v>-24105</v>
      </c>
      <c r="N34" s="138"/>
    </row>
    <row r="35" customFormat="false" ht="12.75" hidden="false" customHeight="false" outlineLevel="0" collapsed="false">
      <c r="A35" s="137"/>
      <c r="B35" s="137"/>
      <c r="C35" s="131"/>
      <c r="D35" s="131"/>
      <c r="E35" s="138"/>
      <c r="F35" s="138"/>
      <c r="G35" s="138"/>
      <c r="H35" s="138"/>
      <c r="I35" s="140"/>
      <c r="J35" s="137"/>
      <c r="K35" s="139"/>
      <c r="N35" s="138"/>
    </row>
    <row r="36" customFormat="false" ht="12.75" hidden="false" customHeight="false" outlineLevel="0" collapsed="false">
      <c r="A36" s="137" t="s">
        <v>67</v>
      </c>
      <c r="B36" s="137" t="s">
        <v>238</v>
      </c>
      <c r="C36" s="131"/>
      <c r="D36" s="131" t="n">
        <v>5499</v>
      </c>
      <c r="E36" s="138" t="n">
        <v>-126349</v>
      </c>
      <c r="F36" s="138" t="n">
        <v>0</v>
      </c>
      <c r="G36" s="138"/>
      <c r="H36" s="138"/>
      <c r="I36" s="144" t="n">
        <f aca="false">+'Totals-Pg. 1'!L55</f>
        <v>-433682</v>
      </c>
      <c r="J36" s="137"/>
      <c r="K36" s="139" t="n">
        <f aca="false">SUM(E36:J36)</f>
        <v>-560031</v>
      </c>
      <c r="N36" s="138"/>
    </row>
    <row r="37" customFormat="false" ht="12.75" hidden="false" customHeight="false" outlineLevel="0" collapsed="false">
      <c r="A37" s="137" t="s">
        <v>239</v>
      </c>
      <c r="B37" s="137" t="s">
        <v>142</v>
      </c>
      <c r="C37" s="131"/>
      <c r="D37" s="131" t="n">
        <v>7044</v>
      </c>
      <c r="E37" s="138" t="n">
        <v>-87321</v>
      </c>
      <c r="F37" s="138" t="n">
        <v>0</v>
      </c>
      <c r="G37" s="138"/>
      <c r="H37" s="138" t="n">
        <v>0</v>
      </c>
      <c r="I37" s="144" t="n">
        <f aca="false">+'Totals-Pg. 1'!L56</f>
        <v>477448</v>
      </c>
      <c r="J37" s="137"/>
      <c r="K37" s="139" t="n">
        <f aca="false">SUM(E37:J37)</f>
        <v>390127</v>
      </c>
      <c r="N37" s="138"/>
    </row>
    <row r="38" customFormat="false" ht="12.75" hidden="false" customHeight="false" outlineLevel="0" collapsed="false">
      <c r="A38" s="137"/>
      <c r="B38" s="137"/>
      <c r="C38" s="131"/>
      <c r="D38" s="131"/>
      <c r="E38" s="138" t="s">
        <v>41</v>
      </c>
      <c r="F38" s="138" t="s">
        <v>41</v>
      </c>
      <c r="G38" s="138"/>
      <c r="H38" s="138"/>
      <c r="I38" s="144"/>
      <c r="J38" s="137"/>
      <c r="K38" s="139"/>
      <c r="N38" s="138"/>
    </row>
    <row r="39" customFormat="false" ht="12.75" hidden="false" customHeight="false" outlineLevel="0" collapsed="false">
      <c r="E39" s="110"/>
      <c r="F39" s="110"/>
      <c r="H39" s="110"/>
      <c r="I39" s="110"/>
      <c r="J39" s="110"/>
      <c r="K39" s="139"/>
    </row>
    <row r="40" customFormat="false" ht="12.75" hidden="false" customHeight="false" outlineLevel="0" collapsed="false">
      <c r="A40" s="145" t="s">
        <v>157</v>
      </c>
      <c r="B40" s="146"/>
      <c r="C40" s="147"/>
      <c r="D40" s="147"/>
      <c r="E40" s="148" t="n">
        <f aca="false">SUM(E8:E39)</f>
        <v>585977</v>
      </c>
      <c r="F40" s="148" t="n">
        <f aca="false">SUM(F8:F39)</f>
        <v>0</v>
      </c>
      <c r="G40" s="148" t="n">
        <f aca="false">SUM(G8:G39)</f>
        <v>0</v>
      </c>
      <c r="H40" s="148" t="n">
        <f aca="false">SUM(H8:H39)</f>
        <v>0</v>
      </c>
      <c r="I40" s="148" t="e">
        <f aca="false">SUM(I8:I39)</f>
        <v>#REF!</v>
      </c>
      <c r="J40" s="148" t="n">
        <f aca="false">SUM(J9:J39)</f>
        <v>0</v>
      </c>
      <c r="K40" s="149" t="e">
        <f aca="false">SUM(K8:K39)</f>
        <v>#REF!</v>
      </c>
    </row>
    <row r="41" customFormat="false" ht="12.75" hidden="false" customHeight="false" outlineLevel="0" collapsed="false">
      <c r="A41" s="134"/>
      <c r="B41" s="134"/>
      <c r="C41" s="133"/>
      <c r="D41" s="133"/>
      <c r="E41" s="110"/>
      <c r="F41" s="110"/>
      <c r="H41" s="150"/>
      <c r="I41" s="151"/>
      <c r="J41" s="150"/>
      <c r="K41" s="150"/>
    </row>
    <row r="42" customFormat="false" ht="12.75" hidden="false" customHeight="false" outlineLevel="0" collapsed="false">
      <c r="A42" s="152" t="s">
        <v>240</v>
      </c>
      <c r="B42" s="152"/>
      <c r="C42" s="153"/>
      <c r="D42" s="153"/>
      <c r="E42" s="154" t="n">
        <v>0</v>
      </c>
      <c r="F42" s="154" t="n">
        <v>0</v>
      </c>
      <c r="G42" s="154" t="n">
        <v>0</v>
      </c>
      <c r="H42" s="154" t="n">
        <v>203739</v>
      </c>
      <c r="I42" s="154" t="n">
        <v>200996</v>
      </c>
      <c r="J42" s="154" t="n">
        <v>0</v>
      </c>
      <c r="K42" s="20" t="n">
        <f aca="false">SUM(E42:J42)</f>
        <v>404735</v>
      </c>
    </row>
    <row r="43" customFormat="false" ht="12.75" hidden="false" customHeight="false" outlineLevel="0" collapsed="false">
      <c r="A43" s="134"/>
      <c r="B43" s="134"/>
      <c r="C43" s="133"/>
      <c r="D43" s="133"/>
      <c r="G43" s="110"/>
      <c r="H43" s="150"/>
      <c r="I43" s="151" t="s">
        <v>241</v>
      </c>
      <c r="J43" s="150"/>
      <c r="K43" s="150"/>
    </row>
    <row r="44" customFormat="false" ht="12.75" hidden="false" customHeight="false" outlineLevel="0" collapsed="false">
      <c r="A44" s="134" t="s">
        <v>164</v>
      </c>
      <c r="B44" s="134"/>
      <c r="C44" s="133"/>
      <c r="D44" s="133"/>
      <c r="E44" s="150" t="n">
        <f aca="false">E40-E42</f>
        <v>585977</v>
      </c>
      <c r="F44" s="150" t="n">
        <f aca="false">F40-F42</f>
        <v>0</v>
      </c>
      <c r="G44" s="150" t="n">
        <f aca="false">G40-G42</f>
        <v>0</v>
      </c>
      <c r="H44" s="150" t="n">
        <f aca="false">H40-H42</f>
        <v>-203739</v>
      </c>
      <c r="I44" s="150" t="e">
        <f aca="false">I40-I42</f>
        <v>#REF!</v>
      </c>
      <c r="J44" s="150" t="n">
        <f aca="false">J40-J42</f>
        <v>0</v>
      </c>
      <c r="K44" s="150" t="e">
        <f aca="false">K40-K42</f>
        <v>#REF!</v>
      </c>
    </row>
    <row r="45" customFormat="false" ht="12.75" hidden="false" customHeight="false" outlineLevel="0" collapsed="false">
      <c r="A45" s="134"/>
      <c r="B45" s="134"/>
      <c r="C45" s="133"/>
      <c r="D45" s="133"/>
      <c r="E45" s="150"/>
      <c r="F45" s="150"/>
      <c r="G45" s="110"/>
      <c r="H45" s="137"/>
      <c r="I45" s="151"/>
      <c r="J45" s="150"/>
      <c r="K45" s="150"/>
    </row>
    <row r="46" customFormat="false" ht="12.75" hidden="false" customHeight="false" outlineLevel="0" collapsed="false">
      <c r="G46" s="110"/>
    </row>
    <row r="47" customFormat="false" ht="12.75" hidden="false" customHeight="false" outlineLevel="0" collapsed="false">
      <c r="A47" s="155"/>
      <c r="B47" s="137"/>
      <c r="C47" s="131"/>
      <c r="D47" s="131"/>
      <c r="E47" s="137"/>
      <c r="F47" s="137"/>
      <c r="G47" s="110"/>
      <c r="H47" s="137"/>
      <c r="I47" s="137"/>
      <c r="J47" s="137"/>
      <c r="K47" s="137"/>
    </row>
    <row r="48" customFormat="false" ht="12.75" hidden="false" customHeight="false" outlineLevel="0" collapsed="false">
      <c r="A48" s="137"/>
      <c r="B48" s="137"/>
      <c r="C48" s="131"/>
      <c r="D48" s="131"/>
      <c r="E48" s="137"/>
      <c r="F48" s="137"/>
      <c r="G48" s="137"/>
      <c r="H48" s="137"/>
      <c r="I48" s="137"/>
      <c r="J48" s="137"/>
      <c r="K48" s="137"/>
    </row>
    <row r="49" customFormat="false" ht="12.75" hidden="false" customHeight="false" outlineLevel="0" collapsed="false">
      <c r="A49" s="137"/>
      <c r="B49" s="137"/>
      <c r="C49" s="131"/>
      <c r="D49" s="131"/>
      <c r="E49" s="137"/>
      <c r="F49" s="137"/>
      <c r="G49" s="137"/>
      <c r="H49" s="137"/>
      <c r="I49" s="137"/>
      <c r="J49" s="156"/>
      <c r="K49" s="156"/>
    </row>
    <row r="50" customFormat="false" ht="12.75" hidden="false" customHeight="false" outlineLevel="0" collapsed="false">
      <c r="J50" s="157"/>
      <c r="K50" s="104"/>
    </row>
    <row r="51" customFormat="false" ht="12.75" hidden="false" customHeight="false" outlineLevel="0" collapsed="false">
      <c r="B51" s="158"/>
      <c r="C51" s="131"/>
      <c r="D51" s="131"/>
      <c r="E51" s="131"/>
      <c r="F51" s="131"/>
      <c r="G51" s="131"/>
      <c r="H51" s="131"/>
      <c r="I51" s="131"/>
      <c r="J51" s="159"/>
      <c r="K51" s="131"/>
    </row>
    <row r="52" customFormat="false" ht="12.75" hidden="false" customHeight="false" outlineLevel="0" collapsed="false">
      <c r="A52" s="160"/>
      <c r="B52" s="161"/>
      <c r="C52" s="161"/>
      <c r="D52" s="161"/>
      <c r="E52" s="131"/>
      <c r="F52" s="131"/>
      <c r="G52" s="131"/>
      <c r="H52" s="131"/>
      <c r="I52" s="131"/>
      <c r="J52" s="162"/>
      <c r="K52" s="131"/>
    </row>
    <row r="53" customFormat="false" ht="12.75" hidden="false" customHeight="false" outlineLevel="0" collapsed="false">
      <c r="A53" s="155"/>
      <c r="B53" s="161"/>
      <c r="C53" s="163"/>
      <c r="D53" s="163"/>
      <c r="E53" s="131"/>
      <c r="F53" s="131"/>
      <c r="G53" s="131"/>
      <c r="H53" s="131"/>
      <c r="I53" s="131"/>
      <c r="J53" s="131"/>
      <c r="K53" s="131"/>
    </row>
    <row r="54" customFormat="false" ht="12.75" hidden="false" customHeight="false" outlineLevel="0" collapsed="false">
      <c r="B54" s="164"/>
      <c r="C54" s="94"/>
      <c r="D54" s="107"/>
      <c r="E54" s="107"/>
      <c r="F54" s="107"/>
      <c r="G54" s="107"/>
      <c r="H54" s="165"/>
      <c r="I54" s="165"/>
      <c r="J54" s="94"/>
      <c r="K54" s="107"/>
    </row>
    <row r="55" customFormat="false" ht="12.75" hidden="false" customHeight="false" outlineLevel="0" collapsed="false">
      <c r="A55" s="94"/>
      <c r="B55" s="164"/>
      <c r="C55" s="94"/>
      <c r="D55" s="107"/>
      <c r="E55" s="107"/>
      <c r="F55" s="107"/>
      <c r="G55" s="107"/>
      <c r="H55" s="165"/>
      <c r="I55" s="165"/>
      <c r="J55" s="94"/>
      <c r="K55" s="107"/>
    </row>
    <row r="56" customFormat="false" ht="12.75" hidden="false" customHeight="false" outlineLevel="0" collapsed="false">
      <c r="A56" s="94"/>
      <c r="B56" s="164"/>
      <c r="C56" s="94"/>
      <c r="D56" s="107"/>
      <c r="E56" s="107"/>
      <c r="F56" s="107"/>
      <c r="G56" s="107"/>
      <c r="H56" s="165"/>
      <c r="I56" s="165"/>
      <c r="J56" s="94"/>
      <c r="K56" s="107"/>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6" t="n">
        <v>1093015</v>
      </c>
      <c r="F11" s="0" t="s">
        <v>249</v>
      </c>
    </row>
    <row r="12" customFormat="false" ht="13.5" hidden="false" customHeight="false" outlineLevel="0" collapsed="false">
      <c r="B12" s="0" t="s">
        <v>250</v>
      </c>
      <c r="D12" s="0" t="s">
        <v>251</v>
      </c>
      <c r="E12" s="167"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8" t="n">
        <v>69456</v>
      </c>
    </row>
    <row r="12" customFormat="false" ht="12.75" hidden="false" customHeight="false" outlineLevel="0" collapsed="false">
      <c r="B12" s="0" t="s">
        <v>258</v>
      </c>
      <c r="C12" s="0" t="s">
        <v>251</v>
      </c>
      <c r="D12" s="168" t="n">
        <v>80396</v>
      </c>
    </row>
    <row r="13" customFormat="false" ht="13.5" hidden="false" customHeight="false" outlineLevel="0" collapsed="false">
      <c r="B13" s="0" t="s">
        <v>259</v>
      </c>
      <c r="C13" s="0" t="s">
        <v>251</v>
      </c>
      <c r="D13" s="169"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2002-02-05T09:58:10Z</cp:lastPrinted>
  <dcterms:modified xsi:type="dcterms:W3CDTF">2002-02-07T10:57:03Z</dcterms:modified>
  <cp:revision>0</cp:revision>
  <dc:subject/>
  <dc:title/>
</cp:coreProperties>
</file>