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A Top Page" sheetId="1" state="visible" r:id="rId3"/>
    <sheet name="3rd Party Expense" sheetId="2" state="visible" r:id="rId4"/>
    <sheet name="3rd Party Revenue" sheetId="3" state="visible" r:id="rId5"/>
  </sheets>
  <definedNames>
    <definedName function="false" hidden="false" localSheetId="0" name="_xlnm.Print_Area" vbProcedure="false">'OA Top Page'!$A$1:$C$30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<sst xmlns="http://schemas.openxmlformats.org/spreadsheetml/2006/main" count="125" uniqueCount="106">
  <si>
    <t xml:space="preserve">ENRON NORTH AMERICA</t>
  </si>
  <si>
    <t xml:space="preserve">Transport Region</t>
  </si>
  <si>
    <t xml:space="preserve">Restatement of NGP &amp; L </t>
  </si>
  <si>
    <t xml:space="preserve">                                                          For the Production Month Ended February 29, 2000</t>
  </si>
  <si>
    <t xml:space="preserve"> </t>
  </si>
  <si>
    <t xml:space="preserve">NGP &amp; L</t>
  </si>
  <si>
    <t xml:space="preserve">       Less: Adjustments for December 1999</t>
  </si>
  <si>
    <t xml:space="preserve">NGP &amp; L February 2000 only</t>
  </si>
  <si>
    <t xml:space="preserve">Transport</t>
  </si>
  <si>
    <t xml:space="preserve">Compressor Fuel True Up</t>
  </si>
  <si>
    <t xml:space="preserve">Unaccounted for Gas Loss True Up</t>
  </si>
  <si>
    <t xml:space="preserve">Transport Revenue - Tom Martin</t>
  </si>
  <si>
    <t xml:space="preserve">3rd Party Transport Revenue True Up</t>
  </si>
  <si>
    <t xml:space="preserve">3rd Party Transport Expense True Up</t>
  </si>
  <si>
    <t xml:space="preserve">Transport Sub-Total</t>
  </si>
  <si>
    <t xml:space="preserve">M-to-M Issues </t>
  </si>
  <si>
    <t xml:space="preserve">Originations</t>
  </si>
  <si>
    <t xml:space="preserve">Broker Fees</t>
  </si>
  <si>
    <t xml:space="preserve">M-T-M Sub-Total</t>
  </si>
  <si>
    <t xml:space="preserve">Miscellaneous</t>
  </si>
  <si>
    <t xml:space="preserve">Miscellaneous Sub-Total</t>
  </si>
  <si>
    <t xml:space="preserve">Restated NGP &amp; L (February 1999)</t>
  </si>
  <si>
    <t xml:space="preserve">Change Last Day NGP&amp;L to Restated NGP&amp;L</t>
  </si>
  <si>
    <t xml:space="preserve">3rd Party Transport Expense</t>
  </si>
  <si>
    <t xml:space="preserve">ED</t>
  </si>
  <si>
    <t xml:space="preserve">Counterparty</t>
  </si>
  <si>
    <t xml:space="preserve">Flash Amount</t>
  </si>
  <si>
    <t xml:space="preserve"> GL Amount</t>
  </si>
  <si>
    <t xml:space="preserve">Difference</t>
  </si>
  <si>
    <t xml:space="preserve">Channel Industries</t>
  </si>
  <si>
    <t xml:space="preserve">Dow Pipeline Company</t>
  </si>
  <si>
    <t xml:space="preserve">East Texas Gas Systems</t>
  </si>
  <si>
    <t xml:space="preserve">El Paso Offshore Gathering</t>
  </si>
  <si>
    <t xml:space="preserve">MidCon Texas Pipeline Operator</t>
  </si>
  <si>
    <t xml:space="preserve">Lavaca Pipeline Company</t>
  </si>
  <si>
    <t xml:space="preserve">Unit Gas Transmission Company</t>
  </si>
  <si>
    <t xml:space="preserve">.797 to Ed</t>
  </si>
  <si>
    <t xml:space="preserve">Southland</t>
  </si>
  <si>
    <t xml:space="preserve">Tejas Ship Channel</t>
  </si>
  <si>
    <t xml:space="preserve">Reliant Entex Energy</t>
  </si>
  <si>
    <t xml:space="preserve">Total</t>
  </si>
  <si>
    <t xml:space="preserve">MARTIN - needs to be tsf to Texas</t>
  </si>
  <si>
    <t xml:space="preserve">0002 GL</t>
  </si>
  <si>
    <t xml:space="preserve">0003 GL</t>
  </si>
  <si>
    <t xml:space="preserve">Black Marlin</t>
  </si>
  <si>
    <t xml:space="preserve">Unit</t>
  </si>
  <si>
    <t xml:space="preserve">SHARP - needs to be tsf to Asset Group</t>
  </si>
  <si>
    <t xml:space="preserve">Humble Gas Pipeline Co.</t>
  </si>
  <si>
    <t xml:space="preserve">Duke Energy Field Services</t>
  </si>
  <si>
    <t xml:space="preserve">Tejas Gas Operating, LLC</t>
  </si>
  <si>
    <t xml:space="preserve">King Ranch Gas Plant</t>
  </si>
  <si>
    <t xml:space="preserve">PG&amp;E Hydrocarbons, LP</t>
  </si>
  <si>
    <t xml:space="preserve">Gulf Plain Processing Plant</t>
  </si>
  <si>
    <t xml:space="preserve">Gulf Coast Pipeline Company</t>
  </si>
  <si>
    <t xml:space="preserve">Gulf Energy Pipeline, LLC</t>
  </si>
  <si>
    <t xml:space="preserve">8590 999</t>
  </si>
  <si>
    <t xml:space="preserve">Gas Loss</t>
  </si>
  <si>
    <t xml:space="preserve">Schneider</t>
  </si>
  <si>
    <t xml:space="preserve">3rd Party Transport Revenue</t>
  </si>
  <si>
    <t xml:space="preserve">Amoco Eenrgy Trading</t>
  </si>
  <si>
    <t xml:space="preserve">Anadarko Energy Services</t>
  </si>
  <si>
    <t xml:space="preserve">Aquila Southwest Mktg.</t>
  </si>
  <si>
    <t xml:space="preserve">Chevron USA</t>
  </si>
  <si>
    <t xml:space="preserve">Conoco Inc.</t>
  </si>
  <si>
    <t xml:space="preserve">Copano Energy Services</t>
  </si>
  <si>
    <t xml:space="preserve">Coral Energy Resources</t>
  </si>
  <si>
    <t xml:space="preserve">Dow Hydrocarbons</t>
  </si>
  <si>
    <t xml:space="preserve">Duke Energy Field</t>
  </si>
  <si>
    <t xml:space="preserve">Duke Energy Trading</t>
  </si>
  <si>
    <t xml:space="preserve">Dynegy Marketing and Trade</t>
  </si>
  <si>
    <t xml:space="preserve">El Paso Merchant Energy</t>
  </si>
  <si>
    <t xml:space="preserve">Engage Energy US</t>
  </si>
  <si>
    <t xml:space="preserve">Entex Gas Marketing</t>
  </si>
  <si>
    <t xml:space="preserve">EOG Resources Mktg. Inc.</t>
  </si>
  <si>
    <t xml:space="preserve">Esenjay Exploration</t>
  </si>
  <si>
    <t xml:space="preserve">Exxon Company USA</t>
  </si>
  <si>
    <t xml:space="preserve">Four Square Gas Company</t>
  </si>
  <si>
    <t xml:space="preserve">GulkMark Energy</t>
  </si>
  <si>
    <t xml:space="preserve">Helmerich &amp; Payne Inc.</t>
  </si>
  <si>
    <t xml:space="preserve">Mobil Natural Gas</t>
  </si>
  <si>
    <t xml:space="preserve">ONEOK Gas Mktg.</t>
  </si>
  <si>
    <t xml:space="preserve">PG&amp;E Texas Pipeline</t>
  </si>
  <si>
    <t xml:space="preserve">Reliant Energy Entex</t>
  </si>
  <si>
    <t xml:space="preserve">Reliant Energy Services</t>
  </si>
  <si>
    <t xml:space="preserve">Sempra Energy</t>
  </si>
  <si>
    <t xml:space="preserve">Tejas Gas Pipeline</t>
  </si>
  <si>
    <t xml:space="preserve">Tejas Ship Channel, LLC</t>
  </si>
  <si>
    <t xml:space="preserve">Texaco Exploration &amp; Production</t>
  </si>
  <si>
    <t xml:space="preserve">Texaco Natural Gas</t>
  </si>
  <si>
    <t xml:space="preserve">Texas General Land Office</t>
  </si>
  <si>
    <t xml:space="preserve">TXU Lone Star</t>
  </si>
  <si>
    <t xml:space="preserve">Union Pacific Resources</t>
  </si>
  <si>
    <t xml:space="preserve">Vastar Resources</t>
  </si>
  <si>
    <t xml:space="preserve">4950 999 </t>
  </si>
  <si>
    <t xml:space="preserve">Calpine Fuels Texas</t>
  </si>
  <si>
    <t xml:space="preserve">CP&amp;L</t>
  </si>
  <si>
    <t xml:space="preserve">Lamay</t>
  </si>
  <si>
    <t xml:space="preserve">Reliant Energy</t>
  </si>
  <si>
    <t xml:space="preserve">Temple Inland</t>
  </si>
  <si>
    <t xml:space="preserve">Zeneca</t>
  </si>
  <si>
    <t xml:space="preserve">4950 999</t>
  </si>
  <si>
    <t xml:space="preserve">1999 HMS Income</t>
  </si>
  <si>
    <t xml:space="preserve">4920 951 -Condensate Sales</t>
  </si>
  <si>
    <t xml:space="preserve">Riser HPL Drip</t>
  </si>
  <si>
    <t xml:space="preserve">4890 999 Tsf to Storage</t>
  </si>
  <si>
    <t xml:space="preserve">Storage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</si>
</sst>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2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0.84"/>
    <col collapsed="false" customWidth="true" hidden="false" outlineLevel="0" max="2" min="2" style="0" width="23.41"/>
    <col collapsed="false" customWidth="true" hidden="false" outlineLevel="0" max="3" min="3" style="0" width="20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1" t="s">
        <v>1</v>
      </c>
      <c r="B2" s="1"/>
      <c r="C2" s="1"/>
    </row>
    <row r="3" customFormat="false" ht="12.75" hidden="false" customHeight="false" outlineLevel="0" collapsed="false">
      <c r="A3" s="1" t="s">
        <v>2</v>
      </c>
      <c r="B3" s="1"/>
      <c r="C3" s="1"/>
    </row>
    <row r="4" customFormat="false" ht="12.75" hidden="false" customHeight="false" outlineLevel="0" collapsed="false">
      <c r="A4" s="2" t="s">
        <v>3</v>
      </c>
      <c r="B4" s="3"/>
      <c r="C4" s="4"/>
    </row>
    <row r="5" customFormat="false" ht="12.75" hidden="false" customHeight="false" outlineLevel="0" collapsed="false">
      <c r="A5" s="5" t="s">
        <v>4</v>
      </c>
      <c r="B5" s="6"/>
      <c r="C5" s="6"/>
    </row>
    <row r="6" customFormat="false" ht="12.75" hidden="false" customHeight="false" outlineLevel="0" collapsed="false">
      <c r="A6" s="6"/>
      <c r="B6" s="6"/>
      <c r="C6" s="4"/>
    </row>
    <row r="7" customFormat="false" ht="12.75" hidden="false" customHeight="false" outlineLevel="0" collapsed="false">
      <c r="A7" s="7" t="s">
        <v>5</v>
      </c>
      <c r="B7" s="6"/>
      <c r="C7" s="8" t="n">
        <v>2338659</v>
      </c>
    </row>
    <row r="8" customFormat="false" ht="12.75" hidden="false" customHeight="false" outlineLevel="0" collapsed="false">
      <c r="A8" s="6" t="s">
        <v>6</v>
      </c>
      <c r="B8" s="9"/>
      <c r="C8" s="9" t="n">
        <v>0</v>
      </c>
    </row>
    <row r="9" customFormat="false" ht="12.75" hidden="false" customHeight="false" outlineLevel="0" collapsed="false">
      <c r="A9" s="7" t="s">
        <v>7</v>
      </c>
      <c r="B9" s="7"/>
      <c r="C9" s="8" t="n">
        <f aca="false">C7-C8</f>
        <v>2338659</v>
      </c>
    </row>
    <row r="10" customFormat="false" ht="12.75" hidden="false" customHeight="false" outlineLevel="0" collapsed="false">
      <c r="A10" s="7"/>
      <c r="B10" s="7"/>
      <c r="C10" s="8"/>
    </row>
    <row r="11" customFormat="false" ht="12.75" hidden="false" customHeight="false" outlineLevel="0" collapsed="false">
      <c r="A11" s="5"/>
      <c r="B11" s="4"/>
      <c r="C11" s="4"/>
    </row>
    <row r="12" customFormat="false" ht="12.75" hidden="false" customHeight="false" outlineLevel="0" collapsed="false">
      <c r="A12" s="7" t="s">
        <v>8</v>
      </c>
      <c r="B12" s="6"/>
      <c r="C12" s="6"/>
    </row>
    <row r="13" customFormat="false" ht="12.75" hidden="false" customHeight="false" outlineLevel="0" collapsed="false">
      <c r="A13" s="6" t="s">
        <v>9</v>
      </c>
      <c r="B13" s="9" t="n">
        <v>-80860</v>
      </c>
      <c r="C13" s="6"/>
    </row>
    <row r="14" customFormat="false" ht="12.75" hidden="false" customHeight="false" outlineLevel="0" collapsed="false">
      <c r="A14" s="6" t="s">
        <v>10</v>
      </c>
      <c r="B14" s="9" t="n">
        <f aca="false">5100</f>
        <v>5100</v>
      </c>
      <c r="C14" s="6"/>
    </row>
    <row r="15" customFormat="false" ht="12.75" hidden="false" customHeight="false" outlineLevel="0" collapsed="false">
      <c r="A15" s="6" t="s">
        <v>11</v>
      </c>
      <c r="B15" s="9" t="n">
        <v>-105064</v>
      </c>
      <c r="C15" s="6"/>
    </row>
    <row r="16" customFormat="false" ht="12.75" hidden="false" customHeight="false" outlineLevel="0" collapsed="false">
      <c r="A16" s="6" t="s">
        <v>12</v>
      </c>
      <c r="B16" s="9" t="n">
        <f aca="false">-21099+7543</f>
        <v>-13556</v>
      </c>
      <c r="C16" s="6"/>
    </row>
    <row r="17" customFormat="false" ht="12.75" hidden="false" customHeight="false" outlineLevel="0" collapsed="false">
      <c r="A17" s="6" t="s">
        <v>13</v>
      </c>
      <c r="B17" s="10" t="n">
        <v>-7700</v>
      </c>
      <c r="C17" s="6"/>
    </row>
    <row r="18" customFormat="false" ht="12.75" hidden="false" customHeight="false" outlineLevel="0" collapsed="false">
      <c r="A18" s="5" t="s">
        <v>14</v>
      </c>
      <c r="B18" s="4"/>
      <c r="C18" s="8" t="n">
        <f aca="false">SUM(B13:B17)</f>
        <v>-202080</v>
      </c>
    </row>
    <row r="19" customFormat="false" ht="12.75" hidden="false" customHeight="false" outlineLevel="0" collapsed="false">
      <c r="A19" s="6"/>
      <c r="B19" s="6"/>
      <c r="C19" s="6"/>
    </row>
    <row r="20" customFormat="false" ht="12.75" hidden="false" customHeight="false" outlineLevel="0" collapsed="false">
      <c r="A20" s="7" t="s">
        <v>15</v>
      </c>
      <c r="B20" s="6"/>
      <c r="C20" s="6"/>
    </row>
    <row r="21" customFormat="false" ht="12.75" hidden="false" customHeight="false" outlineLevel="0" collapsed="false">
      <c r="A21" s="6" t="s">
        <v>16</v>
      </c>
      <c r="B21" s="9" t="n">
        <v>0</v>
      </c>
      <c r="C21" s="6"/>
    </row>
    <row r="22" customFormat="false" ht="12.75" hidden="false" customHeight="false" outlineLevel="0" collapsed="false">
      <c r="A22" s="6" t="s">
        <v>17</v>
      </c>
      <c r="B22" s="10" t="n">
        <v>0</v>
      </c>
      <c r="C22" s="6"/>
    </row>
    <row r="23" customFormat="false" ht="12.75" hidden="false" customHeight="false" outlineLevel="0" collapsed="false">
      <c r="A23" s="5" t="s">
        <v>18</v>
      </c>
      <c r="B23" s="4"/>
      <c r="C23" s="8" t="n">
        <f aca="false">SUM(B21:B22)</f>
        <v>0</v>
      </c>
    </row>
    <row r="24" customFormat="false" ht="12.75" hidden="false" customHeight="false" outlineLevel="0" collapsed="false">
      <c r="A24" s="5"/>
      <c r="B24" s="4"/>
      <c r="C24" s="6"/>
    </row>
    <row r="25" customFormat="false" ht="12.75" hidden="false" customHeight="false" outlineLevel="0" collapsed="false">
      <c r="A25" s="7" t="s">
        <v>19</v>
      </c>
      <c r="B25" s="4"/>
      <c r="C25" s="6"/>
    </row>
    <row r="26" customFormat="false" ht="12.75" hidden="false" customHeight="false" outlineLevel="0" collapsed="false">
      <c r="A26" s="6" t="s">
        <v>4</v>
      </c>
      <c r="B26" s="10" t="n">
        <v>0</v>
      </c>
      <c r="C26" s="11"/>
    </row>
    <row r="27" customFormat="false" ht="12.75" hidden="false" customHeight="false" outlineLevel="0" collapsed="false">
      <c r="A27" s="5" t="s">
        <v>20</v>
      </c>
      <c r="B27" s="6"/>
      <c r="C27" s="12" t="n">
        <f aca="false">SUM(B26)</f>
        <v>0</v>
      </c>
    </row>
    <row r="28" customFormat="false" ht="13.5" hidden="false" customHeight="false" outlineLevel="0" collapsed="false">
      <c r="A28" s="7" t="s">
        <v>21</v>
      </c>
      <c r="B28" s="6"/>
      <c r="C28" s="13" t="n">
        <f aca="false">SUM(C9:C27)</f>
        <v>2136579</v>
      </c>
    </row>
    <row r="29" customFormat="false" ht="13.5" hidden="false" customHeight="false" outlineLevel="0" collapsed="false">
      <c r="A29" s="6"/>
      <c r="B29" s="7"/>
      <c r="C29" s="14"/>
    </row>
    <row r="30" customFormat="false" ht="12.75" hidden="false" customHeight="false" outlineLevel="0" collapsed="false">
      <c r="A30" s="7" t="s">
        <v>22</v>
      </c>
      <c r="B30" s="7"/>
      <c r="C30" s="8" t="n">
        <f aca="false">C28-C9</f>
        <v>-202080</v>
      </c>
    </row>
  </sheetData>
  <mergeCells count="3">
    <mergeCell ref="A1:C1"/>
    <mergeCell ref="A2:C2"/>
    <mergeCell ref="A3:C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41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E42" activeCellId="0" sqref="E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28"/>
    <col collapsed="false" customWidth="true" hidden="false" outlineLevel="0" max="2" min="2" style="0" width="14.99"/>
    <col collapsed="false" customWidth="true" hidden="false" outlineLevel="0" max="3" min="3" style="0" width="12.99"/>
    <col collapsed="false" customWidth="true" hidden="false" outlineLevel="0" max="4" min="4" style="0" width="10.28"/>
    <col collapsed="false" customWidth="true" hidden="false" outlineLevel="0" max="5" min="5" style="0" width="12.7"/>
  </cols>
  <sheetData>
    <row r="2" customFormat="false" ht="15.75" hidden="false" customHeight="false" outlineLevel="0" collapsed="false">
      <c r="B2" s="15" t="s">
        <v>23</v>
      </c>
    </row>
    <row r="4" customFormat="false" ht="15.75" hidden="false" customHeight="false" outlineLevel="0" collapsed="false">
      <c r="A4" s="16" t="s">
        <v>24</v>
      </c>
    </row>
    <row r="5" customFormat="false" ht="12.75" hidden="false" customHeight="false" outlineLevel="0" collapsed="false">
      <c r="A5" s="7" t="s">
        <v>25</v>
      </c>
      <c r="B5" s="7" t="s">
        <v>26</v>
      </c>
      <c r="C5" s="7" t="s">
        <v>27</v>
      </c>
      <c r="D5" s="7" t="s">
        <v>28</v>
      </c>
    </row>
    <row r="6" customFormat="false" ht="12.75" hidden="false" customHeight="false" outlineLevel="0" collapsed="false">
      <c r="A6" s="17" t="s">
        <v>29</v>
      </c>
      <c r="B6" s="18" t="n">
        <v>-260.1</v>
      </c>
      <c r="C6" s="18" t="n">
        <v>-239.28</v>
      </c>
      <c r="D6" s="19" t="n">
        <f aca="false">-B6+C6</f>
        <v>20.82</v>
      </c>
    </row>
    <row r="7" customFormat="false" ht="12.75" hidden="false" customHeight="false" outlineLevel="0" collapsed="false">
      <c r="A7" s="17" t="s">
        <v>29</v>
      </c>
      <c r="B7" s="18"/>
      <c r="C7" s="18"/>
      <c r="D7" s="19" t="n">
        <f aca="false">-B7+C7</f>
        <v>0</v>
      </c>
    </row>
    <row r="8" customFormat="false" ht="12.75" hidden="false" customHeight="false" outlineLevel="0" collapsed="false">
      <c r="A8" s="17" t="s">
        <v>30</v>
      </c>
      <c r="B8" s="18" t="n">
        <v>-579.57</v>
      </c>
      <c r="C8" s="18" t="n">
        <v>-477.64</v>
      </c>
      <c r="D8" s="19" t="n">
        <f aca="false">-B8+C8</f>
        <v>101.93</v>
      </c>
    </row>
    <row r="9" customFormat="false" ht="12.75" hidden="false" customHeight="false" outlineLevel="0" collapsed="false">
      <c r="A9" s="17" t="s">
        <v>31</v>
      </c>
      <c r="B9" s="18" t="n">
        <v>-250</v>
      </c>
      <c r="C9" s="18" t="n">
        <v>-250</v>
      </c>
      <c r="D9" s="19" t="n">
        <f aca="false">-B9+C9</f>
        <v>0</v>
      </c>
    </row>
    <row r="10" customFormat="false" ht="12.75" hidden="false" customHeight="false" outlineLevel="0" collapsed="false">
      <c r="A10" s="17" t="s">
        <v>32</v>
      </c>
      <c r="B10" s="18" t="n">
        <v>-1160</v>
      </c>
      <c r="C10" s="18" t="n">
        <f aca="false">-928-232</f>
        <v>-1160</v>
      </c>
      <c r="D10" s="19" t="n">
        <f aca="false">-B10+C10</f>
        <v>0</v>
      </c>
    </row>
    <row r="11" customFormat="false" ht="12.75" hidden="false" customHeight="false" outlineLevel="0" collapsed="false">
      <c r="A11" s="17" t="s">
        <v>32</v>
      </c>
      <c r="B11" s="18"/>
      <c r="C11" s="18"/>
      <c r="D11" s="19" t="n">
        <f aca="false">-B11+C11</f>
        <v>0</v>
      </c>
    </row>
    <row r="12" customFormat="false" ht="12.75" hidden="false" customHeight="false" outlineLevel="0" collapsed="false">
      <c r="A12" s="17" t="s">
        <v>33</v>
      </c>
      <c r="B12" s="18" t="n">
        <v>-364.39</v>
      </c>
      <c r="C12" s="18" t="n">
        <v>-350</v>
      </c>
      <c r="D12" s="19" t="n">
        <f aca="false">-B12+C12</f>
        <v>14.39</v>
      </c>
    </row>
    <row r="13" customFormat="false" ht="12.75" hidden="false" customHeight="false" outlineLevel="0" collapsed="false">
      <c r="A13" s="17" t="s">
        <v>34</v>
      </c>
      <c r="B13" s="18" t="n">
        <v>-50</v>
      </c>
      <c r="C13" s="18" t="n">
        <v>-50</v>
      </c>
      <c r="D13" s="19" t="n">
        <f aca="false">-B13+C13</f>
        <v>0</v>
      </c>
    </row>
    <row r="14" customFormat="false" ht="12.75" hidden="false" customHeight="false" outlineLevel="0" collapsed="false">
      <c r="A14" s="17" t="s">
        <v>35</v>
      </c>
      <c r="B14" s="18" t="n">
        <v>-11823.52</v>
      </c>
      <c r="C14" s="18" t="n">
        <v>-9788</v>
      </c>
      <c r="D14" s="19" t="n">
        <f aca="false">-B14+C14</f>
        <v>2035.52</v>
      </c>
      <c r="E14" s="0" t="s">
        <v>36</v>
      </c>
    </row>
    <row r="15" customFormat="false" ht="12.75" hidden="false" customHeight="false" outlineLevel="0" collapsed="false">
      <c r="A15" s="17" t="s">
        <v>37</v>
      </c>
      <c r="B15" s="18"/>
      <c r="C15" s="18" t="n">
        <v>-7050</v>
      </c>
      <c r="D15" s="19" t="n">
        <f aca="false">-B15+C15</f>
        <v>-7050</v>
      </c>
    </row>
    <row r="16" customFormat="false" ht="12.75" hidden="false" customHeight="false" outlineLevel="0" collapsed="false">
      <c r="A16" s="17" t="s">
        <v>38</v>
      </c>
      <c r="B16" s="18" t="n">
        <v>-3781.89</v>
      </c>
      <c r="C16" s="18" t="n">
        <v>-6852.06</v>
      </c>
      <c r="D16" s="19" t="n">
        <f aca="false">-B16+C16</f>
        <v>-3070.17</v>
      </c>
    </row>
    <row r="17" customFormat="false" ht="12.75" hidden="false" customHeight="false" outlineLevel="0" collapsed="false">
      <c r="A17" s="17" t="s">
        <v>39</v>
      </c>
      <c r="B17" s="18" t="n">
        <v>-580</v>
      </c>
      <c r="C17" s="18" t="n">
        <v>-332.35</v>
      </c>
      <c r="D17" s="19" t="n">
        <f aca="false">-B17+C17</f>
        <v>247.65</v>
      </c>
    </row>
    <row r="19" customFormat="false" ht="12.75" hidden="false" customHeight="false" outlineLevel="0" collapsed="false">
      <c r="A19" s="0" t="s">
        <v>40</v>
      </c>
      <c r="B19" s="19" t="n">
        <f aca="false">SUM(B6:B18)</f>
        <v>-18849.47</v>
      </c>
      <c r="C19" s="19" t="n">
        <f aca="false">SUM(C6:C18)</f>
        <v>-26549.33</v>
      </c>
      <c r="D19" s="19" t="n">
        <f aca="false">SUM(D6:D18)</f>
        <v>-7699.86</v>
      </c>
    </row>
    <row r="21" customFormat="false" ht="15.75" hidden="false" customHeight="false" outlineLevel="0" collapsed="false">
      <c r="A21" s="20" t="s">
        <v>41</v>
      </c>
      <c r="B21" s="21"/>
      <c r="C21" s="22"/>
      <c r="D21" s="22"/>
    </row>
    <row r="22" customFormat="false" ht="12.75" hidden="false" customHeight="false" outlineLevel="0" collapsed="false">
      <c r="A22" s="23" t="s">
        <v>25</v>
      </c>
      <c r="B22" s="7" t="s">
        <v>26</v>
      </c>
      <c r="C22" s="7" t="s">
        <v>42</v>
      </c>
      <c r="D22" s="7" t="s">
        <v>43</v>
      </c>
      <c r="E22" s="7" t="s">
        <v>27</v>
      </c>
      <c r="F22" s="7" t="s">
        <v>28</v>
      </c>
    </row>
    <row r="23" customFormat="false" ht="12.75" hidden="false" customHeight="false" outlineLevel="0" collapsed="false">
      <c r="A23" s="21" t="s">
        <v>44</v>
      </c>
      <c r="B23" s="18"/>
      <c r="C23" s="24" t="n">
        <v>-44356.5</v>
      </c>
      <c r="D23" s="24" t="n">
        <f aca="false">-45838.98+44356.5</f>
        <v>-1482.48</v>
      </c>
      <c r="E23" s="24" t="n">
        <f aca="false">SUM(C23:D23)</f>
        <v>-45838.98</v>
      </c>
      <c r="F23" s="19" t="n">
        <f aca="false">-B23+E23</f>
        <v>-45838.98</v>
      </c>
    </row>
    <row r="24" customFormat="false" ht="12.75" hidden="false" customHeight="false" outlineLevel="0" collapsed="false">
      <c r="A24" s="21" t="s">
        <v>37</v>
      </c>
      <c r="B24" s="18"/>
      <c r="C24" s="24" t="n">
        <v>0</v>
      </c>
      <c r="D24" s="24" t="n">
        <v>-3066</v>
      </c>
      <c r="E24" s="24" t="n">
        <f aca="false">SUM(C24:D24)</f>
        <v>-3066</v>
      </c>
      <c r="F24" s="19" t="n">
        <f aca="false">-B24+E24</f>
        <v>-3066</v>
      </c>
      <c r="G24" s="0" t="s">
        <v>36</v>
      </c>
    </row>
    <row r="25" customFormat="false" ht="12.75" hidden="false" customHeight="false" outlineLevel="0" collapsed="false">
      <c r="A25" s="21" t="s">
        <v>45</v>
      </c>
      <c r="B25" s="18"/>
      <c r="C25" s="24" t="n">
        <v>0</v>
      </c>
      <c r="D25" s="24" t="n">
        <v>-2493</v>
      </c>
      <c r="E25" s="24" t="n">
        <f aca="false">SUM(C25:D25)</f>
        <v>-2493</v>
      </c>
      <c r="F25" s="19" t="n">
        <f aca="false">-B25+E25</f>
        <v>-2493</v>
      </c>
    </row>
    <row r="26" customFormat="false" ht="12.75" hidden="false" customHeight="false" outlineLevel="0" collapsed="false">
      <c r="B26" s="18" t="n">
        <f aca="false">SUM(B23:B25)</f>
        <v>0</v>
      </c>
      <c r="C26" s="24"/>
      <c r="D26" s="24"/>
      <c r="E26" s="24" t="n">
        <f aca="false">SUM(E23:E25)</f>
        <v>-51397.98</v>
      </c>
      <c r="F26" s="19" t="n">
        <f aca="false">SUM(F23:F25)</f>
        <v>-51397.98</v>
      </c>
    </row>
    <row r="28" customFormat="false" ht="15.75" hidden="false" customHeight="false" outlineLevel="0" collapsed="false">
      <c r="A28" s="20" t="s">
        <v>46</v>
      </c>
      <c r="B28" s="21"/>
      <c r="C28" s="24"/>
      <c r="D28" s="24"/>
      <c r="E28" s="21"/>
    </row>
    <row r="29" customFormat="false" ht="12.75" hidden="false" customHeight="false" outlineLevel="0" collapsed="false">
      <c r="A29" s="25" t="s">
        <v>47</v>
      </c>
      <c r="B29" s="21"/>
      <c r="C29" s="24" t="n">
        <f aca="false">-21200-87.5-4501.89-660.92-28917</f>
        <v>-55367.31</v>
      </c>
      <c r="D29" s="24" t="n">
        <f aca="false">-21200-28917-5186.85-87.5-660.93+21200+87.5+4501.89+660.92+28917</f>
        <v>-684.970000000001</v>
      </c>
      <c r="E29" s="24" t="n">
        <f aca="false">SUM(C29:D29)</f>
        <v>-56052.28</v>
      </c>
    </row>
    <row r="30" customFormat="false" ht="12.75" hidden="false" customHeight="false" outlineLevel="0" collapsed="false">
      <c r="A30" s="25" t="s">
        <v>48</v>
      </c>
      <c r="B30" s="21"/>
      <c r="C30" s="24" t="n">
        <v>-180.25</v>
      </c>
      <c r="D30" s="24" t="n">
        <f aca="false">-16.3+180.25</f>
        <v>163.95</v>
      </c>
      <c r="E30" s="24" t="n">
        <f aca="false">SUM(C30:D30)</f>
        <v>-16.3</v>
      </c>
    </row>
    <row r="31" customFormat="false" ht="12.75" hidden="false" customHeight="false" outlineLevel="0" collapsed="false">
      <c r="A31" s="25" t="s">
        <v>49</v>
      </c>
      <c r="B31" s="21"/>
      <c r="C31" s="24" t="n">
        <v>-1626.24</v>
      </c>
      <c r="D31" s="24" t="n">
        <f aca="false">-438.89+1626.24</f>
        <v>1187.35</v>
      </c>
      <c r="E31" s="24" t="n">
        <f aca="false">SUM(C31:D31)</f>
        <v>-438.89</v>
      </c>
    </row>
    <row r="32" customFormat="false" ht="12.75" hidden="false" customHeight="false" outlineLevel="0" collapsed="false">
      <c r="A32" s="25" t="s">
        <v>50</v>
      </c>
      <c r="B32" s="21"/>
      <c r="C32" s="24"/>
      <c r="D32" s="24"/>
      <c r="E32" s="24" t="n">
        <f aca="false">SUM(C32:D32)</f>
        <v>0</v>
      </c>
    </row>
    <row r="33" customFormat="false" ht="12.75" hidden="false" customHeight="false" outlineLevel="0" collapsed="false">
      <c r="A33" s="25" t="s">
        <v>51</v>
      </c>
      <c r="B33" s="21"/>
      <c r="C33" s="24"/>
      <c r="D33" s="24" t="n">
        <v>-7240.25</v>
      </c>
      <c r="E33" s="24" t="n">
        <f aca="false">SUM(C33:D33)</f>
        <v>-7240.25</v>
      </c>
    </row>
    <row r="34" customFormat="false" ht="12.75" hidden="false" customHeight="false" outlineLevel="0" collapsed="false">
      <c r="A34" s="25" t="s">
        <v>52</v>
      </c>
      <c r="B34" s="21"/>
      <c r="C34" s="24"/>
      <c r="D34" s="24"/>
      <c r="E34" s="24" t="n">
        <f aca="false">SUM(C34:D34)</f>
        <v>0</v>
      </c>
    </row>
    <row r="35" customFormat="false" ht="12.75" hidden="false" customHeight="false" outlineLevel="0" collapsed="false">
      <c r="A35" s="25" t="s">
        <v>53</v>
      </c>
      <c r="B35" s="21"/>
      <c r="C35" s="24" t="n">
        <v>-7296</v>
      </c>
      <c r="D35" s="24" t="n">
        <f aca="false">-4714.1+7296</f>
        <v>2581.9</v>
      </c>
      <c r="E35" s="24" t="n">
        <f aca="false">SUM(C35:D35)</f>
        <v>-4714.1</v>
      </c>
    </row>
    <row r="36" customFormat="false" ht="12.75" hidden="false" customHeight="false" outlineLevel="0" collapsed="false">
      <c r="A36" s="25" t="s">
        <v>54</v>
      </c>
      <c r="B36" s="21"/>
      <c r="C36" s="24" t="n">
        <f aca="false">-1528.3-172.55-8017.92-232-97184.41</f>
        <v>-107135.18</v>
      </c>
      <c r="D36" s="24" t="n">
        <f aca="false">-103167.92+-1744.45-8017.92-232-88.13-12.59+1528.3+172.55+8017.92+232+97184.41+28758.3</f>
        <v>22630.47</v>
      </c>
      <c r="E36" s="24" t="n">
        <f aca="false">SUM(C36:D36)</f>
        <v>-84504.71</v>
      </c>
    </row>
    <row r="37" customFormat="false" ht="12.75" hidden="false" customHeight="false" outlineLevel="0" collapsed="false">
      <c r="A37" s="21"/>
      <c r="B37" s="21"/>
      <c r="C37" s="24"/>
      <c r="D37" s="24"/>
      <c r="E37" s="21"/>
    </row>
    <row r="38" customFormat="false" ht="12.75" hidden="false" customHeight="false" outlineLevel="0" collapsed="false">
      <c r="A38" s="21"/>
      <c r="B38" s="21"/>
      <c r="C38" s="24"/>
      <c r="D38" s="24"/>
      <c r="E38" s="26" t="n">
        <f aca="false">SUM(E29:E37)</f>
        <v>-152966.53</v>
      </c>
    </row>
    <row r="40" customFormat="false" ht="12.75" hidden="false" customHeight="false" outlineLevel="0" collapsed="false">
      <c r="A40" s="0" t="s">
        <v>55</v>
      </c>
    </row>
    <row r="41" customFormat="false" ht="12.75" hidden="false" customHeight="false" outlineLevel="0" collapsed="false">
      <c r="A41" s="0" t="s">
        <v>56</v>
      </c>
      <c r="D41" s="18" t="n">
        <v>-131961.84</v>
      </c>
      <c r="E41" s="0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7" activeCellId="0" sqref="A47:IV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2" min="2" style="0" width="14.28"/>
    <col collapsed="false" customWidth="true" hidden="false" outlineLevel="0" max="3" min="3" style="0" width="15.7"/>
    <col collapsed="false" customWidth="true" hidden="false" outlineLevel="0" max="4" min="4" style="0" width="12.99"/>
  </cols>
  <sheetData>
    <row r="2" customFormat="false" ht="15.75" hidden="false" customHeight="false" outlineLevel="0" collapsed="false">
      <c r="B2" s="15" t="s">
        <v>58</v>
      </c>
    </row>
    <row r="5" customFormat="false" ht="12.75" hidden="false" customHeight="false" outlineLevel="0" collapsed="false">
      <c r="A5" s="7" t="s">
        <v>25</v>
      </c>
      <c r="B5" s="7" t="s">
        <v>26</v>
      </c>
      <c r="C5" s="7" t="s">
        <v>27</v>
      </c>
      <c r="D5" s="7" t="s">
        <v>28</v>
      </c>
    </row>
    <row r="6" customFormat="false" ht="12.75" hidden="false" customHeight="false" outlineLevel="0" collapsed="false">
      <c r="A6" s="0" t="s">
        <v>59</v>
      </c>
      <c r="B6" s="18" t="n">
        <v>47029.8</v>
      </c>
      <c r="C6" s="18" t="n">
        <f aca="false">13322.13+175+5310.29+1725.5+26425+5425.84+4914.65+1380.82+26425-13322.13-175-5310.29-1725.5-26425</f>
        <v>38146.31</v>
      </c>
      <c r="D6" s="18" t="n">
        <f aca="false">-B6+C6</f>
        <v>-8883.49000000001</v>
      </c>
    </row>
    <row r="7" customFormat="false" ht="12.75" hidden="false" customHeight="false" outlineLevel="0" collapsed="false">
      <c r="A7" s="0" t="s">
        <v>60</v>
      </c>
      <c r="B7" s="18" t="n">
        <v>25307.4</v>
      </c>
      <c r="C7" s="18" t="n">
        <f aca="false">2562.63+22631.61+2526.6+22188.13-2562.63-22631.61</f>
        <v>24714.73</v>
      </c>
      <c r="D7" s="18" t="n">
        <f aca="false">-B7+C7</f>
        <v>-592.669999999998</v>
      </c>
    </row>
    <row r="8" customFormat="false" ht="12.75" hidden="false" customHeight="false" outlineLevel="0" collapsed="false">
      <c r="A8" s="0" t="s">
        <v>61</v>
      </c>
      <c r="B8" s="18" t="n">
        <v>504.07</v>
      </c>
      <c r="C8" s="18" t="n">
        <v>508.11</v>
      </c>
      <c r="D8" s="18" t="n">
        <f aca="false">-B8+C8</f>
        <v>4.04000000000002</v>
      </c>
    </row>
    <row r="9" customFormat="false" ht="12.75" hidden="false" customHeight="false" outlineLevel="0" collapsed="false">
      <c r="A9" s="0" t="s">
        <v>62</v>
      </c>
      <c r="B9" s="18" t="n">
        <v>6429.32</v>
      </c>
      <c r="C9" s="18" t="n">
        <v>7505.46</v>
      </c>
      <c r="D9" s="18" t="n">
        <f aca="false">-B9+C9</f>
        <v>1076.14</v>
      </c>
    </row>
    <row r="10" customFormat="false" ht="12.75" hidden="false" customHeight="false" outlineLevel="0" collapsed="false">
      <c r="A10" s="0" t="s">
        <v>63</v>
      </c>
      <c r="B10" s="18" t="n">
        <v>44676.47</v>
      </c>
      <c r="C10" s="18" t="n">
        <v>44450.02</v>
      </c>
      <c r="D10" s="18" t="n">
        <f aca="false">-B10+C10</f>
        <v>-226.450000000004</v>
      </c>
    </row>
    <row r="11" customFormat="false" ht="12.75" hidden="false" customHeight="false" outlineLevel="0" collapsed="false">
      <c r="A11" s="0" t="s">
        <v>64</v>
      </c>
      <c r="B11" s="18" t="n">
        <v>13105.21</v>
      </c>
      <c r="C11" s="18" t="n">
        <f aca="false">12440+603.01+12305.87+603.01-12440-603.01</f>
        <v>12908.88</v>
      </c>
      <c r="D11" s="18" t="n">
        <f aca="false">-B11+C11</f>
        <v>-196.33</v>
      </c>
    </row>
    <row r="12" customFormat="false" ht="12.75" hidden="false" customHeight="false" outlineLevel="0" collapsed="false">
      <c r="A12" s="0" t="s">
        <v>65</v>
      </c>
      <c r="B12" s="18" t="n">
        <v>2635.32</v>
      </c>
      <c r="C12" s="18" t="n">
        <f aca="false">2622.21+1621.31-673.24-2622.21</f>
        <v>948.070000000001</v>
      </c>
      <c r="D12" s="18" t="n">
        <f aca="false">-B12+C12</f>
        <v>-1687.25</v>
      </c>
    </row>
    <row r="13" customFormat="false" ht="12.75" hidden="false" customHeight="false" outlineLevel="0" collapsed="false">
      <c r="A13" s="0" t="s">
        <v>66</v>
      </c>
      <c r="B13" s="18" t="n">
        <v>353.39</v>
      </c>
      <c r="C13" s="18" t="n">
        <v>315.58</v>
      </c>
      <c r="D13" s="18" t="n">
        <f aca="false">-B13+C13</f>
        <v>-37.81</v>
      </c>
    </row>
    <row r="14" customFormat="false" ht="12.75" hidden="false" customHeight="false" outlineLevel="0" collapsed="false">
      <c r="A14" s="0" t="s">
        <v>67</v>
      </c>
      <c r="B14" s="18" t="n">
        <v>4946.67</v>
      </c>
      <c r="C14" s="18" t="n">
        <v>4930.28</v>
      </c>
      <c r="D14" s="18" t="n">
        <f aca="false">-B14+C14</f>
        <v>-16.3900000000003</v>
      </c>
    </row>
    <row r="15" customFormat="false" ht="12.75" hidden="false" customHeight="false" outlineLevel="0" collapsed="false">
      <c r="A15" s="0" t="s">
        <v>68</v>
      </c>
      <c r="B15" s="18" t="n">
        <v>1632.48</v>
      </c>
      <c r="C15" s="18" t="n">
        <f aca="false">603+1026.46+1026.46+328.32-603-1026.46</f>
        <v>1354.78</v>
      </c>
      <c r="D15" s="18" t="n">
        <f aca="false">-B15+C15</f>
        <v>-277.7</v>
      </c>
    </row>
    <row r="16" customFormat="false" ht="12.75" hidden="false" customHeight="false" outlineLevel="0" collapsed="false">
      <c r="A16" s="0" t="s">
        <v>69</v>
      </c>
      <c r="B16" s="18" t="n">
        <v>111610.91</v>
      </c>
      <c r="C16" s="18" t="n">
        <v>105772.72</v>
      </c>
      <c r="D16" s="18" t="n">
        <f aca="false">-B16+C16</f>
        <v>-5838.19</v>
      </c>
    </row>
    <row r="17" customFormat="false" ht="12.75" hidden="false" customHeight="false" outlineLevel="0" collapsed="false">
      <c r="A17" s="0" t="s">
        <v>70</v>
      </c>
      <c r="B17" s="18" t="n">
        <v>1950.54</v>
      </c>
      <c r="C17" s="18" t="n">
        <v>1950.54</v>
      </c>
      <c r="D17" s="18" t="n">
        <f aca="false">-B17+C17</f>
        <v>0</v>
      </c>
    </row>
    <row r="18" customFormat="false" ht="12.75" hidden="false" customHeight="false" outlineLevel="0" collapsed="false">
      <c r="A18" s="0" t="s">
        <v>71</v>
      </c>
      <c r="B18" s="18" t="n">
        <v>15919.26</v>
      </c>
      <c r="C18" s="18" t="n">
        <v>13209.42</v>
      </c>
      <c r="D18" s="18" t="n">
        <f aca="false">-B18+C18</f>
        <v>-2709.84</v>
      </c>
    </row>
    <row r="19" customFormat="false" ht="12.75" hidden="false" customHeight="false" outlineLevel="0" collapsed="false">
      <c r="A19" s="0" t="s">
        <v>72</v>
      </c>
      <c r="B19" s="18" t="n">
        <v>46774.88</v>
      </c>
      <c r="C19" s="18" t="n">
        <f aca="false">37909.66+7125+1515.04+37910.07+7125+1500.55-37909.66-7125-1515.04</f>
        <v>46535.62</v>
      </c>
      <c r="D19" s="18" t="n">
        <f aca="false">-B19+C19</f>
        <v>-239.259999999995</v>
      </c>
    </row>
    <row r="20" customFormat="false" ht="12.75" hidden="false" customHeight="false" outlineLevel="0" collapsed="false">
      <c r="A20" s="0" t="s">
        <v>73</v>
      </c>
      <c r="B20" s="18" t="n">
        <v>38662.84</v>
      </c>
      <c r="C20" s="18" t="n">
        <v>38624.74</v>
      </c>
      <c r="D20" s="18" t="n">
        <f aca="false">-B20+C20</f>
        <v>-38.0999999999985</v>
      </c>
    </row>
    <row r="21" customFormat="false" ht="12.75" hidden="false" customHeight="false" outlineLevel="0" collapsed="false">
      <c r="A21" s="0" t="s">
        <v>74</v>
      </c>
      <c r="B21" s="18" t="n">
        <v>802.82</v>
      </c>
      <c r="C21" s="18" t="n">
        <v>802.82</v>
      </c>
      <c r="D21" s="18" t="n">
        <f aca="false">-B21+C21</f>
        <v>0</v>
      </c>
    </row>
    <row r="22" customFormat="false" ht="12" hidden="false" customHeight="true" outlineLevel="0" collapsed="false">
      <c r="A22" s="0" t="s">
        <v>75</v>
      </c>
      <c r="B22" s="18" t="n">
        <v>81209.22</v>
      </c>
      <c r="C22" s="18" t="n">
        <f aca="false">1480.16+79332.4+82082.9+1380.4-1480.16-79332.4</f>
        <v>83463.3</v>
      </c>
      <c r="D22" s="18" t="n">
        <f aca="false">-B22+C22</f>
        <v>2254.07999999999</v>
      </c>
    </row>
    <row r="23" customFormat="false" ht="12.75" hidden="false" customHeight="false" outlineLevel="0" collapsed="false">
      <c r="A23" s="0" t="s">
        <v>76</v>
      </c>
      <c r="B23" s="18" t="n">
        <v>2076.33</v>
      </c>
      <c r="C23" s="18" t="n">
        <v>1790.6</v>
      </c>
      <c r="D23" s="18" t="n">
        <f aca="false">-B23+C23</f>
        <v>-285.73</v>
      </c>
    </row>
    <row r="24" customFormat="false" ht="12.75" hidden="false" customHeight="false" outlineLevel="0" collapsed="false">
      <c r="A24" s="0" t="s">
        <v>77</v>
      </c>
      <c r="B24" s="18" t="n">
        <v>1349.27</v>
      </c>
      <c r="C24" s="18" t="n">
        <f aca="false">1064.35+213.6+66+1201.48+66+213.6-1064.35-213.6+-66</f>
        <v>1481.08</v>
      </c>
      <c r="D24" s="18" t="n">
        <f aca="false">-B24+C24</f>
        <v>131.81</v>
      </c>
    </row>
    <row r="25" customFormat="false" ht="12.75" hidden="false" customHeight="false" outlineLevel="0" collapsed="false">
      <c r="A25" s="0" t="s">
        <v>78</v>
      </c>
      <c r="B25" s="18" t="n">
        <v>412.9</v>
      </c>
      <c r="C25" s="18" t="n">
        <f aca="false">412.9+412.9</f>
        <v>825.8</v>
      </c>
      <c r="D25" s="18" t="n">
        <f aca="false">-B25+C25</f>
        <v>412.9</v>
      </c>
    </row>
    <row r="26" customFormat="false" ht="12.75" hidden="false" customHeight="false" outlineLevel="0" collapsed="false">
      <c r="A26" s="0" t="s">
        <v>79</v>
      </c>
      <c r="B26" s="18" t="n">
        <v>539.47</v>
      </c>
      <c r="C26" s="18" t="n">
        <v>536.79</v>
      </c>
      <c r="D26" s="18" t="n">
        <f aca="false">-B26+C26</f>
        <v>-2.68000000000006</v>
      </c>
    </row>
    <row r="27" customFormat="false" ht="12.75" hidden="false" customHeight="false" outlineLevel="0" collapsed="false">
      <c r="A27" s="0" t="s">
        <v>80</v>
      </c>
      <c r="B27" s="18" t="n">
        <v>1155.75</v>
      </c>
      <c r="C27" s="18" t="n">
        <v>1150</v>
      </c>
      <c r="D27" s="18" t="n">
        <f aca="false">-B27+C27</f>
        <v>-5.75</v>
      </c>
    </row>
    <row r="28" customFormat="false" ht="12.75" hidden="false" customHeight="false" outlineLevel="0" collapsed="false">
      <c r="A28" s="0" t="s">
        <v>81</v>
      </c>
      <c r="B28" s="18" t="n">
        <v>126.63</v>
      </c>
      <c r="C28" s="18" t="n">
        <v>30.9</v>
      </c>
      <c r="D28" s="18" t="n">
        <f aca="false">-B28+C28</f>
        <v>-95.73</v>
      </c>
    </row>
    <row r="29" customFormat="false" ht="12.75" hidden="false" customHeight="false" outlineLevel="0" collapsed="false">
      <c r="A29" s="0" t="s">
        <v>82</v>
      </c>
      <c r="B29" s="18" t="n">
        <v>103464.75</v>
      </c>
      <c r="C29" s="18" t="n">
        <f aca="false">24650+78300+78300+24650-24650-78300</f>
        <v>102950</v>
      </c>
      <c r="D29" s="18" t="n">
        <f aca="false">-B29+C29</f>
        <v>-514.75</v>
      </c>
    </row>
    <row r="30" customFormat="false" ht="12.75" hidden="false" customHeight="false" outlineLevel="0" collapsed="false">
      <c r="A30" s="0" t="s">
        <v>83</v>
      </c>
      <c r="B30" s="18" t="n">
        <v>42280.36</v>
      </c>
      <c r="C30" s="18" t="n">
        <v>42070</v>
      </c>
      <c r="D30" s="18" t="n">
        <f aca="false">-B30+C30</f>
        <v>-210.360000000001</v>
      </c>
    </row>
    <row r="31" customFormat="false" ht="12.75" hidden="false" customHeight="false" outlineLevel="0" collapsed="false">
      <c r="A31" s="0" t="s">
        <v>84</v>
      </c>
      <c r="B31" s="18" t="n">
        <v>14572.5</v>
      </c>
      <c r="C31" s="0" t="n">
        <v>14500</v>
      </c>
      <c r="D31" s="18" t="n">
        <f aca="false">-B31+C31</f>
        <v>-72.5</v>
      </c>
    </row>
    <row r="32" customFormat="false" ht="12.75" hidden="false" customHeight="false" outlineLevel="0" collapsed="false">
      <c r="A32" s="0" t="s">
        <v>85</v>
      </c>
      <c r="B32" s="18" t="n">
        <v>180.9</v>
      </c>
      <c r="C32" s="0" t="n">
        <v>180</v>
      </c>
      <c r="D32" s="18" t="n">
        <f aca="false">-B32+C32</f>
        <v>-0.900000000000006</v>
      </c>
    </row>
    <row r="33" customFormat="false" ht="12.75" hidden="false" customHeight="false" outlineLevel="0" collapsed="false">
      <c r="A33" s="0" t="s">
        <v>86</v>
      </c>
      <c r="B33" s="18" t="n">
        <v>2937.97</v>
      </c>
      <c r="C33" s="18" t="n">
        <v>2970.9</v>
      </c>
      <c r="D33" s="18" t="n">
        <f aca="false">-B33+C33</f>
        <v>32.9300000000003</v>
      </c>
    </row>
    <row r="34" customFormat="false" ht="12.75" hidden="false" customHeight="false" outlineLevel="0" collapsed="false">
      <c r="A34" s="0" t="s">
        <v>87</v>
      </c>
      <c r="B34" s="18" t="n">
        <v>14753.65</v>
      </c>
      <c r="C34" s="18" t="n">
        <v>14629.63</v>
      </c>
      <c r="D34" s="18" t="n">
        <f aca="false">-B34+C34</f>
        <v>-124.02</v>
      </c>
    </row>
    <row r="35" customFormat="false" ht="12.75" hidden="false" customHeight="false" outlineLevel="0" collapsed="false">
      <c r="A35" s="0" t="s">
        <v>88</v>
      </c>
      <c r="B35" s="18" t="n">
        <v>192.33</v>
      </c>
      <c r="C35" s="18" t="n">
        <v>192.33</v>
      </c>
      <c r="D35" s="18" t="n">
        <f aca="false">-B35+C35</f>
        <v>0</v>
      </c>
    </row>
    <row r="36" customFormat="false" ht="12.75" hidden="false" customHeight="false" outlineLevel="0" collapsed="false">
      <c r="A36" s="0" t="s">
        <v>89</v>
      </c>
      <c r="B36" s="18" t="n">
        <v>33047.53</v>
      </c>
      <c r="C36" s="18" t="n">
        <v>30898.78</v>
      </c>
      <c r="D36" s="18" t="n">
        <f aca="false">-B36+C36</f>
        <v>-2148.75</v>
      </c>
    </row>
    <row r="37" customFormat="false" ht="12.75" hidden="false" customHeight="false" outlineLevel="0" collapsed="false">
      <c r="A37" s="0" t="s">
        <v>90</v>
      </c>
      <c r="B37" s="18"/>
      <c r="C37" s="18"/>
      <c r="D37" s="18" t="n">
        <f aca="false">-B37+C37</f>
        <v>0</v>
      </c>
    </row>
    <row r="38" customFormat="false" ht="12.75" hidden="false" customHeight="false" outlineLevel="0" collapsed="false">
      <c r="A38" s="0" t="s">
        <v>91</v>
      </c>
      <c r="B38" s="18" t="n">
        <v>5149.11</v>
      </c>
      <c r="C38" s="18" t="n">
        <v>4750.98</v>
      </c>
      <c r="D38" s="18" t="n">
        <f aca="false">-B38+C38</f>
        <v>-398.13</v>
      </c>
    </row>
    <row r="39" customFormat="false" ht="12.75" hidden="false" customHeight="false" outlineLevel="0" collapsed="false">
      <c r="A39" s="0" t="s">
        <v>92</v>
      </c>
      <c r="B39" s="18" t="n">
        <v>2011.46</v>
      </c>
      <c r="C39" s="18" t="n">
        <v>1603.25</v>
      </c>
      <c r="D39" s="18" t="n">
        <f aca="false">-B39+C39</f>
        <v>-408.21</v>
      </c>
    </row>
    <row r="40" customFormat="false" ht="12.75" hidden="false" customHeight="false" outlineLevel="0" collapsed="false">
      <c r="B40" s="18"/>
      <c r="C40" s="18"/>
      <c r="D40" s="18"/>
    </row>
    <row r="41" customFormat="false" ht="12.75" hidden="false" customHeight="false" outlineLevel="0" collapsed="false">
      <c r="A41" s="0" t="s">
        <v>40</v>
      </c>
      <c r="B41" s="18" t="n">
        <f aca="false">SUM(B6:B39)</f>
        <v>667801.51</v>
      </c>
      <c r="C41" s="18" t="n">
        <f aca="false">SUM(C6:C39)</f>
        <v>646702.42</v>
      </c>
      <c r="D41" s="18" t="n">
        <f aca="false">SUM(D6:D39)</f>
        <v>-21099.09</v>
      </c>
    </row>
    <row r="44" customFormat="false" ht="12.75" hidden="false" customHeight="false" outlineLevel="0" collapsed="false">
      <c r="A44" s="0" t="s">
        <v>93</v>
      </c>
    </row>
    <row r="45" customFormat="false" ht="12.75" hidden="false" customHeight="false" outlineLevel="0" collapsed="false">
      <c r="A45" s="0" t="s">
        <v>94</v>
      </c>
      <c r="C45" s="18" t="n">
        <v>911.38</v>
      </c>
      <c r="D45" s="18" t="n">
        <f aca="false">-B45+C45</f>
        <v>911.38</v>
      </c>
    </row>
    <row r="46" customFormat="false" ht="12.75" hidden="false" customHeight="false" outlineLevel="0" collapsed="false">
      <c r="A46" s="0" t="s">
        <v>95</v>
      </c>
      <c r="C46" s="18" t="n">
        <v>387.9</v>
      </c>
      <c r="D46" s="18" t="n">
        <f aca="false">-B46+C46</f>
        <v>387.9</v>
      </c>
    </row>
    <row r="47" customFormat="false" ht="12.75" hidden="false" customHeight="false" outlineLevel="0" collapsed="false">
      <c r="A47" s="0" t="s">
        <v>96</v>
      </c>
      <c r="C47" s="18" t="n">
        <v>350</v>
      </c>
      <c r="D47" s="18" t="n">
        <f aca="false">-B47+C47</f>
        <v>350</v>
      </c>
    </row>
    <row r="48" customFormat="false" ht="12.75" hidden="false" customHeight="false" outlineLevel="0" collapsed="false">
      <c r="A48" s="0" t="s">
        <v>97</v>
      </c>
      <c r="C48" s="18" t="n">
        <f aca="false">50+42.6</f>
        <v>92.6</v>
      </c>
      <c r="D48" s="18" t="n">
        <f aca="false">-B48+C48</f>
        <v>92.6</v>
      </c>
    </row>
    <row r="49" customFormat="false" ht="12.75" hidden="false" customHeight="false" outlineLevel="0" collapsed="false">
      <c r="A49" s="0" t="s">
        <v>98</v>
      </c>
      <c r="C49" s="18" t="n">
        <v>5450.66</v>
      </c>
      <c r="D49" s="18" t="n">
        <f aca="false">-B49+C49</f>
        <v>5450.66</v>
      </c>
    </row>
    <row r="50" customFormat="false" ht="12.75" hidden="false" customHeight="false" outlineLevel="0" collapsed="false">
      <c r="A50" s="0" t="s">
        <v>99</v>
      </c>
      <c r="C50" s="18" t="n">
        <v>350</v>
      </c>
      <c r="D50" s="18" t="n">
        <f aca="false">-B50+C50</f>
        <v>350</v>
      </c>
    </row>
    <row r="51" customFormat="false" ht="12.75" hidden="false" customHeight="false" outlineLevel="0" collapsed="false">
      <c r="C51" s="18"/>
    </row>
    <row r="52" customFormat="false" ht="12.75" hidden="false" customHeight="false" outlineLevel="0" collapsed="false">
      <c r="A52" s="0" t="s">
        <v>40</v>
      </c>
      <c r="C52" s="18"/>
      <c r="D52" s="18" t="n">
        <f aca="false">SUM(D45:D51)</f>
        <v>7542.54</v>
      </c>
      <c r="E52" s="0" t="s">
        <v>4</v>
      </c>
    </row>
    <row r="53" customFormat="false" ht="12.75" hidden="false" customHeight="false" outlineLevel="0" collapsed="false">
      <c r="C53" s="18"/>
    </row>
    <row r="54" customFormat="false" ht="12.75" hidden="false" customHeight="false" outlineLevel="0" collapsed="false">
      <c r="A54" s="0" t="s">
        <v>100</v>
      </c>
    </row>
    <row r="55" customFormat="false" ht="12.75" hidden="false" customHeight="false" outlineLevel="0" collapsed="false">
      <c r="A55" s="0" t="s">
        <v>101</v>
      </c>
      <c r="C55" s="18" t="n">
        <v>-37634.75</v>
      </c>
      <c r="D55" s="18" t="n">
        <f aca="false">-B55+C55</f>
        <v>-37634.75</v>
      </c>
      <c r="E55" s="0" t="s">
        <v>57</v>
      </c>
    </row>
    <row r="57" customFormat="false" ht="12.75" hidden="false" customHeight="false" outlineLevel="0" collapsed="false">
      <c r="A57" s="0" t="s">
        <v>102</v>
      </c>
    </row>
    <row r="58" customFormat="false" ht="12.75" hidden="false" customHeight="false" outlineLevel="0" collapsed="false">
      <c r="A58" s="0" t="s">
        <v>103</v>
      </c>
      <c r="C58" s="18"/>
      <c r="D58" s="18" t="n">
        <v>0</v>
      </c>
      <c r="E58" s="0" t="s">
        <v>57</v>
      </c>
    </row>
    <row r="60" customFormat="false" ht="12.75" hidden="false" customHeight="false" outlineLevel="0" collapsed="false">
      <c r="A60" s="0" t="s">
        <v>104</v>
      </c>
    </row>
    <row r="61" customFormat="false" ht="12.75" hidden="false" customHeight="false" outlineLevel="0" collapsed="false">
      <c r="A61" s="0" t="s">
        <v>84</v>
      </c>
      <c r="B61" s="18"/>
      <c r="C61" s="18"/>
      <c r="D61" s="18" t="n">
        <f aca="false">-B61+C61</f>
        <v>0</v>
      </c>
      <c r="E61" s="0" t="s"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2000-04-24T15:00:57Z</dcterms:created>
  <dc:creator>plove</dc:creator>
  <dc:description/>
  <dc:language>en-US</dc:language>
  <cp:lastModifiedBy>plove</cp:lastModifiedBy>
  <cp:lastPrinted>2000-05-08T12:01:17Z</cp:lastPrinted>
  <cp:revision>0</cp:revision>
  <dc:subject/>
  <dc:title/>
</cp:coreProperties>
</file>